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63D5ED5-3CED-A641-AAD1-81FCB72C6F77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62" i="1" l="1"/>
  <c r="AI262" i="1"/>
  <c r="AH262" i="1"/>
  <c r="F262" i="1"/>
  <c r="AZ235" i="1"/>
  <c r="AI235" i="1"/>
  <c r="AH235" i="1"/>
  <c r="F235" i="1"/>
  <c r="AZ58" i="1"/>
  <c r="AQ58" i="1"/>
  <c r="AM58" i="1" s="1"/>
  <c r="AI58" i="1"/>
  <c r="AH58" i="1"/>
  <c r="T58" i="1"/>
  <c r="S58" i="1"/>
  <c r="F58" i="1"/>
  <c r="AZ60" i="1"/>
  <c r="AQ60" i="1"/>
  <c r="AM60" i="1" s="1"/>
  <c r="AI60" i="1"/>
  <c r="AH60" i="1"/>
  <c r="T60" i="1"/>
  <c r="S60" i="1"/>
  <c r="F60" i="1"/>
  <c r="AZ337" i="1"/>
  <c r="AI337" i="1"/>
  <c r="AH337" i="1"/>
  <c r="T337" i="1"/>
  <c r="S337" i="1"/>
  <c r="F337" i="1"/>
  <c r="AZ59" i="1"/>
  <c r="AQ59" i="1"/>
  <c r="AM59" i="1" s="1"/>
  <c r="AI59" i="1"/>
  <c r="AH59" i="1"/>
  <c r="T59" i="1"/>
  <c r="S59" i="1"/>
  <c r="F59" i="1"/>
  <c r="AZ336" i="1"/>
  <c r="AI336" i="1"/>
  <c r="AH336" i="1"/>
  <c r="T336" i="1"/>
  <c r="S336" i="1"/>
  <c r="F336" i="1"/>
  <c r="T14" i="1"/>
  <c r="T16" i="1"/>
  <c r="T15" i="1"/>
  <c r="T17" i="1"/>
  <c r="T38" i="1"/>
  <c r="T325" i="1"/>
  <c r="AZ325" i="1"/>
  <c r="AI325" i="1"/>
  <c r="AH325" i="1"/>
  <c r="F325" i="1"/>
  <c r="AZ267" i="1"/>
  <c r="AI267" i="1"/>
  <c r="AH267" i="1"/>
  <c r="F267" i="1"/>
  <c r="AZ266" i="1"/>
  <c r="AI266" i="1"/>
  <c r="AH266" i="1"/>
  <c r="F266" i="1"/>
  <c r="AZ240" i="1"/>
  <c r="AI240" i="1"/>
  <c r="AH240" i="1"/>
  <c r="F240" i="1"/>
  <c r="AZ239" i="1"/>
  <c r="AI239" i="1"/>
  <c r="AH239" i="1"/>
  <c r="F239" i="1"/>
  <c r="AZ238" i="1"/>
  <c r="AI238" i="1"/>
  <c r="AH238" i="1"/>
  <c r="F238" i="1"/>
  <c r="AZ265" i="1"/>
  <c r="AI265" i="1"/>
  <c r="AH265" i="1"/>
  <c r="F265" i="1"/>
  <c r="AZ264" i="1"/>
  <c r="AI264" i="1"/>
  <c r="AH264" i="1"/>
  <c r="F264" i="1"/>
  <c r="AZ237" i="1"/>
  <c r="AI237" i="1"/>
  <c r="AH237" i="1"/>
  <c r="F237" i="1"/>
  <c r="S53" i="1"/>
  <c r="S340" i="1"/>
  <c r="T52" i="1"/>
  <c r="T339" i="1"/>
  <c r="T54" i="1"/>
  <c r="T338" i="1"/>
  <c r="T46" i="1"/>
  <c r="T333" i="1"/>
  <c r="T45" i="1"/>
  <c r="T332" i="1"/>
  <c r="T48" i="1"/>
  <c r="T324" i="1"/>
  <c r="T49" i="1"/>
  <c r="T227" i="1"/>
  <c r="T47" i="1"/>
  <c r="T198" i="1"/>
  <c r="T157" i="1"/>
  <c r="T55" i="1"/>
  <c r="T53" i="1"/>
  <c r="T340" i="1"/>
  <c r="T40" i="1"/>
  <c r="T335" i="1"/>
  <c r="T44" i="1"/>
  <c r="T331" i="1"/>
  <c r="T43" i="1"/>
  <c r="T330" i="1"/>
  <c r="T42" i="1"/>
  <c r="T329" i="1"/>
  <c r="T41" i="1"/>
  <c r="T328" i="1"/>
  <c r="T51" i="1"/>
  <c r="T327" i="1"/>
  <c r="T50" i="1"/>
  <c r="T326" i="1"/>
  <c r="T57" i="1"/>
  <c r="T212" i="1"/>
  <c r="T56" i="1"/>
  <c r="T211" i="1"/>
  <c r="T39" i="1"/>
  <c r="T334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40" i="1"/>
  <c r="F339" i="1"/>
  <c r="F338" i="1"/>
  <c r="F335" i="1"/>
  <c r="F334" i="1"/>
  <c r="F333" i="1"/>
  <c r="F332" i="1"/>
  <c r="F331" i="1"/>
  <c r="F329" i="1"/>
  <c r="F328" i="1"/>
  <c r="F327" i="1"/>
  <c r="F326" i="1"/>
  <c r="F324" i="1"/>
  <c r="F227" i="1"/>
  <c r="R212" i="1"/>
  <c r="F212" i="1"/>
  <c r="R211" i="1"/>
  <c r="F211" i="1"/>
  <c r="R198" i="1"/>
  <c r="F198" i="1"/>
  <c r="R157" i="1"/>
  <c r="F157" i="1"/>
  <c r="AH340" i="1"/>
  <c r="AI340" i="1"/>
  <c r="AZ340" i="1"/>
  <c r="AH339" i="1"/>
  <c r="AI339" i="1"/>
  <c r="AZ339" i="1"/>
  <c r="AH338" i="1"/>
  <c r="AI338" i="1"/>
  <c r="AZ338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328" i="1"/>
  <c r="AI328" i="1"/>
  <c r="AZ328" i="1"/>
  <c r="AH327" i="1"/>
  <c r="AI327" i="1"/>
  <c r="AZ327" i="1"/>
  <c r="AH326" i="1"/>
  <c r="AI326" i="1"/>
  <c r="AZ326" i="1"/>
  <c r="AH324" i="1"/>
  <c r="AI324" i="1"/>
  <c r="AZ324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30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6" i="1"/>
  <c r="AI376" i="1"/>
  <c r="F376" i="1"/>
  <c r="AZ377" i="1"/>
  <c r="AI377" i="1"/>
  <c r="AH377" i="1"/>
  <c r="F377" i="1"/>
  <c r="AZ363" i="1"/>
  <c r="AI363" i="1"/>
  <c r="F363" i="1"/>
  <c r="AH295" i="1"/>
  <c r="AH296" i="1"/>
  <c r="AH297" i="1"/>
  <c r="AH298" i="1"/>
  <c r="AZ298" i="1"/>
  <c r="F298" i="1"/>
  <c r="AZ307" i="1"/>
  <c r="AI307" i="1"/>
  <c r="AH307" i="1"/>
  <c r="F307" i="1"/>
  <c r="F300" i="1"/>
  <c r="AH300" i="1"/>
  <c r="AI300" i="1"/>
  <c r="AZ300" i="1"/>
  <c r="F306" i="1"/>
  <c r="F305" i="1"/>
  <c r="F304" i="1"/>
  <c r="F303" i="1"/>
  <c r="F302" i="1"/>
  <c r="F301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H305" i="1"/>
  <c r="AI305" i="1"/>
  <c r="AZ305" i="1"/>
  <c r="AH306" i="1"/>
  <c r="AI306" i="1"/>
  <c r="AZ306" i="1"/>
  <c r="AZ346" i="1"/>
  <c r="AL346" i="1"/>
  <c r="AI346" i="1"/>
  <c r="AH346" i="1"/>
  <c r="F346" i="1"/>
  <c r="AZ345" i="1"/>
  <c r="AL345" i="1"/>
  <c r="AI345" i="1"/>
  <c r="AH345" i="1"/>
  <c r="F345" i="1"/>
  <c r="AL404" i="1"/>
  <c r="AL344" i="1"/>
  <c r="AL343" i="1"/>
  <c r="AL342" i="1"/>
  <c r="AL341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4" i="1"/>
  <c r="AI344" i="1"/>
  <c r="AH344" i="1"/>
  <c r="F344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81" i="1"/>
  <c r="AH381" i="1"/>
  <c r="AI381" i="1"/>
  <c r="AZ381" i="1"/>
  <c r="F386" i="1"/>
  <c r="AH386" i="1"/>
  <c r="AI386" i="1"/>
  <c r="AZ386" i="1"/>
  <c r="F315" i="1"/>
  <c r="AZ316" i="1"/>
  <c r="AI316" i="1"/>
  <c r="AH316" i="1"/>
  <c r="F316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80" i="1"/>
  <c r="AI380" i="1"/>
  <c r="AH380" i="1"/>
  <c r="F380" i="1"/>
  <c r="F385" i="1"/>
  <c r="AH385" i="1"/>
  <c r="AI385" i="1"/>
  <c r="AZ385" i="1"/>
  <c r="AZ312" i="1"/>
  <c r="AI312" i="1"/>
  <c r="AH312" i="1"/>
  <c r="F312" i="1"/>
  <c r="F313" i="1"/>
  <c r="AH313" i="1"/>
  <c r="AI313" i="1"/>
  <c r="AZ313" i="1"/>
  <c r="AZ383" i="1"/>
  <c r="AI383" i="1"/>
  <c r="AH383" i="1"/>
  <c r="F383" i="1"/>
  <c r="F388" i="1"/>
  <c r="AH388" i="1"/>
  <c r="AI388" i="1"/>
  <c r="AZ388" i="1"/>
  <c r="F384" i="1"/>
  <c r="AH384" i="1"/>
  <c r="AI384" i="1"/>
  <c r="AZ384" i="1"/>
  <c r="F389" i="1"/>
  <c r="AH389" i="1"/>
  <c r="AI389" i="1"/>
  <c r="AZ389" i="1"/>
  <c r="AM26" i="1"/>
  <c r="AI26" i="1"/>
  <c r="AH26" i="1"/>
  <c r="F26" i="1"/>
  <c r="AZ26" i="1"/>
  <c r="AZ390" i="1"/>
  <c r="AI390" i="1"/>
  <c r="F390" i="1"/>
  <c r="AZ382" i="1"/>
  <c r="AI382" i="1"/>
  <c r="AH382" i="1"/>
  <c r="F382" i="1"/>
  <c r="AZ387" i="1"/>
  <c r="AI387" i="1"/>
  <c r="AH387" i="1"/>
  <c r="F387" i="1"/>
  <c r="F310" i="1"/>
  <c r="AH310" i="1"/>
  <c r="AI310" i="1"/>
  <c r="AZ310" i="1"/>
  <c r="F311" i="1"/>
  <c r="AH311" i="1"/>
  <c r="AI311" i="1"/>
  <c r="AZ311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41" i="1"/>
  <c r="AM342" i="1"/>
  <c r="AM343" i="1"/>
  <c r="F342" i="1"/>
  <c r="AH342" i="1"/>
  <c r="AI342" i="1"/>
  <c r="AZ342" i="1"/>
  <c r="F341" i="1"/>
  <c r="AH341" i="1"/>
  <c r="AI341" i="1"/>
  <c r="AZ341" i="1"/>
  <c r="AZ343" i="1"/>
  <c r="AI343" i="1"/>
  <c r="AH343" i="1"/>
  <c r="F343" i="1"/>
  <c r="AZ5" i="1"/>
  <c r="AI5" i="1"/>
  <c r="AH5" i="1"/>
  <c r="F5" i="1"/>
  <c r="AZ8" i="1"/>
  <c r="AI8" i="1"/>
  <c r="AH8" i="1"/>
  <c r="F8" i="1"/>
  <c r="F159" i="1"/>
  <c r="AH159" i="1"/>
  <c r="AI159" i="1"/>
  <c r="AZ159" i="1"/>
  <c r="AZ61" i="1"/>
  <c r="AM61" i="1"/>
  <c r="F61" i="1"/>
  <c r="AH61" i="1"/>
  <c r="AI61" i="1"/>
  <c r="AZ11" i="1"/>
  <c r="AI11" i="1"/>
  <c r="AH11" i="1"/>
  <c r="AZ403" i="1"/>
  <c r="AI403" i="1"/>
  <c r="AH403" i="1"/>
  <c r="AZ354" i="1"/>
  <c r="AI354" i="1"/>
  <c r="AH354" i="1"/>
  <c r="F354" i="1"/>
  <c r="AZ379" i="1"/>
  <c r="AI379" i="1"/>
  <c r="F379" i="1"/>
  <c r="AZ378" i="1"/>
  <c r="AI378" i="1"/>
  <c r="F378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9" i="1"/>
  <c r="S338" i="1" s="1"/>
  <c r="S335" i="1" s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9" i="1"/>
  <c r="AI359" i="1"/>
  <c r="AH359" i="1"/>
  <c r="F359" i="1"/>
  <c r="AZ348" i="1"/>
  <c r="AI348" i="1"/>
  <c r="AH348" i="1"/>
  <c r="F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60" i="1"/>
  <c r="AH360" i="1"/>
  <c r="AI360" i="1"/>
  <c r="AZ360" i="1"/>
  <c r="F361" i="1"/>
  <c r="AH361" i="1"/>
  <c r="AI361" i="1"/>
  <c r="AZ361" i="1"/>
  <c r="F362" i="1"/>
  <c r="AH362" i="1"/>
  <c r="AI362" i="1"/>
  <c r="AZ362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4" i="1"/>
  <c r="AH404" i="1"/>
  <c r="AI404" i="1"/>
  <c r="AZ404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233" i="1"/>
  <c r="AI232" i="1"/>
  <c r="AI231" i="1"/>
  <c r="AI234" i="1"/>
  <c r="AI236" i="1"/>
  <c r="AI241" i="1"/>
  <c r="AI242" i="1"/>
  <c r="AI243" i="1"/>
  <c r="AI244" i="1"/>
  <c r="AI245" i="1"/>
  <c r="AI246" i="1"/>
  <c r="AI247" i="1"/>
  <c r="AI251" i="1"/>
  <c r="AI248" i="1"/>
  <c r="AI249" i="1"/>
  <c r="AI250" i="1"/>
  <c r="AI252" i="1"/>
  <c r="AI253" i="1"/>
  <c r="AI254" i="1"/>
  <c r="AI255" i="1"/>
  <c r="AI256" i="1"/>
  <c r="AI257" i="1"/>
  <c r="AI260" i="1"/>
  <c r="AI259" i="1"/>
  <c r="AI258" i="1"/>
  <c r="AI261" i="1"/>
  <c r="AI263" i="1"/>
  <c r="AI268" i="1"/>
  <c r="AI269" i="1"/>
  <c r="AI270" i="1"/>
  <c r="AI271" i="1"/>
  <c r="AI272" i="1"/>
  <c r="AI273" i="1"/>
  <c r="AI274" i="1"/>
  <c r="AI280" i="1"/>
  <c r="AI275" i="1"/>
  <c r="AI276" i="1"/>
  <c r="AI277" i="1"/>
  <c r="AI278" i="1"/>
  <c r="AI279" i="1"/>
  <c r="AI281" i="1"/>
  <c r="AI282" i="1"/>
  <c r="AI283" i="1"/>
  <c r="AI284" i="1"/>
  <c r="AI286" i="1"/>
  <c r="AI285" i="1"/>
  <c r="AI287" i="1"/>
  <c r="AI290" i="1"/>
  <c r="AI289" i="1"/>
  <c r="AI288" i="1"/>
  <c r="AI293" i="1"/>
  <c r="AI292" i="1"/>
  <c r="AI291" i="1"/>
  <c r="AI294" i="1"/>
  <c r="AI309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7" i="1"/>
  <c r="AI317" i="1"/>
  <c r="AI318" i="1"/>
  <c r="AI319" i="1"/>
  <c r="AI320" i="1"/>
  <c r="AI314" i="1"/>
  <c r="AI321" i="1"/>
  <c r="AI322" i="1"/>
  <c r="AI323" i="1"/>
  <c r="AI21" i="1"/>
  <c r="AI22" i="1"/>
  <c r="AI23" i="1"/>
  <c r="AI24" i="1"/>
  <c r="AI14" i="1"/>
  <c r="AI15" i="1"/>
  <c r="AI29" i="1"/>
  <c r="AI391" i="1"/>
  <c r="AI392" i="1"/>
  <c r="AI30" i="1"/>
  <c r="AI393" i="1"/>
  <c r="AI394" i="1"/>
  <c r="AI395" i="1"/>
  <c r="AI396" i="1"/>
  <c r="AI397" i="1"/>
  <c r="AI398" i="1"/>
  <c r="AI399" i="1"/>
  <c r="AI400" i="1"/>
  <c r="AI4" i="1"/>
  <c r="AI6" i="1"/>
  <c r="AI7" i="1"/>
  <c r="AI12" i="1"/>
  <c r="AI13" i="1"/>
  <c r="AI9" i="1"/>
  <c r="AI28" i="1"/>
  <c r="AI401" i="1"/>
  <c r="AI402" i="1"/>
  <c r="AI31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314" i="1"/>
  <c r="AH314" i="1"/>
  <c r="AZ314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1" i="1"/>
  <c r="AH261" i="1"/>
  <c r="AZ261" i="1"/>
  <c r="F234" i="1"/>
  <c r="AH234" i="1"/>
  <c r="AZ234" i="1"/>
  <c r="F149" i="1"/>
  <c r="AH149" i="1"/>
  <c r="AZ149" i="1"/>
  <c r="AZ402" i="1"/>
  <c r="F9" i="1"/>
  <c r="AH9" i="1"/>
  <c r="AZ9" i="1"/>
  <c r="F28" i="1"/>
  <c r="AH28" i="1"/>
  <c r="AZ28" i="1"/>
  <c r="AZ294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401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233" i="1"/>
  <c r="AZ232" i="1"/>
  <c r="AZ231" i="1"/>
  <c r="AZ236" i="1"/>
  <c r="AZ241" i="1"/>
  <c r="AZ242" i="1"/>
  <c r="AZ243" i="1"/>
  <c r="AZ244" i="1"/>
  <c r="AZ245" i="1"/>
  <c r="AZ246" i="1"/>
  <c r="AZ247" i="1"/>
  <c r="AZ251" i="1"/>
  <c r="AZ248" i="1"/>
  <c r="AZ249" i="1"/>
  <c r="AZ250" i="1"/>
  <c r="AZ252" i="1"/>
  <c r="AZ253" i="1"/>
  <c r="AZ254" i="1"/>
  <c r="AZ255" i="1"/>
  <c r="AZ256" i="1"/>
  <c r="AZ257" i="1"/>
  <c r="AZ260" i="1"/>
  <c r="AZ259" i="1"/>
  <c r="AZ258" i="1"/>
  <c r="AZ263" i="1"/>
  <c r="AZ268" i="1"/>
  <c r="AZ269" i="1"/>
  <c r="AZ270" i="1"/>
  <c r="AZ271" i="1"/>
  <c r="AZ272" i="1"/>
  <c r="AZ273" i="1"/>
  <c r="AZ274" i="1"/>
  <c r="AZ280" i="1"/>
  <c r="AZ275" i="1"/>
  <c r="AZ276" i="1"/>
  <c r="AZ277" i="1"/>
  <c r="AZ278" i="1"/>
  <c r="AZ279" i="1"/>
  <c r="AZ281" i="1"/>
  <c r="AZ282" i="1"/>
  <c r="AZ283" i="1"/>
  <c r="AZ284" i="1"/>
  <c r="AZ286" i="1"/>
  <c r="AZ285" i="1"/>
  <c r="AZ290" i="1"/>
  <c r="AZ289" i="1"/>
  <c r="AZ288" i="1"/>
  <c r="AZ293" i="1"/>
  <c r="AZ292" i="1"/>
  <c r="AZ291" i="1"/>
  <c r="AZ295" i="1"/>
  <c r="AZ296" i="1"/>
  <c r="AZ297" i="1"/>
  <c r="AZ299" i="1"/>
  <c r="AZ309" i="1"/>
  <c r="AZ14" i="1"/>
  <c r="AZ15" i="1"/>
  <c r="AZ21" i="1"/>
  <c r="AZ22" i="1"/>
  <c r="AZ23" i="1"/>
  <c r="AZ24" i="1"/>
  <c r="AZ12" i="1"/>
  <c r="AZ31" i="1"/>
  <c r="AZ29" i="1"/>
  <c r="AZ30" i="1"/>
  <c r="AZ32" i="1"/>
  <c r="AZ347" i="1"/>
  <c r="AZ317" i="1"/>
  <c r="AZ318" i="1"/>
  <c r="AZ319" i="1"/>
  <c r="AZ320" i="1"/>
  <c r="AZ321" i="1"/>
  <c r="AZ322" i="1"/>
  <c r="AZ323" i="1"/>
  <c r="AZ33" i="1"/>
  <c r="AZ34" i="1"/>
  <c r="AZ35" i="1"/>
  <c r="AZ36" i="1"/>
  <c r="AZ37" i="1"/>
  <c r="AZ38" i="1"/>
  <c r="AZ39" i="1"/>
  <c r="AZ40" i="1"/>
  <c r="AZ41" i="1"/>
  <c r="AZ42" i="1"/>
  <c r="AZ43" i="1"/>
  <c r="AZ391" i="1"/>
  <c r="AZ392" i="1"/>
  <c r="AZ44" i="1"/>
  <c r="AZ393" i="1"/>
  <c r="AZ394" i="1"/>
  <c r="AZ395" i="1"/>
  <c r="AZ396" i="1"/>
  <c r="AZ397" i="1"/>
  <c r="AZ398" i="1"/>
  <c r="AZ399" i="1"/>
  <c r="AZ400" i="1"/>
  <c r="AZ45" i="1"/>
  <c r="AZ46" i="1"/>
  <c r="AZ56" i="1"/>
  <c r="AZ48" i="1"/>
  <c r="AZ50" i="1"/>
  <c r="AZ51" i="1"/>
  <c r="AZ52" i="1"/>
  <c r="AZ53" i="1"/>
  <c r="AZ54" i="1"/>
  <c r="AZ55" i="1"/>
  <c r="AZ287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33" i="1"/>
  <c r="F232" i="1"/>
  <c r="F231" i="1"/>
  <c r="F236" i="1"/>
  <c r="F241" i="1"/>
  <c r="F242" i="1"/>
  <c r="F243" i="1"/>
  <c r="F244" i="1"/>
  <c r="F245" i="1"/>
  <c r="F246" i="1"/>
  <c r="F247" i="1"/>
  <c r="F251" i="1"/>
  <c r="F248" i="1"/>
  <c r="F249" i="1"/>
  <c r="F250" i="1"/>
  <c r="F257" i="1"/>
  <c r="F253" i="1"/>
  <c r="F254" i="1"/>
  <c r="F255" i="1"/>
  <c r="F256" i="1"/>
  <c r="F252" i="1"/>
  <c r="F260" i="1"/>
  <c r="F259" i="1"/>
  <c r="F258" i="1"/>
  <c r="F263" i="1"/>
  <c r="F268" i="1"/>
  <c r="F269" i="1"/>
  <c r="F270" i="1"/>
  <c r="F271" i="1"/>
  <c r="F272" i="1"/>
  <c r="F273" i="1"/>
  <c r="F274" i="1"/>
  <c r="F280" i="1"/>
  <c r="F275" i="1"/>
  <c r="F276" i="1"/>
  <c r="F277" i="1"/>
  <c r="F278" i="1"/>
  <c r="F279" i="1"/>
  <c r="F284" i="1"/>
  <c r="F282" i="1"/>
  <c r="F283" i="1"/>
  <c r="F281" i="1"/>
  <c r="F287" i="1"/>
  <c r="F286" i="1"/>
  <c r="F285" i="1"/>
  <c r="F290" i="1"/>
  <c r="F289" i="1"/>
  <c r="F288" i="1"/>
  <c r="F293" i="1"/>
  <c r="F292" i="1"/>
  <c r="F291" i="1"/>
  <c r="F294" i="1"/>
  <c r="F295" i="1"/>
  <c r="F296" i="1"/>
  <c r="F297" i="1"/>
  <c r="F299" i="1"/>
  <c r="F309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7" i="1"/>
  <c r="F317" i="1"/>
  <c r="F318" i="1"/>
  <c r="F319" i="1"/>
  <c r="F320" i="1"/>
  <c r="F321" i="1"/>
  <c r="F322" i="1"/>
  <c r="F323" i="1"/>
  <c r="F308" i="1"/>
  <c r="F21" i="1"/>
  <c r="F22" i="1"/>
  <c r="F23" i="1"/>
  <c r="F24" i="1"/>
  <c r="F14" i="1"/>
  <c r="F15" i="1"/>
  <c r="F29" i="1"/>
  <c r="F391" i="1"/>
  <c r="F392" i="1"/>
  <c r="F30" i="1"/>
  <c r="F393" i="1"/>
  <c r="F394" i="1"/>
  <c r="F395" i="1"/>
  <c r="F396" i="1"/>
  <c r="F397" i="1"/>
  <c r="F398" i="1"/>
  <c r="F399" i="1"/>
  <c r="F400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8" i="1"/>
  <c r="AH279" i="1"/>
  <c r="AH282" i="1"/>
  <c r="AH283" i="1"/>
  <c r="AQ55" i="1"/>
  <c r="AM55" i="1" s="1"/>
  <c r="AH256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7" i="1"/>
  <c r="AH254" i="1"/>
  <c r="AH255" i="1"/>
  <c r="AH393" i="1"/>
  <c r="AH391" i="1"/>
  <c r="AH14" i="1"/>
  <c r="AH406" i="1"/>
  <c r="AH405" i="1"/>
  <c r="AH31" i="1"/>
  <c r="AH402" i="1"/>
  <c r="AH401" i="1"/>
  <c r="AH13" i="1"/>
  <c r="AH263" i="1"/>
  <c r="AH259" i="1"/>
  <c r="AH233" i="1"/>
  <c r="AH232" i="1"/>
  <c r="AH268" i="1"/>
  <c r="AH269" i="1"/>
  <c r="AH408" i="1"/>
  <c r="AH410" i="1"/>
  <c r="AH411" i="1"/>
  <c r="AH412" i="1"/>
  <c r="AH409" i="1"/>
  <c r="AH407" i="1"/>
  <c r="AH241" i="1"/>
  <c r="AH242" i="1"/>
  <c r="AH51" i="1"/>
  <c r="AH50" i="1"/>
  <c r="AH38" i="1"/>
  <c r="AH184" i="1"/>
  <c r="AH151" i="1"/>
  <c r="AH150" i="1"/>
  <c r="AH162" i="1"/>
  <c r="AH167" i="1"/>
  <c r="AH166" i="1"/>
  <c r="AH161" i="1"/>
  <c r="AH372" i="1"/>
  <c r="AH373" i="1"/>
  <c r="AH374" i="1"/>
  <c r="AH375" i="1"/>
  <c r="AH413" i="1"/>
  <c r="AH414" i="1"/>
  <c r="AH415" i="1"/>
  <c r="AH416" i="1"/>
  <c r="AH417" i="1"/>
  <c r="AH418" i="1"/>
  <c r="AH299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68" i="1"/>
  <c r="AH369" i="1"/>
  <c r="AH370" i="1"/>
  <c r="AH371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00" i="1"/>
  <c r="AH399" i="1"/>
  <c r="AH398" i="1"/>
  <c r="AH397" i="1"/>
  <c r="AH396" i="1"/>
  <c r="AH395" i="1"/>
  <c r="AH30" i="1"/>
  <c r="AH29" i="1"/>
  <c r="AH15" i="1"/>
  <c r="AH24" i="1"/>
  <c r="AH23" i="1"/>
  <c r="AH22" i="1"/>
  <c r="AH21" i="1"/>
  <c r="AH322" i="1"/>
  <c r="AH321" i="1"/>
  <c r="AH320" i="1"/>
  <c r="AH319" i="1"/>
  <c r="AH318" i="1"/>
  <c r="AH317" i="1"/>
  <c r="AH294" i="1"/>
  <c r="AH292" i="1"/>
  <c r="AH293" i="1"/>
  <c r="AH291" i="1"/>
  <c r="AH289" i="1"/>
  <c r="AH290" i="1"/>
  <c r="AH288" i="1"/>
  <c r="AH286" i="1"/>
  <c r="AH287" i="1"/>
  <c r="AH285" i="1"/>
  <c r="AH281" i="1"/>
  <c r="AH277" i="1"/>
  <c r="AH276" i="1"/>
  <c r="AH275" i="1"/>
  <c r="AH280" i="1"/>
  <c r="AH274" i="1"/>
  <c r="AH273" i="1"/>
  <c r="AH272" i="1"/>
  <c r="AH271" i="1"/>
  <c r="AH270" i="1"/>
  <c r="AH258" i="1"/>
  <c r="AH252" i="1"/>
  <c r="AH250" i="1"/>
  <c r="AH249" i="1"/>
  <c r="AH248" i="1"/>
  <c r="AH251" i="1"/>
  <c r="AH247" i="1"/>
  <c r="AH246" i="1"/>
  <c r="AH245" i="1"/>
  <c r="AH244" i="1"/>
  <c r="AH243" i="1"/>
  <c r="AH236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7" i="1"/>
  <c r="AH366" i="1"/>
  <c r="AH365" i="1"/>
  <c r="AH364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<sst xmlns="http://schemas.openxmlformats.org/spreadsheetml/2006/main" count="5772" uniqueCount="1250">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</sst>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W3:AW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N28" zoomScale="122" zoomScaleNormal="122" workbookViewId="0">
      <selection activeCell="AW59" sqref="AW5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58"/>
  </cols>
  <sheetData>
    <row r="1" spans="1:52" s="64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5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6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7" t="s">
        <v>1207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2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2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2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7">
        <v>2664</v>
      </c>
      <c r="B14" s="47" t="s">
        <v>26</v>
      </c>
      <c r="C14" s="47" t="s">
        <v>189</v>
      </c>
      <c r="D14" s="47" t="s">
        <v>145</v>
      </c>
      <c r="E14" s="47" t="s">
        <v>1110</v>
      </c>
      <c r="F14" s="47" t="str">
        <f>IF(ISBLANK(E14), "", Table2[[#This Row],[unique_id]])</f>
        <v>parents_move</v>
      </c>
      <c r="G14" s="47" t="s">
        <v>1119</v>
      </c>
      <c r="H14" s="47" t="s">
        <v>1125</v>
      </c>
      <c r="I14" s="47" t="s">
        <v>144</v>
      </c>
      <c r="J14" s="47"/>
      <c r="K14" s="47"/>
      <c r="L14" s="47"/>
      <c r="M14" s="47" t="s">
        <v>136</v>
      </c>
      <c r="N14" s="47" t="s">
        <v>302</v>
      </c>
      <c r="O14" s="49"/>
      <c r="P14" s="47" t="s">
        <v>172</v>
      </c>
      <c r="Q14" s="47" t="s">
        <v>1140</v>
      </c>
      <c r="R14" s="52" t="s">
        <v>1125</v>
      </c>
      <c r="S14" s="47" t="str">
        <f>_xlfn.CONCAT( Table2[[#This Row],[device_suggested_area]], " ",Table2[[#This Row],[powercalc_group_3]])</f>
        <v>Parents Audio Visual Devices</v>
      </c>
      <c r="T14" s="47" t="str">
        <f>_xlfn.CONCAT("name: ", Table2[[#This Row],[friendly_name]])</f>
        <v>name: Parents Move</v>
      </c>
      <c r="U14" s="47"/>
      <c r="V14" s="49"/>
      <c r="W14" s="49"/>
      <c r="X14" s="49"/>
      <c r="Y14" s="49"/>
      <c r="Z14" s="49"/>
      <c r="AA14" s="47"/>
      <c r="AB14" s="47"/>
      <c r="AC14" s="47"/>
      <c r="AD14" s="47"/>
      <c r="AE14" s="47"/>
      <c r="AF14" s="49"/>
      <c r="AG14" s="47"/>
      <c r="AH14" s="47" t="str">
        <f>IF(ISBLANK(AG14),  "", _xlfn.CONCAT("haas/entity/sensor/", LOWER(C14), "/", E14, "/config"))</f>
        <v/>
      </c>
      <c r="AI14" s="47" t="str">
        <f>IF(ISBLANK(AG14),  "", _xlfn.CONCAT(LOWER(C14), "/", E14))</f>
        <v/>
      </c>
      <c r="AJ14" s="47"/>
      <c r="AK14" s="47"/>
      <c r="AL14" s="53"/>
      <c r="AM14" s="47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49" t="s">
        <v>454</v>
      </c>
      <c r="AO14" s="47" t="s">
        <v>455</v>
      </c>
      <c r="AP14" s="47" t="s">
        <v>457</v>
      </c>
      <c r="AQ14" s="47" t="str">
        <f>IF(OR(ISBLANK(AV14), ISBLANK(AW14)), "", Table2[[#This Row],[device_via_device]])</f>
        <v>Sonos</v>
      </c>
      <c r="AR14" s="47"/>
      <c r="AS14" s="47" t="s">
        <v>201</v>
      </c>
      <c r="AT14" s="47"/>
      <c r="AU14" s="47" t="s">
        <v>549</v>
      </c>
      <c r="AV14" s="47" t="s">
        <v>459</v>
      </c>
      <c r="AW14" s="54" t="s">
        <v>624</v>
      </c>
      <c r="AX14" s="54"/>
      <c r="AY14" s="54"/>
      <c r="AZ14" s="47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7">
        <v>2662</v>
      </c>
      <c r="B15" s="47" t="s">
        <v>26</v>
      </c>
      <c r="C15" s="47" t="s">
        <v>189</v>
      </c>
      <c r="D15" s="47" t="s">
        <v>145</v>
      </c>
      <c r="E15" s="69" t="s">
        <v>1112</v>
      </c>
      <c r="F15" s="47" t="str">
        <f>IF(ISBLANK(E15), "", Table2[[#This Row],[unique_id]])</f>
        <v>kitchen_move</v>
      </c>
      <c r="G15" s="47" t="s">
        <v>1117</v>
      </c>
      <c r="H15" s="47" t="s">
        <v>1125</v>
      </c>
      <c r="I15" s="47" t="s">
        <v>144</v>
      </c>
      <c r="J15" s="47"/>
      <c r="K15" s="47"/>
      <c r="L15" s="47"/>
      <c r="M15" s="47" t="s">
        <v>136</v>
      </c>
      <c r="N15" s="47" t="s">
        <v>302</v>
      </c>
      <c r="O15" s="49"/>
      <c r="P15" s="47" t="s">
        <v>172</v>
      </c>
      <c r="Q15" s="47" t="s">
        <v>1140</v>
      </c>
      <c r="R15" s="52" t="s">
        <v>1125</v>
      </c>
      <c r="S15" s="47" t="str">
        <f>_xlfn.CONCAT( Table2[[#This Row],[device_suggested_area]], " ",Table2[[#This Row],[powercalc_group_3]])</f>
        <v>Kitchen Audio Visual Devices</v>
      </c>
      <c r="T15" s="47" t="str">
        <f>_xlfn.CONCAT("name: ", Table2[[#This Row],[friendly_name]])</f>
        <v>name: Kitchen Move</v>
      </c>
      <c r="U15" s="47"/>
      <c r="V15" s="49"/>
      <c r="W15" s="49"/>
      <c r="X15" s="49"/>
      <c r="Y15" s="49"/>
      <c r="Z15" s="49"/>
      <c r="AA15" s="47"/>
      <c r="AB15" s="47"/>
      <c r="AC15" s="47"/>
      <c r="AD15" s="47"/>
      <c r="AE15" s="47"/>
      <c r="AF15" s="49"/>
      <c r="AG15" s="47"/>
      <c r="AH15" s="47" t="str">
        <f>IF(ISBLANK(AG15),  "", _xlfn.CONCAT("haas/entity/sensor/", LOWER(C15), "/", E15, "/config"))</f>
        <v/>
      </c>
      <c r="AI15" s="47" t="str">
        <f>IF(ISBLANK(AG15),  "", _xlfn.CONCAT(LOWER(C15), "/", E15))</f>
        <v/>
      </c>
      <c r="AJ15" s="47"/>
      <c r="AK15" s="47"/>
      <c r="AL15" s="53"/>
      <c r="AM15" s="47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49" t="s">
        <v>454</v>
      </c>
      <c r="AO15" s="47" t="s">
        <v>456</v>
      </c>
      <c r="AP15" s="47" t="s">
        <v>457</v>
      </c>
      <c r="AQ15" s="47" t="str">
        <f>IF(OR(ISBLANK(AV15), ISBLANK(AW15)), "", Table2[[#This Row],[device_via_device]])</f>
        <v>Sonos</v>
      </c>
      <c r="AR15" s="47"/>
      <c r="AS15" s="47" t="s">
        <v>215</v>
      </c>
      <c r="AT15" s="47"/>
      <c r="AU15" s="47" t="s">
        <v>549</v>
      </c>
      <c r="AV15" s="47" t="s">
        <v>461</v>
      </c>
      <c r="AW15" s="71" t="s">
        <v>625</v>
      </c>
      <c r="AX15" s="54"/>
      <c r="AY15" s="54"/>
      <c r="AZ15" s="47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7">
        <v>2663</v>
      </c>
      <c r="B16" s="47" t="s">
        <v>26</v>
      </c>
      <c r="C16" s="47" t="s">
        <v>189</v>
      </c>
      <c r="D16" s="47" t="s">
        <v>145</v>
      </c>
      <c r="E16" s="69" t="s">
        <v>1111</v>
      </c>
      <c r="F16" s="47" t="str">
        <f>IF(ISBLANK(E16), "", Table2[[#This Row],[unique_id]])</f>
        <v>kitchen_five</v>
      </c>
      <c r="G16" s="47" t="s">
        <v>1118</v>
      </c>
      <c r="H16" s="47" t="s">
        <v>1125</v>
      </c>
      <c r="I16" s="47" t="s">
        <v>144</v>
      </c>
      <c r="J16" s="47"/>
      <c r="K16" s="47"/>
      <c r="L16" s="47"/>
      <c r="M16" s="47" t="s">
        <v>136</v>
      </c>
      <c r="N16" s="47" t="s">
        <v>302</v>
      </c>
      <c r="O16" s="49"/>
      <c r="P16" s="47" t="s">
        <v>172</v>
      </c>
      <c r="Q16" s="47" t="s">
        <v>1140</v>
      </c>
      <c r="R16" s="52" t="s">
        <v>1125</v>
      </c>
      <c r="S16" s="47" t="str">
        <f>_xlfn.CONCAT( Table2[[#This Row],[device_suggested_area]], " ",Table2[[#This Row],[powercalc_group_3]])</f>
        <v>Kitchen Audio Visual Devices</v>
      </c>
      <c r="T16" s="47" t="str">
        <f>_xlfn.CONCAT("name: ", Table2[[#This Row],[friendly_name]])</f>
        <v>name: Kitchen Five</v>
      </c>
      <c r="U16" s="47"/>
      <c r="V16" s="49"/>
      <c r="W16" s="49"/>
      <c r="X16" s="49"/>
      <c r="Y16" s="49"/>
      <c r="Z16" s="49"/>
      <c r="AA16" s="47"/>
      <c r="AB16" s="47"/>
      <c r="AC16" s="47"/>
      <c r="AD16" s="47"/>
      <c r="AE16" s="47"/>
      <c r="AF16" s="49"/>
      <c r="AG16" s="47"/>
      <c r="AH16" s="47" t="str">
        <f>IF(ISBLANK(AG16),  "", _xlfn.CONCAT("haas/entity/sensor/", LOWER(C16), "/", E16, "/config"))</f>
        <v/>
      </c>
      <c r="AI16" s="47" t="str">
        <f>IF(ISBLANK(AG16),  "", _xlfn.CONCAT(LOWER(C16), "/", E16))</f>
        <v/>
      </c>
      <c r="AJ16" s="47"/>
      <c r="AK16" s="47"/>
      <c r="AL16" s="53"/>
      <c r="AM16" s="47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49" t="s">
        <v>454</v>
      </c>
      <c r="AO16" s="47" t="s">
        <v>455</v>
      </c>
      <c r="AP16" s="47" t="s">
        <v>458</v>
      </c>
      <c r="AQ16" s="47" t="str">
        <f>IF(OR(ISBLANK(AV16), ISBLANK(AW16)), "", Table2[[#This Row],[device_via_device]])</f>
        <v>Sonos</v>
      </c>
      <c r="AR16" s="47"/>
      <c r="AS16" s="47" t="s">
        <v>215</v>
      </c>
      <c r="AT16" s="47"/>
      <c r="AU16" s="47" t="s">
        <v>549</v>
      </c>
      <c r="AV16" s="55" t="s">
        <v>460</v>
      </c>
      <c r="AW16" s="71" t="s">
        <v>626</v>
      </c>
      <c r="AX16" s="54"/>
      <c r="AY16" s="54"/>
      <c r="AZ16" s="47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1209</v>
      </c>
      <c r="R17" s="46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2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2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2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6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1209</v>
      </c>
      <c r="P21" s="6" t="s">
        <v>172</v>
      </c>
      <c r="Q21" s="6" t="s">
        <v>1140</v>
      </c>
      <c r="R21" s="46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1209</v>
      </c>
      <c r="P22" s="6" t="s">
        <v>172</v>
      </c>
      <c r="Q22" s="6" t="s">
        <v>1140</v>
      </c>
      <c r="R22" s="46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1209</v>
      </c>
      <c r="P23" s="6" t="s">
        <v>172</v>
      </c>
      <c r="Q23" s="6" t="s">
        <v>1140</v>
      </c>
      <c r="R23" s="46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1209</v>
      </c>
      <c r="P25" s="6" t="s">
        <v>172</v>
      </c>
      <c r="Q25" s="6" t="s">
        <v>1140</v>
      </c>
      <c r="R25" s="46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1209</v>
      </c>
      <c r="P26" s="6" t="s">
        <v>172</v>
      </c>
      <c r="Q26" s="6" t="s">
        <v>1140</v>
      </c>
      <c r="R26" s="46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1209</v>
      </c>
      <c r="P27" s="6" t="s">
        <v>172</v>
      </c>
      <c r="Q27" s="6" t="s">
        <v>1140</v>
      </c>
      <c r="R27" s="46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3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3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1209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1209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1209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1209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1209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1209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58">
        <v>2554</v>
      </c>
      <c r="B38" s="58" t="s">
        <v>26</v>
      </c>
      <c r="C38" s="58" t="s">
        <v>244</v>
      </c>
      <c r="D38" s="58" t="s">
        <v>134</v>
      </c>
      <c r="E38" s="58" t="s">
        <v>1216</v>
      </c>
      <c r="F38" s="58" t="str">
        <f>IF(ISBLANK(E38), "", Table2[[#This Row],[unique_id]])</f>
        <v>lounge_sub</v>
      </c>
      <c r="G38" s="58" t="s">
        <v>1217</v>
      </c>
      <c r="H38" s="58" t="s">
        <v>752</v>
      </c>
      <c r="I38" s="58" t="s">
        <v>335</v>
      </c>
      <c r="J38" s="58"/>
      <c r="K38" s="58"/>
      <c r="L38" s="58"/>
      <c r="M38" s="58" t="s">
        <v>289</v>
      </c>
      <c r="N38" s="58"/>
      <c r="O38" s="60" t="s">
        <v>1209</v>
      </c>
      <c r="P38" s="58" t="s">
        <v>172</v>
      </c>
      <c r="Q38" s="58" t="s">
        <v>1140</v>
      </c>
      <c r="R38" s="78" t="s">
        <v>1125</v>
      </c>
      <c r="S38" s="58" t="str">
        <f>_xlfn.CONCAT( "", "",Table2[[#This Row],[friendly_name]])</f>
        <v>Lounge Sub</v>
      </c>
      <c r="T3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38" s="58"/>
      <c r="V38" s="60"/>
      <c r="W38" s="60"/>
      <c r="X38" s="60"/>
      <c r="Y38" s="60"/>
      <c r="Z38" s="60"/>
      <c r="AA38" s="58"/>
      <c r="AB38" s="58"/>
      <c r="AC38" s="58"/>
      <c r="AD38" s="58" t="s">
        <v>1218</v>
      </c>
      <c r="AE38" s="58"/>
      <c r="AF38" s="60"/>
      <c r="AG38" s="58"/>
      <c r="AH38" s="58" t="str">
        <f>IF(ISBLANK(AG38),  "", _xlfn.CONCAT("haas/entity/sensor/", LOWER(C38), "/", E38, "/config"))</f>
        <v/>
      </c>
      <c r="AI38" s="58" t="str">
        <f>IF(ISBLANK(AG38),  "", _xlfn.CONCAT(LOWER(C38), "/", E38))</f>
        <v/>
      </c>
      <c r="AJ38" s="58"/>
      <c r="AK38" s="58"/>
      <c r="AL38" s="75"/>
      <c r="AM38" s="58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60" t="s">
        <v>440</v>
      </c>
      <c r="AO38" s="58" t="s">
        <v>1219</v>
      </c>
      <c r="AP38" s="79" t="s">
        <v>439</v>
      </c>
      <c r="AQ38" s="58" t="str">
        <f>IF(OR(ISBLANK(AV38), ISBLANK(AW38)), "", Table2[[#This Row],[device_via_device]])</f>
        <v>TPLink</v>
      </c>
      <c r="AR38" s="58" t="s">
        <v>1226</v>
      </c>
      <c r="AS38" s="58" t="s">
        <v>203</v>
      </c>
      <c r="AT38" s="58"/>
      <c r="AU38" s="58" t="s">
        <v>569</v>
      </c>
      <c r="AV38" s="58" t="s">
        <v>418</v>
      </c>
      <c r="AW38" s="58" t="s">
        <v>551</v>
      </c>
      <c r="AX38" s="58"/>
      <c r="AY38" s="58"/>
      <c r="AZ38" s="58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58">
        <v>2572</v>
      </c>
      <c r="B39" s="58" t="s">
        <v>26</v>
      </c>
      <c r="C39" s="58" t="s">
        <v>244</v>
      </c>
      <c r="D39" s="58" t="s">
        <v>134</v>
      </c>
      <c r="E39" s="58" t="s">
        <v>274</v>
      </c>
      <c r="F39" s="58" t="str">
        <f>IF(ISBLANK(E39), "", Table2[[#This Row],[unique_id]])</f>
        <v>study_battery_charger</v>
      </c>
      <c r="G39" s="58" t="s">
        <v>242</v>
      </c>
      <c r="H39" s="58" t="s">
        <v>752</v>
      </c>
      <c r="I39" s="58" t="s">
        <v>335</v>
      </c>
      <c r="J39" s="58"/>
      <c r="K39" s="58"/>
      <c r="L39" s="58"/>
      <c r="M39" s="58" t="s">
        <v>289</v>
      </c>
      <c r="N39" s="58"/>
      <c r="O39" s="60" t="s">
        <v>1209</v>
      </c>
      <c r="P39" s="58" t="s">
        <v>172</v>
      </c>
      <c r="Q39" s="58" t="s">
        <v>1140</v>
      </c>
      <c r="R39" s="58" t="s">
        <v>752</v>
      </c>
      <c r="S39" s="58" t="str">
        <f>_xlfn.CONCAT( Table2[[#This Row],[device_suggested_area]], " ",Table2[[#This Row],[friendly_name]])</f>
        <v>Study Battery Charger</v>
      </c>
      <c r="T3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39" s="58"/>
      <c r="V39" s="60"/>
      <c r="W39" s="60"/>
      <c r="X39" s="60"/>
      <c r="Y39" s="60"/>
      <c r="Z39" s="60"/>
      <c r="AA39" s="58"/>
      <c r="AB39" s="58"/>
      <c r="AC39" s="58"/>
      <c r="AD39" s="58" t="s">
        <v>287</v>
      </c>
      <c r="AE39" s="58"/>
      <c r="AF39" s="60"/>
      <c r="AG39" s="58"/>
      <c r="AH39" s="58" t="str">
        <f>IF(ISBLANK(AG39),  "", _xlfn.CONCAT("haas/entity/sensor/", LOWER(C39), "/", E39, "/config"))</f>
        <v/>
      </c>
      <c r="AI39" s="58" t="str">
        <f>IF(ISBLANK(AG39),  "", _xlfn.CONCAT(LOWER(C39), "/", E39))</f>
        <v/>
      </c>
      <c r="AJ39" s="58"/>
      <c r="AK39" s="58"/>
      <c r="AL39" s="75"/>
      <c r="AM39" s="58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60" t="s">
        <v>440</v>
      </c>
      <c r="AO39" s="58" t="s">
        <v>473</v>
      </c>
      <c r="AP39" s="61" t="s">
        <v>439</v>
      </c>
      <c r="AQ39" s="58" t="str">
        <f>IF(OR(ISBLANK(AV39), ISBLANK(AW39)), "", Table2[[#This Row],[device_via_device]])</f>
        <v>TPLink</v>
      </c>
      <c r="AR39" s="58" t="s">
        <v>1226</v>
      </c>
      <c r="AS39" s="58" t="s">
        <v>435</v>
      </c>
      <c r="AT39" s="58"/>
      <c r="AU39" s="58" t="s">
        <v>569</v>
      </c>
      <c r="AV39" s="58" t="s">
        <v>419</v>
      </c>
      <c r="AW39" s="58" t="s">
        <v>552</v>
      </c>
      <c r="AX39" s="58"/>
      <c r="AY39" s="58"/>
      <c r="AZ39" s="58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58">
        <v>2574</v>
      </c>
      <c r="B40" s="58" t="s">
        <v>26</v>
      </c>
      <c r="C40" s="58" t="s">
        <v>244</v>
      </c>
      <c r="D40" s="58" t="s">
        <v>134</v>
      </c>
      <c r="E40" s="58" t="s">
        <v>275</v>
      </c>
      <c r="F40" s="58" t="str">
        <f>IF(ISBLANK(E40), "", Table2[[#This Row],[unique_id]])</f>
        <v>laundry_vacuum_charger</v>
      </c>
      <c r="G40" s="58" t="s">
        <v>241</v>
      </c>
      <c r="H40" s="58" t="s">
        <v>752</v>
      </c>
      <c r="I40" s="58" t="s">
        <v>335</v>
      </c>
      <c r="J40" s="58"/>
      <c r="K40" s="58"/>
      <c r="L40" s="58"/>
      <c r="M40" s="58" t="s">
        <v>289</v>
      </c>
      <c r="N40" s="58"/>
      <c r="O40" s="60" t="s">
        <v>1209</v>
      </c>
      <c r="P40" s="58" t="s">
        <v>172</v>
      </c>
      <c r="Q40" s="58" t="s">
        <v>1140</v>
      </c>
      <c r="R40" s="58" t="s">
        <v>752</v>
      </c>
      <c r="S40" s="58" t="str">
        <f>_xlfn.CONCAT( Table2[[#This Row],[device_suggested_area]], " ",Table2[[#This Row],[friendly_name]])</f>
        <v>Laundry Vacuum Charger</v>
      </c>
      <c r="T4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40" s="58"/>
      <c r="V40" s="60"/>
      <c r="W40" s="60"/>
      <c r="X40" s="60"/>
      <c r="Y40" s="60"/>
      <c r="Z40" s="60"/>
      <c r="AA40" s="58"/>
      <c r="AB40" s="58"/>
      <c r="AC40" s="58"/>
      <c r="AD40" s="58" t="s">
        <v>287</v>
      </c>
      <c r="AE40" s="58"/>
      <c r="AF40" s="60"/>
      <c r="AG40" s="58"/>
      <c r="AH40" s="58" t="str">
        <f>IF(ISBLANK(AG40),  "", _xlfn.CONCAT("haas/entity/sensor/", LOWER(C40), "/", E40, "/config"))</f>
        <v/>
      </c>
      <c r="AI40" s="58" t="str">
        <f>IF(ISBLANK(AG40),  "", _xlfn.CONCAT(LOWER(C40), "/", E40))</f>
        <v/>
      </c>
      <c r="AJ40" s="58"/>
      <c r="AK40" s="58"/>
      <c r="AL40" s="75"/>
      <c r="AM40" s="58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60" t="s">
        <v>440</v>
      </c>
      <c r="AO40" s="58" t="s">
        <v>474</v>
      </c>
      <c r="AP40" s="61" t="s">
        <v>439</v>
      </c>
      <c r="AQ40" s="58" t="str">
        <f>IF(OR(ISBLANK(AV40), ISBLANK(AW40)), "", Table2[[#This Row],[device_via_device]])</f>
        <v>TPLink</v>
      </c>
      <c r="AR40" s="58" t="s">
        <v>1227</v>
      </c>
      <c r="AS40" s="58" t="s">
        <v>223</v>
      </c>
      <c r="AT40" s="58"/>
      <c r="AU40" s="58" t="s">
        <v>569</v>
      </c>
      <c r="AV40" s="58" t="s">
        <v>420</v>
      </c>
      <c r="AW40" s="58" t="s">
        <v>553</v>
      </c>
      <c r="AX40" s="58"/>
      <c r="AY40" s="58"/>
      <c r="AZ40" s="58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58">
        <v>2560</v>
      </c>
      <c r="B41" s="58" t="s">
        <v>26</v>
      </c>
      <c r="C41" s="58" t="s">
        <v>244</v>
      </c>
      <c r="D41" s="58" t="s">
        <v>134</v>
      </c>
      <c r="E41" s="58" t="s">
        <v>263</v>
      </c>
      <c r="F41" s="58" t="str">
        <f>IF(ISBLANK(E41), "", Table2[[#This Row],[unique_id]])</f>
        <v>kitchen_dish_washer</v>
      </c>
      <c r="G41" s="58" t="s">
        <v>239</v>
      </c>
      <c r="H41" s="58" t="s">
        <v>752</v>
      </c>
      <c r="I41" s="58" t="s">
        <v>335</v>
      </c>
      <c r="J41" s="58"/>
      <c r="K41" s="58"/>
      <c r="L41" s="58"/>
      <c r="M41" s="58" t="s">
        <v>289</v>
      </c>
      <c r="N41" s="58"/>
      <c r="O41" s="60" t="s">
        <v>1209</v>
      </c>
      <c r="P41" s="58" t="s">
        <v>172</v>
      </c>
      <c r="Q41" s="76" t="s">
        <v>1141</v>
      </c>
      <c r="R41" s="58" t="s">
        <v>1151</v>
      </c>
      <c r="S41" s="58" t="str">
        <f>_xlfn.CONCAT( Table2[[#This Row],[device_suggested_area]], " ",Table2[[#This Row],[friendly_name]])</f>
        <v>Kitchen Dish Washer</v>
      </c>
      <c r="T4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41" s="58"/>
      <c r="V41" s="60"/>
      <c r="W41" s="60"/>
      <c r="X41" s="60"/>
      <c r="Y41" s="60"/>
      <c r="Z41" s="60"/>
      <c r="AA41" s="58"/>
      <c r="AB41" s="58"/>
      <c r="AC41" s="58"/>
      <c r="AD41" s="58" t="s">
        <v>276</v>
      </c>
      <c r="AE41" s="58"/>
      <c r="AF41" s="60"/>
      <c r="AG41" s="58"/>
      <c r="AH41" s="58" t="str">
        <f>IF(ISBLANK(AG41),  "", _xlfn.CONCAT("haas/entity/sensor/", LOWER(C41), "/", E41, "/config"))</f>
        <v/>
      </c>
      <c r="AI41" s="58" t="str">
        <f>IF(ISBLANK(AG41),  "", _xlfn.CONCAT(LOWER(C41), "/", E41))</f>
        <v/>
      </c>
      <c r="AJ41" s="58"/>
      <c r="AK41" s="58"/>
      <c r="AL41" s="75"/>
      <c r="AM41" s="58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60" t="s">
        <v>440</v>
      </c>
      <c r="AO41" s="58" t="s">
        <v>452</v>
      </c>
      <c r="AP41" s="79" t="s">
        <v>439</v>
      </c>
      <c r="AQ41" s="58" t="str">
        <f>IF(OR(ISBLANK(AV41), ISBLANK(AW41)), "", Table2[[#This Row],[device_via_device]])</f>
        <v>TPLink</v>
      </c>
      <c r="AR41" s="58" t="s">
        <v>1226</v>
      </c>
      <c r="AS41" s="58" t="s">
        <v>215</v>
      </c>
      <c r="AT41" s="58"/>
      <c r="AU41" s="58" t="s">
        <v>569</v>
      </c>
      <c r="AV41" s="58" t="s">
        <v>421</v>
      </c>
      <c r="AW41" s="58" t="s">
        <v>554</v>
      </c>
      <c r="AX41" s="58"/>
      <c r="AY41" s="58"/>
      <c r="AZ41" s="58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58">
        <v>2562</v>
      </c>
      <c r="B42" s="58" t="s">
        <v>26</v>
      </c>
      <c r="C42" s="58" t="s">
        <v>244</v>
      </c>
      <c r="D42" s="58" t="s">
        <v>134</v>
      </c>
      <c r="E42" s="58" t="s">
        <v>264</v>
      </c>
      <c r="F42" s="58" t="str">
        <f>IF(ISBLANK(E42), "", Table2[[#This Row],[unique_id]])</f>
        <v>laundry_clothes_dryer</v>
      </c>
      <c r="G42" s="58" t="s">
        <v>240</v>
      </c>
      <c r="H42" s="58" t="s">
        <v>752</v>
      </c>
      <c r="I42" s="58" t="s">
        <v>335</v>
      </c>
      <c r="J42" s="58"/>
      <c r="K42" s="58"/>
      <c r="L42" s="58"/>
      <c r="M42" s="58" t="s">
        <v>289</v>
      </c>
      <c r="N42" s="58"/>
      <c r="O42" s="60" t="s">
        <v>1209</v>
      </c>
      <c r="P42" s="58" t="s">
        <v>172</v>
      </c>
      <c r="Q42" s="58" t="s">
        <v>1141</v>
      </c>
      <c r="R42" s="58" t="s">
        <v>1151</v>
      </c>
      <c r="S42" s="58" t="str">
        <f>_xlfn.CONCAT( Table2[[#This Row],[device_suggested_area]], " ",Table2[[#This Row],[friendly_name]])</f>
        <v>Laundry Clothes Dryer</v>
      </c>
      <c r="T4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42" s="58"/>
      <c r="V42" s="60"/>
      <c r="W42" s="60"/>
      <c r="X42" s="60"/>
      <c r="Y42" s="60"/>
      <c r="Z42" s="60"/>
      <c r="AA42" s="58"/>
      <c r="AB42" s="58"/>
      <c r="AC42" s="58"/>
      <c r="AD42" s="58" t="s">
        <v>277</v>
      </c>
      <c r="AE42" s="58"/>
      <c r="AF42" s="60"/>
      <c r="AG42" s="58"/>
      <c r="AH42" s="58" t="str">
        <f>IF(ISBLANK(AG42),  "", _xlfn.CONCAT("haas/entity/sensor/", LOWER(C42), "/", E42, "/config"))</f>
        <v/>
      </c>
      <c r="AI42" s="58" t="str">
        <f>IF(ISBLANK(AG42),  "", _xlfn.CONCAT(LOWER(C42), "/", E42))</f>
        <v/>
      </c>
      <c r="AJ42" s="58"/>
      <c r="AK42" s="58"/>
      <c r="AL42" s="75"/>
      <c r="AM42" s="58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60" t="s">
        <v>440</v>
      </c>
      <c r="AO42" s="58" t="s">
        <v>475</v>
      </c>
      <c r="AP42" s="61" t="s">
        <v>439</v>
      </c>
      <c r="AQ42" s="58" t="str">
        <f>IF(OR(ISBLANK(AV42), ISBLANK(AW42)), "", Table2[[#This Row],[device_via_device]])</f>
        <v>TPLink</v>
      </c>
      <c r="AR42" s="58" t="s">
        <v>1226</v>
      </c>
      <c r="AS42" s="58" t="s">
        <v>223</v>
      </c>
      <c r="AT42" s="58"/>
      <c r="AU42" s="58" t="s">
        <v>569</v>
      </c>
      <c r="AV42" s="58" t="s">
        <v>422</v>
      </c>
      <c r="AW42" s="58" t="s">
        <v>555</v>
      </c>
      <c r="AX42" s="58"/>
      <c r="AY42" s="58"/>
      <c r="AZ42" s="58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58">
        <v>2564</v>
      </c>
      <c r="B43" s="58" t="s">
        <v>26</v>
      </c>
      <c r="C43" s="58" t="s">
        <v>244</v>
      </c>
      <c r="D43" s="58" t="s">
        <v>134</v>
      </c>
      <c r="E43" s="58" t="s">
        <v>265</v>
      </c>
      <c r="F43" s="58" t="str">
        <f>IF(ISBLANK(E43), "", Table2[[#This Row],[unique_id]])</f>
        <v>laundry_washing_machine</v>
      </c>
      <c r="G43" s="58" t="s">
        <v>238</v>
      </c>
      <c r="H43" s="58" t="s">
        <v>752</v>
      </c>
      <c r="I43" s="58" t="s">
        <v>335</v>
      </c>
      <c r="J43" s="58"/>
      <c r="K43" s="58"/>
      <c r="L43" s="58"/>
      <c r="M43" s="58" t="s">
        <v>289</v>
      </c>
      <c r="N43" s="58"/>
      <c r="O43" s="60" t="s">
        <v>1209</v>
      </c>
      <c r="P43" s="58" t="s">
        <v>172</v>
      </c>
      <c r="Q43" s="58" t="s">
        <v>1141</v>
      </c>
      <c r="R43" s="58" t="s">
        <v>1151</v>
      </c>
      <c r="S43" s="58" t="str">
        <f>_xlfn.CONCAT( Table2[[#This Row],[device_suggested_area]], " ",Table2[[#This Row],[friendly_name]])</f>
        <v>Laundry Washing Machine</v>
      </c>
      <c r="T4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43" s="58"/>
      <c r="V43" s="60"/>
      <c r="W43" s="60"/>
      <c r="X43" s="60"/>
      <c r="Y43" s="60"/>
      <c r="Z43" s="60"/>
      <c r="AA43" s="58"/>
      <c r="AB43" s="58"/>
      <c r="AC43" s="58"/>
      <c r="AD43" s="58" t="s">
        <v>278</v>
      </c>
      <c r="AE43" s="58"/>
      <c r="AF43" s="60"/>
      <c r="AG43" s="58"/>
      <c r="AH43" s="58" t="str">
        <f>IF(ISBLANK(AG43),  "", _xlfn.CONCAT("haas/entity/sensor/", LOWER(C43), "/", E43, "/config"))</f>
        <v/>
      </c>
      <c r="AI43" s="58" t="str">
        <f>IF(ISBLANK(AG43),  "", _xlfn.CONCAT(LOWER(C43), "/", E43))</f>
        <v/>
      </c>
      <c r="AJ43" s="58"/>
      <c r="AK43" s="58"/>
      <c r="AL43" s="75"/>
      <c r="AM43" s="58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60" t="s">
        <v>440</v>
      </c>
      <c r="AO43" s="58" t="s">
        <v>476</v>
      </c>
      <c r="AP43" s="61" t="s">
        <v>439</v>
      </c>
      <c r="AQ43" s="58" t="str">
        <f>IF(OR(ISBLANK(AV43), ISBLANK(AW43)), "", Table2[[#This Row],[device_via_device]])</f>
        <v>TPLink</v>
      </c>
      <c r="AR43" s="58" t="s">
        <v>1226</v>
      </c>
      <c r="AS43" s="58" t="s">
        <v>223</v>
      </c>
      <c r="AT43" s="58"/>
      <c r="AU43" s="58" t="s">
        <v>569</v>
      </c>
      <c r="AV43" s="58" t="s">
        <v>423</v>
      </c>
      <c r="AW43" s="58" t="s">
        <v>556</v>
      </c>
      <c r="AX43" s="58"/>
      <c r="AY43" s="58"/>
      <c r="AZ43" s="58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58">
        <v>2566</v>
      </c>
      <c r="B44" s="58" t="s">
        <v>26</v>
      </c>
      <c r="C44" s="58" t="s">
        <v>244</v>
      </c>
      <c r="D44" s="58" t="s">
        <v>134</v>
      </c>
      <c r="E44" s="58" t="s">
        <v>266</v>
      </c>
      <c r="F44" s="58" t="str">
        <f>IF(ISBLANK(E44), "", Table2[[#This Row],[unique_id]])</f>
        <v>kitchen_coffee_machine</v>
      </c>
      <c r="G44" s="58" t="s">
        <v>135</v>
      </c>
      <c r="H44" s="58" t="s">
        <v>752</v>
      </c>
      <c r="I44" s="58" t="s">
        <v>335</v>
      </c>
      <c r="J44" s="58"/>
      <c r="K44" s="58"/>
      <c r="L44" s="58"/>
      <c r="M44" s="58" t="s">
        <v>289</v>
      </c>
      <c r="N44" s="58"/>
      <c r="O44" s="60" t="s">
        <v>1209</v>
      </c>
      <c r="P44" s="58" t="s">
        <v>172</v>
      </c>
      <c r="Q44" s="58" t="s">
        <v>1141</v>
      </c>
      <c r="R44" s="58" t="s">
        <v>1151</v>
      </c>
      <c r="S44" s="58" t="str">
        <f>_xlfn.CONCAT( Table2[[#This Row],[device_suggested_area]], " ",Table2[[#This Row],[friendly_name]])</f>
        <v>Kitchen Coffee Machine</v>
      </c>
      <c r="T4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44" s="58"/>
      <c r="V44" s="60"/>
      <c r="W44" s="60"/>
      <c r="X44" s="60"/>
      <c r="Y44" s="60"/>
      <c r="Z44" s="60"/>
      <c r="AA44" s="58"/>
      <c r="AB44" s="58"/>
      <c r="AC44" s="58"/>
      <c r="AD44" s="58" t="s">
        <v>279</v>
      </c>
      <c r="AE44" s="58"/>
      <c r="AF44" s="60"/>
      <c r="AG44" s="58"/>
      <c r="AH44" s="58" t="str">
        <f>IF(ISBLANK(AG44),  "", _xlfn.CONCAT("haas/entity/sensor/", LOWER(C44), "/", E44, "/config"))</f>
        <v/>
      </c>
      <c r="AI44" s="58" t="str">
        <f>IF(ISBLANK(AG44),  "", _xlfn.CONCAT(LOWER(C44), "/", E44))</f>
        <v/>
      </c>
      <c r="AJ44" s="58"/>
      <c r="AK44" s="58"/>
      <c r="AL44" s="75"/>
      <c r="AM44" s="58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60" t="s">
        <v>440</v>
      </c>
      <c r="AO44" s="58" t="s">
        <v>477</v>
      </c>
      <c r="AP44" s="58" t="s">
        <v>439</v>
      </c>
      <c r="AQ44" s="58" t="str">
        <f>IF(OR(ISBLANK(AV44), ISBLANK(AW44)), "", Table2[[#This Row],[device_via_device]])</f>
        <v>TPLink</v>
      </c>
      <c r="AR44" s="58" t="s">
        <v>1226</v>
      </c>
      <c r="AS44" s="58" t="s">
        <v>215</v>
      </c>
      <c r="AT44" s="58"/>
      <c r="AU44" s="58" t="s">
        <v>569</v>
      </c>
      <c r="AV44" s="58" t="s">
        <v>424</v>
      </c>
      <c r="AW44" s="58" t="s">
        <v>557</v>
      </c>
      <c r="AX44" s="58"/>
      <c r="AY44" s="58"/>
      <c r="AZ44" s="58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58">
        <v>2568</v>
      </c>
      <c r="B45" s="58" t="s">
        <v>26</v>
      </c>
      <c r="C45" s="58" t="s">
        <v>244</v>
      </c>
      <c r="D45" s="58" t="s">
        <v>134</v>
      </c>
      <c r="E45" s="58" t="s">
        <v>267</v>
      </c>
      <c r="F45" s="58" t="str">
        <f>IF(ISBLANK(E45), "", Table2[[#This Row],[unique_id]])</f>
        <v>kitchen_fridge</v>
      </c>
      <c r="G45" s="58" t="s">
        <v>234</v>
      </c>
      <c r="H45" s="58" t="s">
        <v>752</v>
      </c>
      <c r="I45" s="58" t="s">
        <v>335</v>
      </c>
      <c r="J45" s="58"/>
      <c r="K45" s="58"/>
      <c r="L45" s="58"/>
      <c r="M45" s="58" t="s">
        <v>289</v>
      </c>
      <c r="N45" s="58"/>
      <c r="O45" s="60" t="s">
        <v>1209</v>
      </c>
      <c r="P45" s="58" t="s">
        <v>172</v>
      </c>
      <c r="Q45" s="58" t="s">
        <v>1140</v>
      </c>
      <c r="R45" s="58" t="s">
        <v>1152</v>
      </c>
      <c r="S45" s="58" t="str">
        <f>Table2[[#This Row],[friendly_name]]</f>
        <v>Kitchen Fridge</v>
      </c>
      <c r="T4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45" s="58"/>
      <c r="V45" s="60"/>
      <c r="W45" s="60"/>
      <c r="X45" s="60"/>
      <c r="Y45" s="60"/>
      <c r="Z45" s="60"/>
      <c r="AA45" s="58"/>
      <c r="AB45" s="58"/>
      <c r="AC45" s="58"/>
      <c r="AD45" s="58" t="s">
        <v>280</v>
      </c>
      <c r="AE45" s="58"/>
      <c r="AF45" s="60"/>
      <c r="AG45" s="58"/>
      <c r="AH45" s="58" t="str">
        <f>IF(ISBLANK(AG45),  "", _xlfn.CONCAT("haas/entity/sensor/", LOWER(C45), "/", E45, "/config"))</f>
        <v/>
      </c>
      <c r="AI45" s="58" t="str">
        <f>IF(ISBLANK(AG45),  "", _xlfn.CONCAT(LOWER(C45), "/", E45))</f>
        <v/>
      </c>
      <c r="AJ45" s="58"/>
      <c r="AK45" s="58"/>
      <c r="AL45" s="75"/>
      <c r="AM45" s="58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60" t="s">
        <v>441</v>
      </c>
      <c r="AO45" s="58" t="s">
        <v>445</v>
      </c>
      <c r="AP45" s="58" t="s">
        <v>438</v>
      </c>
      <c r="AQ45" s="58" t="str">
        <f>IF(OR(ISBLANK(AV45), ISBLANK(AW45)), "", Table2[[#This Row],[device_via_device]])</f>
        <v>TPLink</v>
      </c>
      <c r="AR45" s="58" t="s">
        <v>1226</v>
      </c>
      <c r="AS45" s="58" t="s">
        <v>215</v>
      </c>
      <c r="AT45" s="58"/>
      <c r="AU45" s="58" t="s">
        <v>569</v>
      </c>
      <c r="AV45" s="58" t="s">
        <v>425</v>
      </c>
      <c r="AW45" s="58" t="s">
        <v>558</v>
      </c>
      <c r="AX45" s="58"/>
      <c r="AY45" s="58"/>
      <c r="AZ45" s="58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58">
        <v>2570</v>
      </c>
      <c r="B46" s="58" t="s">
        <v>26</v>
      </c>
      <c r="C46" s="58" t="s">
        <v>244</v>
      </c>
      <c r="D46" s="58" t="s">
        <v>134</v>
      </c>
      <c r="E46" s="58" t="s">
        <v>268</v>
      </c>
      <c r="F46" s="58" t="str">
        <f>IF(ISBLANK(E46), "", Table2[[#This Row],[unique_id]])</f>
        <v>deck_freezer</v>
      </c>
      <c r="G46" s="58" t="s">
        <v>235</v>
      </c>
      <c r="H46" s="58" t="s">
        <v>752</v>
      </c>
      <c r="I46" s="58" t="s">
        <v>335</v>
      </c>
      <c r="J46" s="58"/>
      <c r="K46" s="58"/>
      <c r="L46" s="58"/>
      <c r="M46" s="58" t="s">
        <v>289</v>
      </c>
      <c r="N46" s="58"/>
      <c r="O46" s="60" t="s">
        <v>1209</v>
      </c>
      <c r="P46" s="58" t="s">
        <v>172</v>
      </c>
      <c r="Q46" s="76" t="s">
        <v>1140</v>
      </c>
      <c r="R46" s="58" t="s">
        <v>1152</v>
      </c>
      <c r="S46" s="58" t="str">
        <f>Table2[[#This Row],[friendly_name]]</f>
        <v>Deck Freezer</v>
      </c>
      <c r="T46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46" s="58"/>
      <c r="V46" s="60"/>
      <c r="W46" s="60"/>
      <c r="X46" s="60"/>
      <c r="Y46" s="60"/>
      <c r="Z46" s="60"/>
      <c r="AA46" s="58"/>
      <c r="AB46" s="58"/>
      <c r="AC46" s="58"/>
      <c r="AD46" s="58" t="s">
        <v>281</v>
      </c>
      <c r="AE46" s="58"/>
      <c r="AF46" s="60"/>
      <c r="AG46" s="58"/>
      <c r="AH46" s="58" t="str">
        <f>IF(ISBLANK(AG46),  "", _xlfn.CONCAT("haas/entity/sensor/", LOWER(C46), "/", E46, "/config"))</f>
        <v/>
      </c>
      <c r="AI46" s="58" t="str">
        <f>IF(ISBLANK(AG46),  "", _xlfn.CONCAT(LOWER(C46), "/", E46))</f>
        <v/>
      </c>
      <c r="AJ46" s="58"/>
      <c r="AK46" s="58"/>
      <c r="AL46" s="75"/>
      <c r="AM46" s="58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60" t="s">
        <v>441</v>
      </c>
      <c r="AO46" s="58" t="s">
        <v>446</v>
      </c>
      <c r="AP46" s="58" t="s">
        <v>438</v>
      </c>
      <c r="AQ46" s="58" t="str">
        <f>IF(OR(ISBLANK(AV46), ISBLANK(AW46)), "", Table2[[#This Row],[device_via_device]])</f>
        <v>TPLink</v>
      </c>
      <c r="AR46" s="58" t="s">
        <v>1226</v>
      </c>
      <c r="AS46" s="58" t="s">
        <v>436</v>
      </c>
      <c r="AT46" s="58"/>
      <c r="AU46" s="58" t="s">
        <v>569</v>
      </c>
      <c r="AV46" s="58" t="s">
        <v>426</v>
      </c>
      <c r="AW46" s="58" t="s">
        <v>559</v>
      </c>
      <c r="AX46" s="58"/>
      <c r="AY46" s="58"/>
      <c r="AZ46" s="58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1209</v>
      </c>
      <c r="P47" s="6" t="s">
        <v>172</v>
      </c>
      <c r="Q47" s="63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1226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58">
        <v>2552</v>
      </c>
      <c r="B48" s="58" t="s">
        <v>26</v>
      </c>
      <c r="C48" s="58" t="s">
        <v>244</v>
      </c>
      <c r="D48" s="58" t="s">
        <v>134</v>
      </c>
      <c r="E48" s="58" t="s">
        <v>842</v>
      </c>
      <c r="F48" s="58" t="str">
        <f>IF(ISBLANK(E48), "", Table2[[#This Row],[unique_id]])</f>
        <v>lounge_tv_outlet</v>
      </c>
      <c r="G48" s="58" t="s">
        <v>187</v>
      </c>
      <c r="H48" s="58" t="s">
        <v>752</v>
      </c>
      <c r="I48" s="58" t="s">
        <v>335</v>
      </c>
      <c r="J48" s="58"/>
      <c r="K48" s="58"/>
      <c r="L48" s="58"/>
      <c r="M48" s="58" t="s">
        <v>289</v>
      </c>
      <c r="N48" s="58"/>
      <c r="O48" s="60" t="s">
        <v>1209</v>
      </c>
      <c r="P48" s="58" t="s">
        <v>172</v>
      </c>
      <c r="Q48" s="58" t="s">
        <v>1140</v>
      </c>
      <c r="R48" s="78" t="s">
        <v>1125</v>
      </c>
      <c r="S48" s="58" t="str">
        <f>_xlfn.CONCAT( "", "",Table2[[#This Row],[friendly_name]])</f>
        <v>Lounge TV</v>
      </c>
      <c r="T4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48" s="58"/>
      <c r="V48" s="60"/>
      <c r="W48" s="60"/>
      <c r="X48" s="60"/>
      <c r="Y48" s="60"/>
      <c r="Z48" s="60"/>
      <c r="AA48" s="58"/>
      <c r="AB48" s="58"/>
      <c r="AC48" s="58"/>
      <c r="AD48" s="58" t="s">
        <v>282</v>
      </c>
      <c r="AE48" s="58"/>
      <c r="AF48" s="60"/>
      <c r="AG48" s="58"/>
      <c r="AH48" s="58" t="str">
        <f>IF(ISBLANK(AG48),  "", _xlfn.CONCAT("haas/entity/sensor/", LOWER(C48), "/", E48, "/config"))</f>
        <v/>
      </c>
      <c r="AI48" s="58" t="str">
        <f>IF(ISBLANK(AG48),  "", _xlfn.CONCAT(LOWER(C48), "/", E48))</f>
        <v/>
      </c>
      <c r="AJ48" s="58"/>
      <c r="AK48" s="58"/>
      <c r="AL48" s="75"/>
      <c r="AM48" s="58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60" t="s">
        <v>441</v>
      </c>
      <c r="AO48" s="58" t="s">
        <v>448</v>
      </c>
      <c r="AP48" s="58" t="s">
        <v>438</v>
      </c>
      <c r="AQ48" s="58" t="str">
        <f>IF(OR(ISBLANK(AV48), ISBLANK(AW48)), "", Table2[[#This Row],[device_via_device]])</f>
        <v>TPLink</v>
      </c>
      <c r="AR48" s="58" t="s">
        <v>1226</v>
      </c>
      <c r="AS48" s="58" t="s">
        <v>203</v>
      </c>
      <c r="AT48" s="58"/>
      <c r="AU48" s="58" t="s">
        <v>569</v>
      </c>
      <c r="AV48" s="58" t="s">
        <v>428</v>
      </c>
      <c r="AW48" s="58" t="s">
        <v>561</v>
      </c>
      <c r="AX48" s="58"/>
      <c r="AY48" s="58"/>
      <c r="AZ48" s="58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1209</v>
      </c>
      <c r="P49" s="6" t="s">
        <v>172</v>
      </c>
      <c r="Q49" s="62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1226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58">
        <v>2556</v>
      </c>
      <c r="B50" s="58" t="s">
        <v>26</v>
      </c>
      <c r="C50" s="58" t="s">
        <v>244</v>
      </c>
      <c r="D50" s="58" t="s">
        <v>134</v>
      </c>
      <c r="E50" s="58" t="s">
        <v>270</v>
      </c>
      <c r="F50" s="58" t="str">
        <f>IF(ISBLANK(E50), "", Table2[[#This Row],[unique_id]])</f>
        <v>study_outlet</v>
      </c>
      <c r="G50" s="58" t="s">
        <v>237</v>
      </c>
      <c r="H50" s="58" t="s">
        <v>752</v>
      </c>
      <c r="I50" s="58" t="s">
        <v>335</v>
      </c>
      <c r="J50" s="58"/>
      <c r="K50" s="58"/>
      <c r="L50" s="58"/>
      <c r="M50" s="58" t="s">
        <v>289</v>
      </c>
      <c r="N50" s="58"/>
      <c r="O50" s="60" t="s">
        <v>1209</v>
      </c>
      <c r="P50" s="58" t="s">
        <v>172</v>
      </c>
      <c r="Q50" s="58" t="s">
        <v>1140</v>
      </c>
      <c r="R50" s="58" t="s">
        <v>752</v>
      </c>
      <c r="S50" s="58" t="str">
        <f>_xlfn.CONCAT( "", "",Table2[[#This Row],[friendly_name]])</f>
        <v>Study Outlet</v>
      </c>
      <c r="T5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50" s="58"/>
      <c r="V50" s="60"/>
      <c r="W50" s="60"/>
      <c r="X50" s="60"/>
      <c r="Y50" s="60"/>
      <c r="Z50" s="60"/>
      <c r="AA50" s="58"/>
      <c r="AB50" s="58"/>
      <c r="AC50" s="58"/>
      <c r="AD50" s="58" t="s">
        <v>283</v>
      </c>
      <c r="AE50" s="58"/>
      <c r="AF50" s="60"/>
      <c r="AG50" s="58"/>
      <c r="AH50" s="58" t="str">
        <f>IF(ISBLANK(AG50),  "", _xlfn.CONCAT("haas/entity/sensor/", LOWER(C50), "/", E50, "/config"))</f>
        <v/>
      </c>
      <c r="AI50" s="58" t="str">
        <f>IF(ISBLANK(AG50),  "", _xlfn.CONCAT(LOWER(C50), "/", E50))</f>
        <v/>
      </c>
      <c r="AJ50" s="58"/>
      <c r="AK50" s="58"/>
      <c r="AL50" s="75"/>
      <c r="AM50" s="58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60" t="s">
        <v>440</v>
      </c>
      <c r="AO50" s="58" t="s">
        <v>450</v>
      </c>
      <c r="AP50" s="61" t="s">
        <v>439</v>
      </c>
      <c r="AQ50" s="58" t="str">
        <f>IF(OR(ISBLANK(AV50), ISBLANK(AW50)), "", Table2[[#This Row],[device_via_device]])</f>
        <v>TPLink</v>
      </c>
      <c r="AR50" s="58" t="s">
        <v>1226</v>
      </c>
      <c r="AS50" s="58" t="s">
        <v>435</v>
      </c>
      <c r="AT50" s="58"/>
      <c r="AU50" s="58" t="s">
        <v>569</v>
      </c>
      <c r="AV50" s="58" t="s">
        <v>430</v>
      </c>
      <c r="AW50" s="58" t="s">
        <v>563</v>
      </c>
      <c r="AX50" s="58"/>
      <c r="AY50" s="58"/>
      <c r="AZ50" s="58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58">
        <v>2558</v>
      </c>
      <c r="B51" s="58" t="s">
        <v>26</v>
      </c>
      <c r="C51" s="58" t="s">
        <v>244</v>
      </c>
      <c r="D51" s="58" t="s">
        <v>134</v>
      </c>
      <c r="E51" s="58" t="s">
        <v>271</v>
      </c>
      <c r="F51" s="58" t="str">
        <f>IF(ISBLANK(E51), "", Table2[[#This Row],[unique_id]])</f>
        <v>office_outlet</v>
      </c>
      <c r="G51" s="58" t="s">
        <v>236</v>
      </c>
      <c r="H51" s="58" t="s">
        <v>752</v>
      </c>
      <c r="I51" s="58" t="s">
        <v>335</v>
      </c>
      <c r="J51" s="58"/>
      <c r="K51" s="58"/>
      <c r="L51" s="58"/>
      <c r="M51" s="58" t="s">
        <v>289</v>
      </c>
      <c r="N51" s="58"/>
      <c r="O51" s="60" t="s">
        <v>1209</v>
      </c>
      <c r="P51" s="58" t="s">
        <v>172</v>
      </c>
      <c r="Q51" s="76" t="s">
        <v>1140</v>
      </c>
      <c r="R51" s="58" t="s">
        <v>752</v>
      </c>
      <c r="S51" s="58" t="str">
        <f>_xlfn.CONCAT( "", "",Table2[[#This Row],[friendly_name]])</f>
        <v>Office Outlet</v>
      </c>
      <c r="T5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51" s="58"/>
      <c r="V51" s="60"/>
      <c r="W51" s="60"/>
      <c r="X51" s="60"/>
      <c r="Y51" s="60"/>
      <c r="Z51" s="60"/>
      <c r="AA51" s="58"/>
      <c r="AB51" s="58"/>
      <c r="AC51" s="58"/>
      <c r="AD51" s="58" t="s">
        <v>283</v>
      </c>
      <c r="AE51" s="58"/>
      <c r="AF51" s="60"/>
      <c r="AG51" s="58"/>
      <c r="AH51" s="58" t="str">
        <f>IF(ISBLANK(AG51),  "", _xlfn.CONCAT("haas/entity/sensor/", LOWER(C51), "/", E51, "/config"))</f>
        <v/>
      </c>
      <c r="AI51" s="58" t="str">
        <f>IF(ISBLANK(AG51),  "", _xlfn.CONCAT(LOWER(C51), "/", E51))</f>
        <v/>
      </c>
      <c r="AJ51" s="58"/>
      <c r="AK51" s="58"/>
      <c r="AL51" s="75"/>
      <c r="AM51" s="58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60" t="s">
        <v>440</v>
      </c>
      <c r="AO51" s="58" t="s">
        <v>450</v>
      </c>
      <c r="AP51" s="61" t="s">
        <v>439</v>
      </c>
      <c r="AQ51" s="58" t="str">
        <f>IF(OR(ISBLANK(AV51), ISBLANK(AW51)), "", Table2[[#This Row],[device_via_device]])</f>
        <v>TPLink</v>
      </c>
      <c r="AR51" s="58" t="s">
        <v>1227</v>
      </c>
      <c r="AS51" s="58" t="s">
        <v>222</v>
      </c>
      <c r="AT51" s="58"/>
      <c r="AU51" s="58" t="s">
        <v>569</v>
      </c>
      <c r="AV51" s="58" t="s">
        <v>431</v>
      </c>
      <c r="AW51" s="58" t="s">
        <v>564</v>
      </c>
      <c r="AX51" s="58"/>
      <c r="AY51" s="58"/>
      <c r="AZ51" s="58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58">
        <v>2582</v>
      </c>
      <c r="B52" s="58" t="s">
        <v>26</v>
      </c>
      <c r="C52" s="58" t="s">
        <v>244</v>
      </c>
      <c r="D52" s="58" t="s">
        <v>134</v>
      </c>
      <c r="E52" s="58" t="s">
        <v>273</v>
      </c>
      <c r="F52" s="58" t="str">
        <f>IF(ISBLANK(E52), "", Table2[[#This Row],[unique_id]])</f>
        <v>roof_network_switch</v>
      </c>
      <c r="G52" s="58" t="s">
        <v>230</v>
      </c>
      <c r="H52" s="58" t="s">
        <v>752</v>
      </c>
      <c r="I52" s="58" t="s">
        <v>335</v>
      </c>
      <c r="J52" s="58"/>
      <c r="K52" s="58"/>
      <c r="L52" s="58"/>
      <c r="M52" s="58" t="s">
        <v>289</v>
      </c>
      <c r="N52" s="58"/>
      <c r="O52" s="60" t="s">
        <v>1209</v>
      </c>
      <c r="P52" s="58" t="s">
        <v>172</v>
      </c>
      <c r="Q52" s="58" t="s">
        <v>1140</v>
      </c>
      <c r="R52" s="58" t="s">
        <v>1142</v>
      </c>
      <c r="S52" s="58" t="str">
        <f>_xlfn.CONCAT( "", "",Table2[[#This Row],[friendly_name]])</f>
        <v>Network Switch</v>
      </c>
      <c r="T5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52" s="58"/>
      <c r="V52" s="60"/>
      <c r="W52" s="60"/>
      <c r="X52" s="60"/>
      <c r="Y52" s="60"/>
      <c r="Z52" s="60"/>
      <c r="AA52" s="58"/>
      <c r="AB52" s="58"/>
      <c r="AC52" s="58"/>
      <c r="AD52" s="58" t="s">
        <v>285</v>
      </c>
      <c r="AE52" s="58"/>
      <c r="AF52" s="60"/>
      <c r="AG52" s="58"/>
      <c r="AH52" s="58" t="str">
        <f>IF(ISBLANK(AG52),  "", _xlfn.CONCAT("haas/entity/sensor/", LOWER(C52), "/", E52, "/config"))</f>
        <v/>
      </c>
      <c r="AI52" s="58" t="str">
        <f>IF(ISBLANK(AG52),  "", _xlfn.CONCAT(LOWER(C52), "/", E52))</f>
        <v/>
      </c>
      <c r="AJ52" s="58"/>
      <c r="AK52" s="58"/>
      <c r="AL52" s="75"/>
      <c r="AM52" s="58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60" t="s">
        <v>441</v>
      </c>
      <c r="AO52" s="58" t="s">
        <v>580</v>
      </c>
      <c r="AP52" s="58" t="s">
        <v>438</v>
      </c>
      <c r="AQ52" s="58" t="str">
        <f>IF(OR(ISBLANK(AV52), ISBLANK(AW52)), "", Table2[[#This Row],[device_via_device]])</f>
        <v>TPLink</v>
      </c>
      <c r="AR52" s="58" t="s">
        <v>1226</v>
      </c>
      <c r="AS52" s="58" t="s">
        <v>38</v>
      </c>
      <c r="AT52" s="58"/>
      <c r="AU52" s="58" t="s">
        <v>569</v>
      </c>
      <c r="AV52" s="58" t="s">
        <v>432</v>
      </c>
      <c r="AW52" s="58" t="s">
        <v>565</v>
      </c>
      <c r="AX52" s="58"/>
      <c r="AY52" s="58"/>
      <c r="AZ52" s="58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2584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1209</v>
      </c>
      <c r="R53" s="6" t="s">
        <v>1243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2" t="s">
        <v>439</v>
      </c>
      <c r="AQ53" s="6" t="str">
        <f>IF(OR(ISBLANK(AV53), ISBLANK(AW53)), "", Table2[[#This Row],[device_via_device]])</f>
        <v>TPLink</v>
      </c>
      <c r="AR53" s="6" t="s">
        <v>1226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58">
        <v>2580</v>
      </c>
      <c r="B54" s="58" t="s">
        <v>26</v>
      </c>
      <c r="C54" s="58" t="s">
        <v>244</v>
      </c>
      <c r="D54" s="58" t="s">
        <v>134</v>
      </c>
      <c r="E54" s="58" t="s">
        <v>272</v>
      </c>
      <c r="F54" s="58" t="str">
        <f>IF(ISBLANK(E54), "", Table2[[#This Row],[unique_id]])</f>
        <v>rack_outlet</v>
      </c>
      <c r="G54" s="58" t="s">
        <v>233</v>
      </c>
      <c r="H54" s="58" t="s">
        <v>752</v>
      </c>
      <c r="I54" s="58" t="s">
        <v>335</v>
      </c>
      <c r="J54" s="58"/>
      <c r="K54" s="58"/>
      <c r="L54" s="58"/>
      <c r="M54" s="58" t="s">
        <v>289</v>
      </c>
      <c r="N54" s="58"/>
      <c r="O54" s="60" t="s">
        <v>1209</v>
      </c>
      <c r="P54" s="58" t="s">
        <v>172</v>
      </c>
      <c r="Q54" s="58" t="s">
        <v>1140</v>
      </c>
      <c r="R54" s="58" t="s">
        <v>1142</v>
      </c>
      <c r="S54" s="58" t="str">
        <f>_xlfn.CONCAT( "", "",Table2[[#This Row],[friendly_name]])</f>
        <v>Server Rack</v>
      </c>
      <c r="T5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54" s="58"/>
      <c r="V54" s="60"/>
      <c r="W54" s="60"/>
      <c r="X54" s="60"/>
      <c r="Y54" s="60"/>
      <c r="Z54" s="60"/>
      <c r="AA54" s="58"/>
      <c r="AB54" s="58"/>
      <c r="AC54" s="58"/>
      <c r="AD54" s="58" t="s">
        <v>284</v>
      </c>
      <c r="AE54" s="58"/>
      <c r="AF54" s="60"/>
      <c r="AG54" s="58"/>
      <c r="AH54" s="58" t="str">
        <f>IF(ISBLANK(AG54),  "", _xlfn.CONCAT("haas/entity/sensor/", LOWER(C54), "/", E54, "/config"))</f>
        <v/>
      </c>
      <c r="AI54" s="58" t="str">
        <f>IF(ISBLANK(AG54),  "", _xlfn.CONCAT(LOWER(C54), "/", E54))</f>
        <v/>
      </c>
      <c r="AJ54" s="58"/>
      <c r="AK54" s="58"/>
      <c r="AL54" s="75"/>
      <c r="AM54" s="58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60" t="s">
        <v>441</v>
      </c>
      <c r="AO54" s="58" t="s">
        <v>450</v>
      </c>
      <c r="AP54" s="58" t="s">
        <v>438</v>
      </c>
      <c r="AQ54" s="58" t="str">
        <f>IF(OR(ISBLANK(AV54), ISBLANK(AW54)), "", Table2[[#This Row],[device_via_device]])</f>
        <v>TPLink</v>
      </c>
      <c r="AR54" s="58" t="s">
        <v>1226</v>
      </c>
      <c r="AS54" s="58" t="s">
        <v>28</v>
      </c>
      <c r="AT54" s="58"/>
      <c r="AU54" s="58" t="s">
        <v>569</v>
      </c>
      <c r="AV54" s="58" t="s">
        <v>434</v>
      </c>
      <c r="AW54" s="58" t="s">
        <v>567</v>
      </c>
      <c r="AX54" s="58"/>
      <c r="AY54" s="58"/>
      <c r="AZ54" s="58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1209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1226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1209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1226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1209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3" t="s">
        <v>439</v>
      </c>
      <c r="AQ57" s="6" t="str">
        <f>IF(OR(ISBLANK(AV57), ISBLANK(AW57)), "", Table2[[#This Row],[device_via_device]])</f>
        <v>TPLink</v>
      </c>
      <c r="AR57" s="6" t="s">
        <v>1226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58">
        <v>2550</v>
      </c>
      <c r="B58" s="58" t="s">
        <v>26</v>
      </c>
      <c r="C58" s="58" t="s">
        <v>244</v>
      </c>
      <c r="D58" s="58" t="s">
        <v>134</v>
      </c>
      <c r="E58" s="58" t="s">
        <v>1232</v>
      </c>
      <c r="F58" s="59" t="str">
        <f>IF(ISBLANK(E58), "", Table2[[#This Row],[unique_id]])</f>
        <v>power_meter</v>
      </c>
      <c r="G58" s="58" t="s">
        <v>1231</v>
      </c>
      <c r="H58" s="58" t="s">
        <v>752</v>
      </c>
      <c r="I58" s="58" t="s">
        <v>335</v>
      </c>
      <c r="J58" s="58"/>
      <c r="K58" s="58"/>
      <c r="L58" s="58"/>
      <c r="M58" s="58" t="s">
        <v>289</v>
      </c>
      <c r="N58" s="58"/>
      <c r="O58" s="60" t="s">
        <v>1209</v>
      </c>
      <c r="P58" s="58"/>
      <c r="Q58" s="58"/>
      <c r="R58" s="58"/>
      <c r="S58" s="58" t="str">
        <f>_xlfn.CONCAT( "", "",Table2[[#This Row],[friendly_name]])</f>
        <v>Power Meter</v>
      </c>
      <c r="T5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8" s="58"/>
      <c r="V58" s="60"/>
      <c r="W58" s="60"/>
      <c r="X58" s="60"/>
      <c r="Y58" s="60"/>
      <c r="Z58" s="60"/>
      <c r="AA58" s="58"/>
      <c r="AB58" s="58"/>
      <c r="AC58" s="58"/>
      <c r="AD58" s="58" t="s">
        <v>1233</v>
      </c>
      <c r="AE58" s="58"/>
      <c r="AF58" s="60"/>
      <c r="AG58" s="58"/>
      <c r="AH58" s="58" t="str">
        <f>IF(ISBLANK(AG58),  "", _xlfn.CONCAT("haas/entity/sensor/", LOWER(C58), "/", E58, "/config"))</f>
        <v/>
      </c>
      <c r="AI58" s="58" t="str">
        <f>IF(ISBLANK(AG58),  "", _xlfn.CONCAT(LOWER(C58), "/", E58))</f>
        <v/>
      </c>
      <c r="AJ58" s="61"/>
      <c r="AK58" s="58"/>
      <c r="AL58" s="33"/>
      <c r="AM58" s="58" t="str">
        <f>IF(OR(ISBLANK(AV58), ISBLANK(AW58)), "", LOWER(_xlfn.CONCAT(Table2[[#This Row],[device_manufacturer]], "-",Table2[[#This Row],[device_suggested_area]], "-", Table2[[#This Row],[device_identifiers]])))</f>
        <v>tplink-home-power-meter</v>
      </c>
      <c r="AN58" s="60" t="s">
        <v>440</v>
      </c>
      <c r="AO58" s="58" t="s">
        <v>1234</v>
      </c>
      <c r="AP58" s="61" t="s">
        <v>439</v>
      </c>
      <c r="AQ58" s="58" t="str">
        <f>IF(OR(ISBLANK(AV58), ISBLANK(AW58)), "", Table2[[#This Row],[device_via_device]])</f>
        <v>TPLink</v>
      </c>
      <c r="AR58" s="58" t="s">
        <v>1227</v>
      </c>
      <c r="AS58" s="58" t="s">
        <v>172</v>
      </c>
      <c r="AT58" s="58"/>
      <c r="AU58" s="58" t="s">
        <v>569</v>
      </c>
      <c r="AV58" s="58" t="s">
        <v>1228</v>
      </c>
      <c r="AW58" s="58" t="s">
        <v>857</v>
      </c>
      <c r="AX58" s="58"/>
      <c r="AY58" s="58"/>
      <c r="AZ58" s="59" t="str">
        <f>IF(AND(ISBLANK(AV58), ISBLANK(AW58)), "", _xlfn.CONCAT("[", IF(ISBLANK(AV58), "", _xlfn.CONCAT("[""mac"", """, AV58, """]")), IF(ISBLANK(AW58), "", _xlfn.CONCAT(", [""ip"", """, AW58, """]")), "]"))</f>
        <v>[["mac", "5c:a6:e6:25:59:03"], ["ip", "10.0.6.90"]]</v>
      </c>
    </row>
    <row r="59" spans="1:52" ht="16" customHeight="1">
      <c r="A59" s="58">
        <v>2576</v>
      </c>
      <c r="B59" s="58" t="s">
        <v>26</v>
      </c>
      <c r="C59" s="58" t="s">
        <v>244</v>
      </c>
      <c r="D59" s="58" t="s">
        <v>134</v>
      </c>
      <c r="E59" s="58" t="s">
        <v>1237</v>
      </c>
      <c r="F59" s="59" t="str">
        <f>IF(ISBLANK(E59), "", Table2[[#This Row],[unique_id]])</f>
        <v>macbookflo_outlet</v>
      </c>
      <c r="G59" s="58" t="s">
        <v>1240</v>
      </c>
      <c r="H59" s="58" t="s">
        <v>752</v>
      </c>
      <c r="I59" s="58" t="s">
        <v>335</v>
      </c>
      <c r="J59" s="58"/>
      <c r="K59" s="58"/>
      <c r="L59" s="58"/>
      <c r="M59" s="58" t="s">
        <v>289</v>
      </c>
      <c r="N59" s="58"/>
      <c r="O59" s="60" t="s">
        <v>1209</v>
      </c>
      <c r="P59" s="58"/>
      <c r="Q59" s="58"/>
      <c r="R59" s="58" t="s">
        <v>1242</v>
      </c>
      <c r="S59" s="58" t="str">
        <f>_xlfn.CONCAT( "", "",Table2[[#This Row],[friendly_name]])</f>
        <v>MacBook Flo</v>
      </c>
      <c r="T5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59" s="58"/>
      <c r="V59" s="60"/>
      <c r="W59" s="60"/>
      <c r="X59" s="60"/>
      <c r="Y59" s="60"/>
      <c r="Z59" s="60"/>
      <c r="AA59" s="58"/>
      <c r="AB59" s="58"/>
      <c r="AC59" s="58"/>
      <c r="AD59" s="58" t="s">
        <v>284</v>
      </c>
      <c r="AE59" s="58"/>
      <c r="AF59" s="60"/>
      <c r="AG59" s="58"/>
      <c r="AH59" s="58" t="str">
        <f>IF(ISBLANK(AG59),  "", _xlfn.CONCAT("haas/entity/sensor/", LOWER(C59), "/", E59, "/config"))</f>
        <v/>
      </c>
      <c r="AI59" s="58" t="str">
        <f>IF(ISBLANK(AG59),  "", _xlfn.CONCAT(LOWER(C59), "/", E59))</f>
        <v/>
      </c>
      <c r="AJ59" s="61"/>
      <c r="AK59" s="58"/>
      <c r="AL59" s="33"/>
      <c r="AM59" s="58" t="str">
        <f>IF(OR(ISBLANK(AV59), ISBLANK(AW59)), "", LOWER(_xlfn.CONCAT(Table2[[#This Row],[device_manufacturer]], "-",Table2[[#This Row],[device_suggested_area]], "-", Table2[[#This Row],[device_identifiers]])))</f>
        <v>tplink-rack-macbook-flo</v>
      </c>
      <c r="AN59" s="60" t="s">
        <v>440</v>
      </c>
      <c r="AO59" s="58" t="s">
        <v>479</v>
      </c>
      <c r="AP59" s="61" t="s">
        <v>439</v>
      </c>
      <c r="AQ59" s="58" t="str">
        <f>IF(OR(ISBLANK(AV59), ISBLANK(AW59)), "", Table2[[#This Row],[device_via_device]])</f>
        <v>TPLink</v>
      </c>
      <c r="AR59" s="58" t="s">
        <v>1227</v>
      </c>
      <c r="AS59" s="58" t="s">
        <v>28</v>
      </c>
      <c r="AT59" s="58"/>
      <c r="AU59" s="58" t="s">
        <v>569</v>
      </c>
      <c r="AV59" s="58" t="s">
        <v>1247</v>
      </c>
      <c r="AW59" s="79" t="s">
        <v>1229</v>
      </c>
      <c r="AX59" s="58"/>
      <c r="AY59" s="58"/>
      <c r="AZ59" s="59" t="str">
        <f>IF(AND(ISBLANK(AV59), ISBLANK(AW59)), "", _xlfn.CONCAT("[", IF(ISBLANK(AV59), "", _xlfn.CONCAT("[""mac"", """, AV59, """]")), IF(ISBLANK(AW59), "", _xlfn.CONCAT(", [""ip"", """, AW59, """]")), "]"))</f>
        <v>[["mac", "5c:a6:e6:25:56:a7"], ["ip", "10.0.6.91"]]</v>
      </c>
    </row>
    <row r="60" spans="1:52" ht="16" customHeight="1">
      <c r="A60" s="58">
        <v>2578</v>
      </c>
      <c r="B60" s="58" t="s">
        <v>26</v>
      </c>
      <c r="C60" s="58" t="s">
        <v>244</v>
      </c>
      <c r="D60" s="58" t="s">
        <v>134</v>
      </c>
      <c r="E60" s="58" t="s">
        <v>1239</v>
      </c>
      <c r="F60" s="59" t="str">
        <f>IF(ISBLANK(E60), "", Table2[[#This Row],[unique_id]])</f>
        <v>macminimeg_outlet</v>
      </c>
      <c r="G60" s="79" t="s">
        <v>1241</v>
      </c>
      <c r="H60" s="58" t="s">
        <v>752</v>
      </c>
      <c r="I60" s="58" t="s">
        <v>335</v>
      </c>
      <c r="J60" s="58"/>
      <c r="K60" s="58"/>
      <c r="L60" s="58"/>
      <c r="M60" s="58" t="s">
        <v>289</v>
      </c>
      <c r="N60" s="58"/>
      <c r="O60" s="60" t="s">
        <v>1209</v>
      </c>
      <c r="P60" s="58"/>
      <c r="Q60" s="58"/>
      <c r="R60" s="58" t="s">
        <v>1242</v>
      </c>
      <c r="S60" s="58" t="str">
        <f>_xlfn.CONCAT( "", "",Table2[[#This Row],[friendly_name]])</f>
        <v>Mac Mini Meg</v>
      </c>
      <c r="T6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60" s="58"/>
      <c r="V60" s="60"/>
      <c r="W60" s="60"/>
      <c r="X60" s="60"/>
      <c r="Y60" s="60"/>
      <c r="Z60" s="60"/>
      <c r="AA60" s="58"/>
      <c r="AB60" s="58"/>
      <c r="AC60" s="58"/>
      <c r="AD60" s="58" t="s">
        <v>284</v>
      </c>
      <c r="AE60" s="58"/>
      <c r="AF60" s="60"/>
      <c r="AG60" s="58"/>
      <c r="AH60" s="58" t="str">
        <f>IF(ISBLANK(AG60),  "", _xlfn.CONCAT("haas/entity/sensor/", LOWER(C60), "/", E60, "/config"))</f>
        <v/>
      </c>
      <c r="AI60" s="58" t="str">
        <f>IF(ISBLANK(AG60),  "", _xlfn.CONCAT(LOWER(C60), "/", E60))</f>
        <v/>
      </c>
      <c r="AJ60" s="61"/>
      <c r="AK60" s="58"/>
      <c r="AL60" s="33"/>
      <c r="AM60" s="58" t="str">
        <f>IF(OR(ISBLANK(AV60), ISBLANK(AW60)), "", LOWER(_xlfn.CONCAT(Table2[[#This Row],[device_manufacturer]], "-",Table2[[#This Row],[device_suggested_area]], "-", Table2[[#This Row],[device_identifiers]])))</f>
        <v>tplink-rack-macmini-meg</v>
      </c>
      <c r="AN60" s="60" t="s">
        <v>440</v>
      </c>
      <c r="AO60" s="58" t="s">
        <v>845</v>
      </c>
      <c r="AP60" s="61" t="s">
        <v>439</v>
      </c>
      <c r="AQ60" s="58" t="str">
        <f>IF(OR(ISBLANK(AV60), ISBLANK(AW60)), "", Table2[[#This Row],[device_via_device]])</f>
        <v>TPLink</v>
      </c>
      <c r="AR60" s="58" t="s">
        <v>1227</v>
      </c>
      <c r="AS60" s="58" t="s">
        <v>28</v>
      </c>
      <c r="AT60" s="58"/>
      <c r="AU60" s="58" t="s">
        <v>569</v>
      </c>
      <c r="AV60" s="58" t="s">
        <v>1244</v>
      </c>
      <c r="AW60" s="79" t="s">
        <v>1230</v>
      </c>
      <c r="AX60" s="58"/>
      <c r="AY60" s="58"/>
      <c r="AZ60" s="59" t="str">
        <f>IF(AND(ISBLANK(AV60), ISBLANK(AW60)), "", _xlfn.CONCAT("[", IF(ISBLANK(AV60), "", _xlfn.CONCAT("[""mac"", """, AV60, """]")), IF(ISBLANK(AW60), "", _xlfn.CONCAT(", [""ip"", """, AW60, """]")), "]"))</f>
        <v>[["mac", "5c:a6:e6:25:59:c0"], ["ip", "10.0.6.92"]]</v>
      </c>
    </row>
    <row r="61" spans="1:52" ht="16" customHeight="1">
      <c r="A61" s="6">
        <v>2588</v>
      </c>
      <c r="B61" s="6" t="s">
        <v>26</v>
      </c>
      <c r="C61" s="6" t="s">
        <v>1048</v>
      </c>
      <c r="D61" s="6" t="s">
        <v>134</v>
      </c>
      <c r="E61" s="6" t="s">
        <v>851</v>
      </c>
      <c r="F61" s="6" t="str">
        <f>IF(ISBLANK(E61), "", Table2[[#This Row],[unique_id]])</f>
        <v>rack_fans</v>
      </c>
      <c r="G61" s="6" t="s">
        <v>852</v>
      </c>
      <c r="H61" s="6" t="s">
        <v>752</v>
      </c>
      <c r="I61" s="6" t="s">
        <v>335</v>
      </c>
      <c r="M61" s="6" t="s">
        <v>289</v>
      </c>
      <c r="T61" s="6"/>
      <c r="V61" s="8"/>
      <c r="W61" s="8"/>
      <c r="X61" s="8"/>
      <c r="Y61" s="8"/>
      <c r="AD61" s="6" t="s">
        <v>856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IF(OR(ISBLANK(AV61), ISBLANK(AW61)), "", LOWER(_xlfn.CONCAT(Table2[[#This Row],[device_manufacturer]], "-",Table2[[#This Row],[device_suggested_area]], "-", Table2[[#This Row],[device_identifiers]])))</f>
        <v>sonoff-rack-fans</v>
      </c>
      <c r="AN61" s="8" t="s">
        <v>855</v>
      </c>
      <c r="AO61" s="6" t="s">
        <v>854</v>
      </c>
      <c r="AP61" s="12" t="s">
        <v>1147</v>
      </c>
      <c r="AQ61" s="6" t="s">
        <v>410</v>
      </c>
      <c r="AS61" s="6" t="s">
        <v>28</v>
      </c>
      <c r="AU61" s="6" t="s">
        <v>569</v>
      </c>
      <c r="AV61" s="6" t="s">
        <v>853</v>
      </c>
      <c r="AW61" s="6" t="s">
        <v>1235</v>
      </c>
      <c r="AZ61" s="6" t="str">
        <f>IF(AND(ISBLANK(AV61), ISBLANK(AW61)), "", _xlfn.CONCAT("[", IF(ISBLANK(AV61), "", _xlfn.CONCAT("[""mac"", """, AV61, """]")), IF(ISBLANK(AW61), "", _xlfn.CONCAT(", [""ip"", """, AW61, """]")), "]"))</f>
        <v>[["mac", "4c:eb:d6:b5:a5:28"], ["ip", "10.0.6.93"]]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7" t="s">
        <v>1249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"10.0.6.94"]]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3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3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2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1248</v>
      </c>
      <c r="D157" s="6" t="s">
        <v>149</v>
      </c>
      <c r="E157" s="6" t="s">
        <v>1186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3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72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72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72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1209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72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72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72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72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1209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72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1209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72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1209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72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1209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72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72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72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72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1209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72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1209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72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1209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72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1209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72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72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1209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72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1209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72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1209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72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1209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72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1209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72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2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63" t="s">
        <v>26</v>
      </c>
      <c r="C188" s="6" t="s">
        <v>478</v>
      </c>
      <c r="D188" s="63" t="s">
        <v>137</v>
      </c>
      <c r="E188" s="63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63"/>
      <c r="H188" s="63" t="s">
        <v>139</v>
      </c>
      <c r="I188" s="63"/>
      <c r="K188" s="63"/>
      <c r="L188" s="63"/>
      <c r="M188" s="63"/>
      <c r="O188" s="8" t="s">
        <v>1209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1209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10" t="s">
        <v>26</v>
      </c>
      <c r="C190" s="6" t="s">
        <v>478</v>
      </c>
      <c r="D190" s="10" t="s">
        <v>137</v>
      </c>
      <c r="E190" s="10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G190" s="10"/>
      <c r="H190" s="10" t="s">
        <v>139</v>
      </c>
      <c r="I190" s="10"/>
      <c r="K190" s="10"/>
      <c r="L190" s="10"/>
      <c r="M190" s="10"/>
      <c r="O190" s="8" t="s">
        <v>1209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72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1209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72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63" t="s">
        <v>26</v>
      </c>
      <c r="C193" s="6" t="s">
        <v>478</v>
      </c>
      <c r="D193" s="63" t="s">
        <v>137</v>
      </c>
      <c r="E193" s="63" t="s">
        <v>355</v>
      </c>
      <c r="F193" s="6" t="str">
        <f>IF(ISBLANK(E193), "", Table2[[#This Row],[unique_id]])</f>
        <v>kitchen_main</v>
      </c>
      <c r="G193" s="63" t="s">
        <v>211</v>
      </c>
      <c r="H193" s="63" t="s">
        <v>139</v>
      </c>
      <c r="I193" s="63" t="s">
        <v>132</v>
      </c>
      <c r="J193" s="62" t="s">
        <v>1101</v>
      </c>
      <c r="K193" s="63" t="s">
        <v>1012</v>
      </c>
      <c r="L193" s="63"/>
      <c r="M193" s="63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10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1209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10" t="s">
        <v>137</v>
      </c>
      <c r="E195" s="10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G195" s="10"/>
      <c r="H195" s="10" t="s">
        <v>139</v>
      </c>
      <c r="I195" s="10"/>
      <c r="K195" s="10"/>
      <c r="L195" s="10"/>
      <c r="M195" s="10"/>
      <c r="O195" s="8" t="s">
        <v>1209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1209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3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1209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1248</v>
      </c>
      <c r="D198" s="6" t="s">
        <v>149</v>
      </c>
      <c r="E198" s="6" t="s">
        <v>1187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1209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1209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1209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1209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1209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1209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1209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1248</v>
      </c>
      <c r="D211" s="6" t="s">
        <v>149</v>
      </c>
      <c r="E211" s="6" t="s">
        <v>1188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1209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1248</v>
      </c>
      <c r="D212" s="6" t="s">
        <v>149</v>
      </c>
      <c r="E212" s="6" t="s">
        <v>1189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1209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63"/>
      <c r="H214" s="6" t="s">
        <v>139</v>
      </c>
      <c r="O214" s="8" t="s">
        <v>1209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63"/>
      <c r="H215" s="6" t="s">
        <v>139</v>
      </c>
      <c r="O215" s="8" t="s">
        <v>1209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G216" s="10"/>
      <c r="H216" s="6" t="s">
        <v>139</v>
      </c>
      <c r="O216" s="8" t="s">
        <v>1209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G217" s="10"/>
      <c r="H217" s="6" t="s">
        <v>139</v>
      </c>
      <c r="O217" s="8" t="s">
        <v>1209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1209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1209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1248</v>
      </c>
      <c r="D227" s="6" t="s">
        <v>149</v>
      </c>
      <c r="E227" s="6" t="s">
        <v>1190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1209</v>
      </c>
      <c r="P227" s="6" t="s">
        <v>172</v>
      </c>
      <c r="Q227" s="62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1209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7">
        <v>2000</v>
      </c>
      <c r="B229" s="47" t="s">
        <v>26</v>
      </c>
      <c r="C229" s="47" t="s">
        <v>649</v>
      </c>
      <c r="D229" s="47" t="s">
        <v>129</v>
      </c>
      <c r="E229" s="48" t="s">
        <v>654</v>
      </c>
      <c r="F229" s="47" t="str">
        <f>IF(ISBLANK(E229), "", Table2[[#This Row],[unique_id]])</f>
        <v>lounge_air_purifier</v>
      </c>
      <c r="G229" s="47" t="s">
        <v>203</v>
      </c>
      <c r="H229" s="47" t="s">
        <v>650</v>
      </c>
      <c r="I229" s="47" t="s">
        <v>132</v>
      </c>
      <c r="J229" s="47" t="s">
        <v>677</v>
      </c>
      <c r="K229" s="47"/>
      <c r="L229" s="47"/>
      <c r="M229" s="47" t="s">
        <v>136</v>
      </c>
      <c r="N229" s="47"/>
      <c r="O229" s="49"/>
      <c r="P229" s="47" t="s">
        <v>172</v>
      </c>
      <c r="Q229" s="47" t="s">
        <v>1140</v>
      </c>
      <c r="R229" s="47" t="str">
        <f>Table2[[#This Row],[entity_domain]]</f>
        <v>Air Purifiers</v>
      </c>
      <c r="S229" s="47" t="str">
        <f>_xlfn.CONCAT( Table2[[#This Row],[device_suggested_area]], " ",Table2[[#This Row],[powercalc_group_3]])</f>
        <v>Lounge Air Purifiers</v>
      </c>
      <c r="T229" s="47"/>
      <c r="U229" s="47"/>
      <c r="V229" s="49"/>
      <c r="W229" s="49" t="s">
        <v>703</v>
      </c>
      <c r="X229" s="49"/>
      <c r="Y229" s="50" t="s">
        <v>1136</v>
      </c>
      <c r="Z229" s="50"/>
      <c r="AA229" s="47"/>
      <c r="AB229" s="47"/>
      <c r="AC229" s="47"/>
      <c r="AD229" s="47" t="s">
        <v>651</v>
      </c>
      <c r="AE229" s="47"/>
      <c r="AF229" s="49"/>
      <c r="AG229" s="47"/>
      <c r="AH229" s="47" t="str">
        <f>IF(ISBLANK(AG229),  "", _xlfn.CONCAT("haas/entity/sensor/", LOWER(C229), "/", E229, "/config"))</f>
        <v/>
      </c>
      <c r="AI229" s="47" t="str">
        <f>IF(ISBLANK(AG229),  "", _xlfn.CONCAT(LOWER(C229), "/", E229))</f>
        <v/>
      </c>
      <c r="AJ229" s="47"/>
      <c r="AK229" s="47"/>
      <c r="AL229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7" t="s">
        <v>666</v>
      </c>
      <c r="AN229" s="49" t="s">
        <v>667</v>
      </c>
      <c r="AO229" s="47" t="s">
        <v>665</v>
      </c>
      <c r="AP229" s="47" t="s">
        <v>668</v>
      </c>
      <c r="AQ229" s="47" t="s">
        <v>649</v>
      </c>
      <c r="AR229" s="47"/>
      <c r="AS229" s="47" t="s">
        <v>203</v>
      </c>
      <c r="AT229" s="47"/>
      <c r="AU229" s="47"/>
      <c r="AV229" s="47" t="s">
        <v>689</v>
      </c>
      <c r="AW229" s="47"/>
      <c r="AX229" s="47"/>
      <c r="AY229" s="47"/>
      <c r="AZ229" s="47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7">
        <v>2001</v>
      </c>
      <c r="B230" s="47" t="s">
        <v>26</v>
      </c>
      <c r="C230" s="47" t="s">
        <v>649</v>
      </c>
      <c r="D230" s="47" t="s">
        <v>129</v>
      </c>
      <c r="E230" s="48" t="s">
        <v>753</v>
      </c>
      <c r="F230" s="47" t="str">
        <f>IF(ISBLANK(E230), "", Table2[[#This Row],[unique_id]])</f>
        <v>dining_air_purifier</v>
      </c>
      <c r="G230" s="47" t="s">
        <v>202</v>
      </c>
      <c r="H230" s="47" t="s">
        <v>650</v>
      </c>
      <c r="I230" s="47" t="s">
        <v>132</v>
      </c>
      <c r="J230" s="47" t="s">
        <v>677</v>
      </c>
      <c r="K230" s="47"/>
      <c r="L230" s="47"/>
      <c r="M230" s="47" t="s">
        <v>136</v>
      </c>
      <c r="N230" s="47"/>
      <c r="O230" s="49"/>
      <c r="P230" s="47" t="s">
        <v>172</v>
      </c>
      <c r="Q230" s="47" t="s">
        <v>1140</v>
      </c>
      <c r="R230" s="47" t="str">
        <f>Table2[[#This Row],[entity_domain]]</f>
        <v>Air Purifiers</v>
      </c>
      <c r="S230" s="47" t="str">
        <f>_xlfn.CONCAT( Table2[[#This Row],[device_suggested_area]], " ",Table2[[#This Row],[powercalc_group_3]])</f>
        <v>Dining Air Purifiers</v>
      </c>
      <c r="T230" s="47"/>
      <c r="U230" s="47"/>
      <c r="V230" s="49"/>
      <c r="W230" s="49" t="s">
        <v>703</v>
      </c>
      <c r="X230" s="49"/>
      <c r="Y230" s="50" t="s">
        <v>1136</v>
      </c>
      <c r="Z230" s="50"/>
      <c r="AA230" s="47"/>
      <c r="AB230" s="47"/>
      <c r="AC230" s="47"/>
      <c r="AD230" s="47" t="s">
        <v>651</v>
      </c>
      <c r="AE230" s="47"/>
      <c r="AF230" s="49"/>
      <c r="AG230" s="47"/>
      <c r="AH230" s="47" t="str">
        <f>IF(ISBLANK(AG230),  "", _xlfn.CONCAT("haas/entity/sensor/", LOWER(C230), "/", E230, "/config"))</f>
        <v/>
      </c>
      <c r="AI230" s="47" t="str">
        <f>IF(ISBLANK(AG230),  "", _xlfn.CONCAT(LOWER(C230), "/", E230))</f>
        <v/>
      </c>
      <c r="AJ230" s="47"/>
      <c r="AK230" s="47"/>
      <c r="AL230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7" t="s">
        <v>755</v>
      </c>
      <c r="AN230" s="49" t="s">
        <v>667</v>
      </c>
      <c r="AO230" s="47" t="s">
        <v>665</v>
      </c>
      <c r="AP230" s="47" t="s">
        <v>668</v>
      </c>
      <c r="AQ230" s="47" t="s">
        <v>649</v>
      </c>
      <c r="AR230" s="47"/>
      <c r="AS230" s="47" t="s">
        <v>202</v>
      </c>
      <c r="AT230" s="47"/>
      <c r="AU230" s="47"/>
      <c r="AV230" s="47" t="s">
        <v>754</v>
      </c>
      <c r="AW230" s="47"/>
      <c r="AX230" s="47"/>
      <c r="AY230" s="47"/>
      <c r="AZ230" s="47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" t="s">
        <v>26</v>
      </c>
      <c r="C235" s="6" t="s">
        <v>1161</v>
      </c>
      <c r="D235" s="6" t="s">
        <v>27</v>
      </c>
      <c r="E235" s="6" t="s">
        <v>1245</v>
      </c>
      <c r="F235" s="6" t="str">
        <f>IF(ISBLANK(E235), "", Table2[[#This Row],[unique_id]])</f>
        <v>power_meter_power</v>
      </c>
      <c r="G235" s="6" t="s">
        <v>1231</v>
      </c>
      <c r="H235" s="6" t="s">
        <v>257</v>
      </c>
      <c r="I235" s="6" t="s">
        <v>141</v>
      </c>
      <c r="M235" s="6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3" t="s">
        <v>26</v>
      </c>
      <c r="C236" s="6" t="s">
        <v>1161</v>
      </c>
      <c r="D236" s="63" t="s">
        <v>27</v>
      </c>
      <c r="E236" s="63" t="s">
        <v>1143</v>
      </c>
      <c r="F236" s="6" t="str">
        <f>IF(ISBLANK(E236), "", Table2[[#This Row],[unique_id]])</f>
        <v>lights_power</v>
      </c>
      <c r="G236" s="63" t="s">
        <v>1213</v>
      </c>
      <c r="H236" s="63" t="s">
        <v>257</v>
      </c>
      <c r="I236" s="63" t="s">
        <v>141</v>
      </c>
      <c r="K236" s="63"/>
      <c r="L236" s="63"/>
      <c r="M236" s="63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3" t="s">
        <v>26</v>
      </c>
      <c r="C237" s="6" t="s">
        <v>1161</v>
      </c>
      <c r="D237" s="63" t="s">
        <v>27</v>
      </c>
      <c r="E237" s="63" t="s">
        <v>1144</v>
      </c>
      <c r="F237" s="6" t="str">
        <f>IF(ISBLANK(E237), "", Table2[[#This Row],[unique_id]])</f>
        <v>fans_power</v>
      </c>
      <c r="G237" s="63" t="s">
        <v>1212</v>
      </c>
      <c r="H237" s="63" t="s">
        <v>257</v>
      </c>
      <c r="I237" s="63" t="s">
        <v>141</v>
      </c>
      <c r="K237" s="63"/>
      <c r="L237" s="63"/>
      <c r="M237" s="63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1210</v>
      </c>
      <c r="F238" s="6" t="str">
        <f>IF(ISBLANK(E238), "", Table2[[#This Row],[unique_id]])</f>
        <v>kitchen_coffee_machine_power</v>
      </c>
      <c r="G238" s="6" t="s">
        <v>135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1162</v>
      </c>
      <c r="F239" s="6" t="str">
        <f>IF(ISBLANK(E239), "", Table2[[#This Row],[unique_id]])</f>
        <v>study_battery_charger_power</v>
      </c>
      <c r="G239" s="6" t="s">
        <v>242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" t="s">
        <v>26</v>
      </c>
      <c r="C240" s="6" t="s">
        <v>1161</v>
      </c>
      <c r="D240" s="6" t="s">
        <v>27</v>
      </c>
      <c r="E240" s="6" t="s">
        <v>1163</v>
      </c>
      <c r="F240" s="6" t="str">
        <f>IF(ISBLANK(E240), "", Table2[[#This Row],[unique_id]])</f>
        <v>laundry_vacuum_charger_power</v>
      </c>
      <c r="G240" s="6" t="s">
        <v>241</v>
      </c>
      <c r="H240" s="6" t="s">
        <v>257</v>
      </c>
      <c r="I240" s="6" t="s">
        <v>141</v>
      </c>
      <c r="M240" s="6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3" t="s">
        <v>228</v>
      </c>
      <c r="C241" s="6" t="s">
        <v>1048</v>
      </c>
      <c r="D241" s="63" t="s">
        <v>27</v>
      </c>
      <c r="E241" s="63" t="s">
        <v>640</v>
      </c>
      <c r="F241" s="6" t="str">
        <f>IF(ISBLANK(E241), "", Table2[[#This Row],[unique_id]])</f>
        <v>outdoor_pool_filter_power</v>
      </c>
      <c r="G241" s="63" t="s">
        <v>389</v>
      </c>
      <c r="H241" s="63" t="s">
        <v>257</v>
      </c>
      <c r="I241" s="63" t="s">
        <v>141</v>
      </c>
      <c r="K241" s="63"/>
      <c r="L241" s="63"/>
      <c r="M241" s="63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833</v>
      </c>
      <c r="C242" s="6" t="s">
        <v>1048</v>
      </c>
      <c r="D242" s="63" t="s">
        <v>27</v>
      </c>
      <c r="E242" s="63" t="s">
        <v>642</v>
      </c>
      <c r="F242" s="6" t="str">
        <f>IF(ISBLANK(E242), "", Table2[[#This Row],[unique_id]])</f>
        <v>roof_water_heater_booster_energy_power</v>
      </c>
      <c r="G242" s="63" t="s">
        <v>644</v>
      </c>
      <c r="H242" s="63" t="s">
        <v>257</v>
      </c>
      <c r="I242" s="63" t="s">
        <v>141</v>
      </c>
      <c r="K242" s="63"/>
      <c r="L242" s="63"/>
      <c r="M242" s="63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1164</v>
      </c>
      <c r="F243" s="6" t="str">
        <f>IF(ISBLANK(E243), "", Table2[[#This Row],[unique_id]])</f>
        <v>kitchen_dish_washer_power</v>
      </c>
      <c r="G243" s="6" t="s">
        <v>239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1165</v>
      </c>
      <c r="F244" s="6" t="str">
        <f>IF(ISBLANK(E244), "", Table2[[#This Row],[unique_id]])</f>
        <v>laundry_clothes_dryer_power</v>
      </c>
      <c r="G244" s="6" t="s">
        <v>240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1159</v>
      </c>
      <c r="F245" s="6" t="str">
        <f>IF(ISBLANK(E245), "", Table2[[#This Row],[unique_id]])</f>
        <v>laundry_washing_machine_power</v>
      </c>
      <c r="G245" s="6" t="s">
        <v>238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1166</v>
      </c>
      <c r="F246" s="6" t="str">
        <f>IF(ISBLANK(E246), "", Table2[[#This Row],[unique_id]])</f>
        <v>kitchen_fridge_power</v>
      </c>
      <c r="G246" s="6" t="s">
        <v>234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1167</v>
      </c>
      <c r="F247" s="6" t="str">
        <f>IF(ISBLANK(E247), "", Table2[[#This Row],[unique_id]])</f>
        <v>deck_freezer_power</v>
      </c>
      <c r="G247" s="6" t="s">
        <v>235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1206</v>
      </c>
      <c r="F248" s="6" t="str">
        <f>IF(ISBLANK(E248), "", Table2[[#This Row],[unique_id]])</f>
        <v>bathroom_towel_rails_power</v>
      </c>
      <c r="G248" s="6" t="s">
        <v>647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1168</v>
      </c>
      <c r="F249" s="6" t="str">
        <f>IF(ISBLANK(E249), "", Table2[[#This Row],[unique_id]])</f>
        <v>study_outlet_power</v>
      </c>
      <c r="G249" s="6" t="s">
        <v>237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1169</v>
      </c>
      <c r="F250" s="6" t="str">
        <f>IF(ISBLANK(E250), "", Table2[[#This Row],[unique_id]])</f>
        <v>office_outlet_power</v>
      </c>
      <c r="G250" s="6" t="s">
        <v>236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1220</v>
      </c>
      <c r="F251" s="6" t="str">
        <f>IF(ISBLANK(E251), "", Table2[[#This Row],[unique_id]])</f>
        <v>audio_visual_devices_power</v>
      </c>
      <c r="G251" s="6" t="s">
        <v>1221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1161</v>
      </c>
      <c r="D252" s="6" t="s">
        <v>27</v>
      </c>
      <c r="E252" s="6" t="s">
        <v>1148</v>
      </c>
      <c r="F252" s="6" t="str">
        <f>IF(ISBLANK(E252), "", Table2[[#This Row],[unique_id]])</f>
        <v>servers_network_power</v>
      </c>
      <c r="G252" s="6" t="s">
        <v>1142</v>
      </c>
      <c r="H252" s="6" t="s">
        <v>257</v>
      </c>
      <c r="I252" s="6" t="s">
        <v>141</v>
      </c>
      <c r="M252" s="6" t="s">
        <v>136</v>
      </c>
      <c r="T252" s="6"/>
      <c r="U252" s="6" t="s">
        <v>628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631</v>
      </c>
      <c r="D253" s="6" t="s">
        <v>409</v>
      </c>
      <c r="E253" s="6" t="s">
        <v>408</v>
      </c>
      <c r="F253" s="6" t="str">
        <f>IF(ISBLANK(E253), "", Table2[[#This Row],[unique_id]])</f>
        <v>column_break</v>
      </c>
      <c r="G253" s="6" t="s">
        <v>405</v>
      </c>
      <c r="H253" s="6" t="s">
        <v>257</v>
      </c>
      <c r="I253" s="6" t="s">
        <v>141</v>
      </c>
      <c r="M253" s="6" t="s">
        <v>406</v>
      </c>
      <c r="N253" s="6" t="s">
        <v>407</v>
      </c>
      <c r="T253" s="6"/>
      <c r="V253" s="8"/>
      <c r="W253" s="8"/>
      <c r="X253" s="8"/>
      <c r="Y253" s="8"/>
      <c r="AF253" s="8"/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1170</v>
      </c>
      <c r="F254" s="6" t="str">
        <f>IF(ISBLANK(E254), "", Table2[[#This Row],[unique_id]])</f>
        <v>rack_modem_power</v>
      </c>
      <c r="G254" s="6" t="s">
        <v>232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1171</v>
      </c>
      <c r="F255" s="6" t="str">
        <f>IF(ISBLANK(E255), "", Table2[[#This Row],[unique_id]])</f>
        <v>rack_outlet_power</v>
      </c>
      <c r="G255" s="6" t="s">
        <v>417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1172</v>
      </c>
      <c r="F256" s="6" t="str">
        <f>IF(ISBLANK(E256), "", Table2[[#This Row],[unique_id]])</f>
        <v>kitchen_fan_power</v>
      </c>
      <c r="G256" s="6" t="s">
        <v>231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1173</v>
      </c>
      <c r="F257" s="6" t="str">
        <f>IF(ISBLANK(E257), "", Table2[[#This Row],[unique_id]])</f>
        <v>roof_network_switch_power</v>
      </c>
      <c r="G257" s="6" t="s">
        <v>230</v>
      </c>
      <c r="H257" s="6" t="s">
        <v>257</v>
      </c>
      <c r="I257" s="6" t="s">
        <v>141</v>
      </c>
      <c r="T257" s="6"/>
      <c r="U257" s="6" t="s">
        <v>628</v>
      </c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250</v>
      </c>
      <c r="F258" s="6" t="str">
        <f>IF(ISBLANK(E258), "", Table2[[#This Row],[unique_id]])</f>
        <v>home_energy_daily</v>
      </c>
      <c r="G258" s="6" t="s">
        <v>394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396</v>
      </c>
      <c r="F259" s="6" t="str">
        <f>IF(ISBLANK(E259), "", Table2[[#This Row],[unique_id]])</f>
        <v>home_base_energy_daily</v>
      </c>
      <c r="G259" s="6" t="s">
        <v>392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1161</v>
      </c>
      <c r="D260" s="6" t="s">
        <v>27</v>
      </c>
      <c r="E260" s="6" t="s">
        <v>395</v>
      </c>
      <c r="F260" s="6" t="str">
        <f>IF(ISBLANK(E260), "", Table2[[#This Row],[unique_id]])</f>
        <v>home_peak_energy_daily</v>
      </c>
      <c r="G260" s="6" t="s">
        <v>393</v>
      </c>
      <c r="H260" s="6" t="s">
        <v>229</v>
      </c>
      <c r="I260" s="6" t="s">
        <v>141</v>
      </c>
      <c r="M260" s="6" t="s">
        <v>90</v>
      </c>
      <c r="T260" s="6"/>
      <c r="U260" s="6" t="s">
        <v>627</v>
      </c>
      <c r="V260" s="8"/>
      <c r="W260" s="8"/>
      <c r="X260" s="8"/>
      <c r="Y260" s="8"/>
      <c r="AB260" s="6" t="s">
        <v>404</v>
      </c>
      <c r="AD260" s="6" t="s">
        <v>259</v>
      </c>
      <c r="AF260" s="8"/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631</v>
      </c>
      <c r="D261" s="6" t="s">
        <v>409</v>
      </c>
      <c r="E261" s="6" t="s">
        <v>629</v>
      </c>
      <c r="F261" s="6" t="str">
        <f>IF(ISBLANK(E261), "", Table2[[#This Row],[unique_id]])</f>
        <v>graph_break</v>
      </c>
      <c r="G261" s="6" t="s">
        <v>630</v>
      </c>
      <c r="H261" s="6" t="s">
        <v>229</v>
      </c>
      <c r="I261" s="6" t="s">
        <v>141</v>
      </c>
      <c r="T261" s="6"/>
      <c r="U261" s="6" t="s">
        <v>627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63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1246</v>
      </c>
      <c r="F262" s="6" t="str">
        <f>IF(ISBLANK(E262), "", Table2[[#This Row],[unique_id]])</f>
        <v>power_meter_energy_daily</v>
      </c>
      <c r="G262" s="6" t="s">
        <v>1231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1145</v>
      </c>
      <c r="F263" s="6" t="str">
        <f>IF(ISBLANK(E263), "", Table2[[#This Row],[unique_id]])</f>
        <v>lights_energy_daily</v>
      </c>
      <c r="G263" s="63" t="s">
        <v>1213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1146</v>
      </c>
      <c r="F264" s="6" t="str">
        <f>IF(ISBLANK(E264), "", Table2[[#This Row],[unique_id]])</f>
        <v>fans_energy_daily</v>
      </c>
      <c r="G264" s="63" t="s">
        <v>1212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1211</v>
      </c>
      <c r="F265" s="6" t="str">
        <f>IF(ISBLANK(E265), "", Table2[[#This Row],[unique_id]])</f>
        <v>kitchen_coffee_machine_energy_daily</v>
      </c>
      <c r="G265" s="6" t="s">
        <v>135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26</v>
      </c>
      <c r="C266" s="6" t="s">
        <v>1161</v>
      </c>
      <c r="D266" s="6" t="s">
        <v>27</v>
      </c>
      <c r="E266" s="6" t="s">
        <v>1174</v>
      </c>
      <c r="F266" s="6" t="str">
        <f>IF(ISBLANK(E266), "", Table2[[#This Row],[unique_id]])</f>
        <v>study_battery_charger_energy_daily</v>
      </c>
      <c r="G266" s="6" t="s">
        <v>242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26</v>
      </c>
      <c r="C267" s="6" t="s">
        <v>1161</v>
      </c>
      <c r="D267" s="6" t="s">
        <v>27</v>
      </c>
      <c r="E267" s="6" t="s">
        <v>1175</v>
      </c>
      <c r="F267" s="6" t="str">
        <f>IF(ISBLANK(E267), "", Table2[[#This Row],[unique_id]])</f>
        <v>laundry_vacuum_charger_energy_daily</v>
      </c>
      <c r="G267" s="6" t="s">
        <v>241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228</v>
      </c>
      <c r="C268" s="6" t="s">
        <v>1048</v>
      </c>
      <c r="D268" s="6" t="s">
        <v>27</v>
      </c>
      <c r="E268" s="6" t="s">
        <v>641</v>
      </c>
      <c r="F268" s="6" t="str">
        <f>IF(ISBLANK(E268), "", Table2[[#This Row],[unique_id]])</f>
        <v>outdoor_pool_filter_energy_daily</v>
      </c>
      <c r="G268" s="6" t="s">
        <v>389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833</v>
      </c>
      <c r="C269" s="6" t="s">
        <v>1048</v>
      </c>
      <c r="D269" s="6" t="s">
        <v>27</v>
      </c>
      <c r="E269" s="6" t="s">
        <v>643</v>
      </c>
      <c r="F269" s="6" t="str">
        <f>IF(ISBLANK(E269), "", Table2[[#This Row],[unique_id]])</f>
        <v>roof_water_heater_booster_energy_today</v>
      </c>
      <c r="G269" s="6" t="s">
        <v>644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1176</v>
      </c>
      <c r="F270" s="6" t="str">
        <f>IF(ISBLANK(E270), "", Table2[[#This Row],[unique_id]])</f>
        <v>kitchen_dish_washer_energy_daily</v>
      </c>
      <c r="G270" s="6" t="s">
        <v>239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1177</v>
      </c>
      <c r="F271" s="6" t="str">
        <f>IF(ISBLANK(E271), "", Table2[[#This Row],[unique_id]])</f>
        <v>laundry_clothes_dryer_energy_daily</v>
      </c>
      <c r="G271" s="6" t="s">
        <v>240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1160</v>
      </c>
      <c r="F272" s="6" t="str">
        <f>IF(ISBLANK(E272), "", Table2[[#This Row],[unique_id]])</f>
        <v>laundry_washing_machine_energy_daily</v>
      </c>
      <c r="G272" s="6" t="s">
        <v>238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1178</v>
      </c>
      <c r="F273" s="6" t="str">
        <f>IF(ISBLANK(E273), "", Table2[[#This Row],[unique_id]])</f>
        <v>kitchen_fridge_energy_daily</v>
      </c>
      <c r="G273" s="6" t="s">
        <v>234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1179</v>
      </c>
      <c r="F274" s="6" t="str">
        <f>IF(ISBLANK(E274), "", Table2[[#This Row],[unique_id]])</f>
        <v>deck_freezer_energy_daily</v>
      </c>
      <c r="G274" s="6" t="s">
        <v>235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1205</v>
      </c>
      <c r="F275" s="6" t="str">
        <f>IF(ISBLANK(E275), "", Table2[[#This Row],[unique_id]])</f>
        <v>bathroom_towel_rails_energy_daily</v>
      </c>
      <c r="G275" s="6" t="s">
        <v>647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1180</v>
      </c>
      <c r="F276" s="6" t="str">
        <f>IF(ISBLANK(E276), "", Table2[[#This Row],[unique_id]])</f>
        <v>study_outlet_energy_daily</v>
      </c>
      <c r="G276" s="6" t="s">
        <v>237</v>
      </c>
      <c r="H276" s="6" t="s">
        <v>229</v>
      </c>
      <c r="I276" s="6" t="s">
        <v>141</v>
      </c>
      <c r="M276" s="6" t="s">
        <v>136</v>
      </c>
      <c r="T276" s="6"/>
      <c r="U276" s="6" t="s">
        <v>627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1181</v>
      </c>
      <c r="F277" s="6" t="str">
        <f>IF(ISBLANK(E277), "", Table2[[#This Row],[unique_id]])</f>
        <v>office_outlet_energy_daily</v>
      </c>
      <c r="G277" s="6" t="s">
        <v>236</v>
      </c>
      <c r="H277" s="6" t="s">
        <v>229</v>
      </c>
      <c r="I277" s="6" t="s">
        <v>141</v>
      </c>
      <c r="M277" s="6" t="s">
        <v>136</v>
      </c>
      <c r="T277" s="6"/>
      <c r="U277" s="6" t="s">
        <v>627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1182</v>
      </c>
      <c r="F278" s="6" t="str">
        <f>IF(ISBLANK(E278), "", Table2[[#This Row],[unique_id]])</f>
        <v>roof_network_switch_energy_daily</v>
      </c>
      <c r="G278" s="6" t="s">
        <v>230</v>
      </c>
      <c r="H278" s="6" t="s">
        <v>229</v>
      </c>
      <c r="I278" s="6" t="s">
        <v>141</v>
      </c>
      <c r="T278" s="6"/>
      <c r="U278" s="6" t="s">
        <v>627</v>
      </c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1183</v>
      </c>
      <c r="F279" s="6" t="str">
        <f>IF(ISBLANK(E279), "", Table2[[#This Row],[unique_id]])</f>
        <v>rack_modem_energy_daily</v>
      </c>
      <c r="G279" s="6" t="s">
        <v>232</v>
      </c>
      <c r="H279" s="6" t="s">
        <v>229</v>
      </c>
      <c r="I279" s="6" t="s">
        <v>141</v>
      </c>
      <c r="T279" s="6"/>
      <c r="U279" s="6" t="s">
        <v>627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1222</v>
      </c>
      <c r="F280" s="6" t="str">
        <f>IF(ISBLANK(E280), "", Table2[[#This Row],[unique_id]])</f>
        <v>audio_visual_devices_energy_daily</v>
      </c>
      <c r="G280" s="6" t="s">
        <v>1221</v>
      </c>
      <c r="H280" s="6" t="s">
        <v>229</v>
      </c>
      <c r="I280" s="6" t="s">
        <v>141</v>
      </c>
      <c r="M280" s="6" t="s">
        <v>136</v>
      </c>
      <c r="T280" s="6"/>
      <c r="U280" s="6" t="s">
        <v>627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1149</v>
      </c>
      <c r="F281" s="6" t="str">
        <f>IF(ISBLANK(E281), "", Table2[[#This Row],[unique_id]])</f>
        <v>servers_network_energy_daily</v>
      </c>
      <c r="G281" s="6" t="s">
        <v>1142</v>
      </c>
      <c r="H281" s="6" t="s">
        <v>229</v>
      </c>
      <c r="I281" s="6" t="s">
        <v>141</v>
      </c>
      <c r="M281" s="6" t="s">
        <v>136</v>
      </c>
      <c r="T281" s="6"/>
      <c r="U281" s="6" t="s">
        <v>627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1161</v>
      </c>
      <c r="D282" s="6" t="s">
        <v>27</v>
      </c>
      <c r="E282" s="6" t="s">
        <v>1184</v>
      </c>
      <c r="F282" s="6" t="str">
        <f>IF(ISBLANK(E282), "", Table2[[#This Row],[unique_id]])</f>
        <v>rack_outlet_energy_daily</v>
      </c>
      <c r="G282" s="6" t="s">
        <v>417</v>
      </c>
      <c r="H282" s="6" t="s">
        <v>229</v>
      </c>
      <c r="I282" s="6" t="s">
        <v>141</v>
      </c>
      <c r="T282" s="6"/>
      <c r="U282" s="6" t="s">
        <v>627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26</v>
      </c>
      <c r="C283" s="6" t="s">
        <v>1161</v>
      </c>
      <c r="D283" s="6" t="s">
        <v>27</v>
      </c>
      <c r="E283" s="6" t="s">
        <v>1185</v>
      </c>
      <c r="F283" s="6" t="str">
        <f>IF(ISBLANK(E283), "", Table2[[#This Row],[unique_id]])</f>
        <v>kitchen_fan_energy_daily</v>
      </c>
      <c r="G283" s="6" t="s">
        <v>231</v>
      </c>
      <c r="H283" s="6" t="s">
        <v>229</v>
      </c>
      <c r="I283" s="6" t="s">
        <v>141</v>
      </c>
      <c r="T283" s="6"/>
      <c r="U283" s="6" t="s">
        <v>627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26</v>
      </c>
      <c r="C284" s="6" t="s">
        <v>631</v>
      </c>
      <c r="D284" s="6" t="s">
        <v>409</v>
      </c>
      <c r="E284" s="6" t="s">
        <v>408</v>
      </c>
      <c r="F284" s="6" t="str">
        <f>IF(ISBLANK(E284), "", Table2[[#This Row],[unique_id]])</f>
        <v>column_break</v>
      </c>
      <c r="G284" s="6" t="s">
        <v>405</v>
      </c>
      <c r="H284" s="6" t="s">
        <v>229</v>
      </c>
      <c r="I284" s="6" t="s">
        <v>141</v>
      </c>
      <c r="M284" s="6" t="s">
        <v>406</v>
      </c>
      <c r="N284" s="6" t="s">
        <v>407</v>
      </c>
      <c r="T284" s="6"/>
      <c r="V284" s="8"/>
      <c r="W284" s="8"/>
      <c r="X284" s="8"/>
      <c r="Y284" s="8"/>
      <c r="AF284" s="8"/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252</v>
      </c>
      <c r="F285" s="6" t="str">
        <f>IF(ISBLANK(E285), "", Table2[[#This Row],[unique_id]])</f>
        <v>home_energy_weekly</v>
      </c>
      <c r="G285" s="6" t="s">
        <v>394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401</v>
      </c>
      <c r="F286" s="6" t="str">
        <f>IF(ISBLANK(E286), "", Table2[[#This Row],[unique_id]])</f>
        <v>home_base_energy_weekly</v>
      </c>
      <c r="G286" s="6" t="s">
        <v>392</v>
      </c>
      <c r="H286" s="6" t="s">
        <v>251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P286" s="63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402</v>
      </c>
      <c r="F287" s="6" t="str">
        <f>IF(ISBLANK(E287), "", Table2[[#This Row],[unique_id]])</f>
        <v>home_peak_energy_weekly</v>
      </c>
      <c r="G287" s="6" t="s">
        <v>393</v>
      </c>
      <c r="H287" s="6" t="s">
        <v>251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P287" s="10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253</v>
      </c>
      <c r="F288" s="6" t="str">
        <f>IF(ISBLANK(E288), "", Table2[[#This Row],[unique_id]])</f>
        <v>home_energy_monthly</v>
      </c>
      <c r="G288" s="6" t="s">
        <v>394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399</v>
      </c>
      <c r="F289" s="6" t="str">
        <f>IF(ISBLANK(E289), "", Table2[[#This Row],[unique_id]])</f>
        <v>home_base_energy_monthly</v>
      </c>
      <c r="G289" s="6" t="s">
        <v>392</v>
      </c>
      <c r="H289" s="6" t="s">
        <v>254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400</v>
      </c>
      <c r="F290" s="6" t="str">
        <f>IF(ISBLANK(E290), "", Table2[[#This Row],[unique_id]])</f>
        <v>home_peak_energy_monthly</v>
      </c>
      <c r="G290" s="6" t="s">
        <v>393</v>
      </c>
      <c r="H290" s="6" t="s">
        <v>254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255</v>
      </c>
      <c r="F291" s="6" t="str">
        <f>IF(ISBLANK(E291), "", Table2[[#This Row],[unique_id]])</f>
        <v>home_energy_yearly</v>
      </c>
      <c r="G291" s="6" t="s">
        <v>394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2161</v>
      </c>
      <c r="B292" s="6" t="s">
        <v>228</v>
      </c>
      <c r="C292" s="6" t="s">
        <v>1161</v>
      </c>
      <c r="D292" s="6" t="s">
        <v>27</v>
      </c>
      <c r="E292" s="6" t="s">
        <v>397</v>
      </c>
      <c r="F292" s="6" t="str">
        <f>IF(ISBLANK(E292), "", Table2[[#This Row],[unique_id]])</f>
        <v>home_base_energy_yearly</v>
      </c>
      <c r="G292" s="6" t="s">
        <v>392</v>
      </c>
      <c r="H292" s="6" t="s">
        <v>256</v>
      </c>
      <c r="I292" s="6" t="s">
        <v>141</v>
      </c>
      <c r="M292" s="6" t="s">
        <v>90</v>
      </c>
      <c r="T292" s="6"/>
      <c r="U292" s="6" t="s">
        <v>627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2162</v>
      </c>
      <c r="B293" s="6" t="s">
        <v>228</v>
      </c>
      <c r="C293" s="6" t="s">
        <v>1161</v>
      </c>
      <c r="D293" s="6" t="s">
        <v>27</v>
      </c>
      <c r="E293" s="6" t="s">
        <v>398</v>
      </c>
      <c r="F293" s="6" t="str">
        <f>IF(ISBLANK(E293), "", Table2[[#This Row],[unique_id]])</f>
        <v>home_peak_energy_yearly</v>
      </c>
      <c r="G293" s="6" t="s">
        <v>393</v>
      </c>
      <c r="H293" s="6" t="s">
        <v>256</v>
      </c>
      <c r="I293" s="6" t="s">
        <v>141</v>
      </c>
      <c r="M293" s="6" t="s">
        <v>90</v>
      </c>
      <c r="T293" s="6"/>
      <c r="U293" s="6" t="s">
        <v>627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2400</v>
      </c>
      <c r="B294" s="6" t="s">
        <v>26</v>
      </c>
      <c r="C294" s="6" t="s">
        <v>188</v>
      </c>
      <c r="D294" s="6" t="s">
        <v>27</v>
      </c>
      <c r="E294" s="6" t="s">
        <v>142</v>
      </c>
      <c r="F294" s="6" t="str">
        <f>IF(ISBLANK(E294), "", Table2[[#This Row],[unique_id]])</f>
        <v>withings_weight_kg_graham</v>
      </c>
      <c r="G294" s="6" t="s">
        <v>343</v>
      </c>
      <c r="H294" s="6" t="s">
        <v>344</v>
      </c>
      <c r="I294" s="6" t="s">
        <v>143</v>
      </c>
      <c r="T294" s="6"/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">
        <v>511</v>
      </c>
      <c r="AN294" s="8" t="s">
        <v>514</v>
      </c>
      <c r="AO294" s="6" t="s">
        <v>513</v>
      </c>
      <c r="AP294" s="6" t="s">
        <v>515</v>
      </c>
      <c r="AQ294" s="6" t="s">
        <v>188</v>
      </c>
      <c r="AS294" s="6" t="s">
        <v>512</v>
      </c>
      <c r="AU294" s="6" t="s">
        <v>527</v>
      </c>
      <c r="AV294" s="13" t="s">
        <v>611</v>
      </c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>[["mac", "00:24:e4:af:5a:e6"]]</v>
      </c>
    </row>
    <row r="295" spans="1:52" ht="16" customHeight="1">
      <c r="A295" s="6">
        <v>2500</v>
      </c>
      <c r="B295" s="6" t="s">
        <v>833</v>
      </c>
      <c r="C295" s="6" t="s">
        <v>320</v>
      </c>
      <c r="D295" s="6" t="s">
        <v>27</v>
      </c>
      <c r="E295" s="6" t="s">
        <v>311</v>
      </c>
      <c r="F295" s="6" t="str">
        <f>IF(ISBLANK(E295), "", Table2[[#This Row],[unique_id]])</f>
        <v>network_internet_uptime</v>
      </c>
      <c r="G295" s="6" t="s">
        <v>330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312</v>
      </c>
      <c r="AD295" s="6" t="s">
        <v>332</v>
      </c>
      <c r="AE295" s="6">
        <v>200</v>
      </c>
      <c r="AF295" s="8" t="s">
        <v>34</v>
      </c>
      <c r="AG295" s="6" t="s">
        <v>316</v>
      </c>
      <c r="AH295" s="6" t="str">
        <f>IF(ISBLANK(AG295),  "", _xlfn.CONCAT("haas/entity/sensor/", LOWER(C295), "/", E295, "/config"))</f>
        <v>haas/entity/sensor/internet/network_internet_uptime/config</v>
      </c>
      <c r="AI295" s="6" t="s">
        <v>1084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63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2501</v>
      </c>
      <c r="B296" s="6" t="s">
        <v>26</v>
      </c>
      <c r="C296" s="6" t="s">
        <v>320</v>
      </c>
      <c r="D296" s="6" t="s">
        <v>27</v>
      </c>
      <c r="E296" s="6" t="s">
        <v>307</v>
      </c>
      <c r="F296" s="6" t="str">
        <f>IF(ISBLANK(E296), "", Table2[[#This Row],[unique_id]])</f>
        <v>network_internet_ping</v>
      </c>
      <c r="G296" s="6" t="s">
        <v>308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313</v>
      </c>
      <c r="AC296" s="6" t="s">
        <v>1090</v>
      </c>
      <c r="AD296" s="6" t="s">
        <v>331</v>
      </c>
      <c r="AE296" s="6">
        <v>200</v>
      </c>
      <c r="AF296" s="8" t="s">
        <v>34</v>
      </c>
      <c r="AG296" s="6" t="s">
        <v>317</v>
      </c>
      <c r="AH296" s="6" t="str">
        <f>IF(ISBLANK(AG296),  "", _xlfn.CONCAT("haas/entity/sensor/", LOWER(C296), "/", E296, "/config"))</f>
        <v>haas/entity/sensor/internet/network_internet_ping/config</v>
      </c>
      <c r="AI296" s="6" t="s">
        <v>1084</v>
      </c>
      <c r="AJ296" s="44" t="s">
        <v>1092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10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2502</v>
      </c>
      <c r="B297" s="6" t="s">
        <v>26</v>
      </c>
      <c r="C297" s="6" t="s">
        <v>320</v>
      </c>
      <c r="D297" s="6" t="s">
        <v>27</v>
      </c>
      <c r="E297" s="6" t="s">
        <v>305</v>
      </c>
      <c r="F297" s="6" t="str">
        <f>IF(ISBLANK(E297), "", Table2[[#This Row],[unique_id]])</f>
        <v>network_internet_upload</v>
      </c>
      <c r="G297" s="6" t="s">
        <v>309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314</v>
      </c>
      <c r="AC297" s="6" t="s">
        <v>1091</v>
      </c>
      <c r="AD297" s="6" t="s">
        <v>333</v>
      </c>
      <c r="AE297" s="6">
        <v>200</v>
      </c>
      <c r="AF297" s="8" t="s">
        <v>34</v>
      </c>
      <c r="AG297" s="6" t="s">
        <v>318</v>
      </c>
      <c r="AH297" s="6" t="str">
        <f>IF(ISBLANK(AG297),  "", _xlfn.CONCAT("haas/entity/sensor/", LOWER(C297), "/", E297, "/config"))</f>
        <v>haas/entity/sensor/internet/network_internet_upload/config</v>
      </c>
      <c r="AI297" s="6" t="s">
        <v>1084</v>
      </c>
      <c r="AJ297" s="44" t="s">
        <v>1093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3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2503</v>
      </c>
      <c r="B298" s="6" t="s">
        <v>26</v>
      </c>
      <c r="C298" s="6" t="s">
        <v>320</v>
      </c>
      <c r="D298" s="6" t="s">
        <v>27</v>
      </c>
      <c r="E298" s="6" t="s">
        <v>306</v>
      </c>
      <c r="F298" s="6" t="str">
        <f>IF(ISBLANK(E298), "", Table2[[#This Row],[unique_id]])</f>
        <v>network_internet_download</v>
      </c>
      <c r="G298" s="6" t="s">
        <v>310</v>
      </c>
      <c r="H298" s="6" t="s">
        <v>1096</v>
      </c>
      <c r="I298" s="6" t="s">
        <v>335</v>
      </c>
      <c r="M298" s="6" t="s">
        <v>136</v>
      </c>
      <c r="T298" s="6"/>
      <c r="V298" s="8"/>
      <c r="W298" s="8"/>
      <c r="X298" s="8"/>
      <c r="Y298" s="8"/>
      <c r="AA298" s="6" t="s">
        <v>31</v>
      </c>
      <c r="AB298" s="6" t="s">
        <v>314</v>
      </c>
      <c r="AC298" s="6" t="s">
        <v>1091</v>
      </c>
      <c r="AD298" s="6" t="s">
        <v>334</v>
      </c>
      <c r="AE298" s="6">
        <v>200</v>
      </c>
      <c r="AF298" s="8" t="s">
        <v>34</v>
      </c>
      <c r="AG298" s="6" t="s">
        <v>319</v>
      </c>
      <c r="AH298" s="6" t="str">
        <f>IF(ISBLANK(AG298),  "", _xlfn.CONCAT("haas/entity/sensor/", LOWER(C298), "/", E298, "/config"))</f>
        <v>haas/entity/sensor/internet/network_internet_download/config</v>
      </c>
      <c r="AI298" s="6" t="s">
        <v>1084</v>
      </c>
      <c r="AJ298" s="44" t="s">
        <v>1094</v>
      </c>
      <c r="AK298" s="6">
        <v>1</v>
      </c>
      <c r="AL298" s="32" t="s">
        <v>1085</v>
      </c>
      <c r="AM298" s="6" t="s">
        <v>1088</v>
      </c>
      <c r="AN298" s="8" t="s">
        <v>1086</v>
      </c>
      <c r="AO298" s="6" t="s">
        <v>1087</v>
      </c>
      <c r="AP298" s="6" t="s">
        <v>1089</v>
      </c>
      <c r="AQ298" s="6" t="s">
        <v>315</v>
      </c>
      <c r="AS298" s="6" t="s">
        <v>172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2504</v>
      </c>
      <c r="B299" s="6" t="s">
        <v>26</v>
      </c>
      <c r="C299" s="6" t="s">
        <v>320</v>
      </c>
      <c r="D299" s="6" t="s">
        <v>27</v>
      </c>
      <c r="E299" s="6" t="s">
        <v>1080</v>
      </c>
      <c r="F299" s="6" t="str">
        <f>IF(ISBLANK(E299), "", Table2[[#This Row],[unique_id]])</f>
        <v>network_certifcate_expiry</v>
      </c>
      <c r="G299" s="6" t="s">
        <v>1081</v>
      </c>
      <c r="H299" s="6" t="s">
        <v>1096</v>
      </c>
      <c r="I299" s="6" t="s">
        <v>335</v>
      </c>
      <c r="M299" s="6" t="s">
        <v>136</v>
      </c>
      <c r="T299" s="6"/>
      <c r="V299" s="8"/>
      <c r="W299" s="8"/>
      <c r="X299" s="8"/>
      <c r="Y299" s="8"/>
      <c r="AA299" s="6" t="s">
        <v>31</v>
      </c>
      <c r="AB299" s="6" t="s">
        <v>312</v>
      </c>
      <c r="AD299" s="6" t="s">
        <v>1082</v>
      </c>
      <c r="AE299" s="6">
        <v>200</v>
      </c>
      <c r="AF299" s="8" t="s">
        <v>34</v>
      </c>
      <c r="AG299" s="6" t="s">
        <v>1083</v>
      </c>
      <c r="AH299" s="6" t="str">
        <f>IF(ISBLANK(AG299),  "", _xlfn.CONCAT("haas/entity/sensor/", LOWER(C299), "/", E299, "/config"))</f>
        <v>haas/entity/sensor/internet/network_certifcate_expiry/config</v>
      </c>
      <c r="AI299" s="6" t="s">
        <v>1084</v>
      </c>
      <c r="AJ299" s="44" t="s">
        <v>1095</v>
      </c>
      <c r="AK299" s="6">
        <v>1</v>
      </c>
      <c r="AL299" s="32" t="s">
        <v>1085</v>
      </c>
      <c r="AM299" s="6" t="s">
        <v>1088</v>
      </c>
      <c r="AN299" s="8" t="s">
        <v>1086</v>
      </c>
      <c r="AO299" s="6" t="s">
        <v>1087</v>
      </c>
      <c r="AP299" s="6" t="s">
        <v>1089</v>
      </c>
      <c r="AQ299" s="6" t="s">
        <v>315</v>
      </c>
      <c r="AS299" s="6" t="s">
        <v>172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2505</v>
      </c>
      <c r="B300" s="6" t="s">
        <v>833</v>
      </c>
      <c r="C300" s="6" t="s">
        <v>151</v>
      </c>
      <c r="D300" s="6" t="s">
        <v>369</v>
      </c>
      <c r="E300" s="6" t="s">
        <v>1077</v>
      </c>
      <c r="F300" s="6" t="str">
        <f>IF(ISBLANK(E300), "", Table2[[#This Row],[unique_id]])</f>
        <v>network_refresh_zigbee_router_lqi</v>
      </c>
      <c r="G300" s="6" t="s">
        <v>1078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D300" s="6" t="s">
        <v>1079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2506</v>
      </c>
      <c r="B301" s="6" t="s">
        <v>26</v>
      </c>
      <c r="C301" s="6" t="s">
        <v>649</v>
      </c>
      <c r="D301" s="6" t="s">
        <v>27</v>
      </c>
      <c r="E301" s="6" t="s">
        <v>1069</v>
      </c>
      <c r="F301" s="6" t="str">
        <f>IF(ISBLANK(E301), "", Table2[[#This Row],[unique_id]])</f>
        <v>template_driveway_repeater_linkquality_percentage</v>
      </c>
      <c r="G301" s="6" t="s">
        <v>1059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2507</v>
      </c>
      <c r="B302" s="6" t="s">
        <v>26</v>
      </c>
      <c r="C302" s="6" t="s">
        <v>649</v>
      </c>
      <c r="D302" s="6" t="s">
        <v>27</v>
      </c>
      <c r="E302" s="6" t="s">
        <v>1070</v>
      </c>
      <c r="F302" s="6" t="str">
        <f>IF(ISBLANK(E302), "", Table2[[#This Row],[unique_id]])</f>
        <v>template_landing_repeater_linkquality_percentage</v>
      </c>
      <c r="G302" s="6" t="s">
        <v>1060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2508</v>
      </c>
      <c r="B303" s="6" t="s">
        <v>26</v>
      </c>
      <c r="C303" s="6" t="s">
        <v>649</v>
      </c>
      <c r="D303" s="6" t="s">
        <v>27</v>
      </c>
      <c r="E303" s="6" t="s">
        <v>1071</v>
      </c>
      <c r="F303" s="6" t="str">
        <f>IF(ISBLANK(E303), "", Table2[[#This Row],[unique_id]])</f>
        <v>template_garden_repeater_linkquality_percentage</v>
      </c>
      <c r="G303" s="6" t="s">
        <v>1054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2509</v>
      </c>
      <c r="B304" s="6" t="s">
        <v>26</v>
      </c>
      <c r="C304" s="6" t="s">
        <v>1066</v>
      </c>
      <c r="D304" s="6" t="s">
        <v>27</v>
      </c>
      <c r="E304" s="6" t="s">
        <v>1073</v>
      </c>
      <c r="F304" s="6" t="str">
        <f>IF(ISBLANK(E304), "", Table2[[#This Row],[unique_id]])</f>
        <v>template_kitchen_fan_outlet_linkquality_percentage</v>
      </c>
      <c r="G304" s="10" t="s">
        <v>930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2510</v>
      </c>
      <c r="B305" s="6" t="s">
        <v>26</v>
      </c>
      <c r="C305" s="6" t="s">
        <v>1066</v>
      </c>
      <c r="D305" s="6" t="s">
        <v>27</v>
      </c>
      <c r="E305" s="6" t="s">
        <v>1072</v>
      </c>
      <c r="F305" s="6" t="str">
        <f>IF(ISBLANK(E305), "", Table2[[#This Row],[unique_id]])</f>
        <v>template_deck_fans_outlet_linkquality_percentage</v>
      </c>
      <c r="G305" s="10" t="s">
        <v>931</v>
      </c>
      <c r="H305" s="6" t="s">
        <v>1075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2511</v>
      </c>
      <c r="B306" s="6" t="s">
        <v>26</v>
      </c>
      <c r="C306" s="6" t="s">
        <v>1066</v>
      </c>
      <c r="D306" s="6" t="s">
        <v>27</v>
      </c>
      <c r="E306" s="6" t="s">
        <v>1074</v>
      </c>
      <c r="F306" s="6" t="str">
        <f>IF(ISBLANK(E306), "", Table2[[#This Row],[unique_id]])</f>
        <v>template_edwin_wardrobe_outlet_linkquality_percentage</v>
      </c>
      <c r="G306" s="6" t="s">
        <v>1067</v>
      </c>
      <c r="H306" s="6" t="s">
        <v>1075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2512</v>
      </c>
      <c r="B307" s="6" t="s">
        <v>26</v>
      </c>
      <c r="C307" s="6" t="s">
        <v>39</v>
      </c>
      <c r="D307" s="6" t="s">
        <v>27</v>
      </c>
      <c r="E307" s="6" t="s">
        <v>178</v>
      </c>
      <c r="F307" s="6" t="str">
        <f>IF(ISBLANK(E307), "", Table2[[#This Row],[unique_id]])</f>
        <v>weatherstation_coms_signal_quality</v>
      </c>
      <c r="G307" s="6" t="s">
        <v>993</v>
      </c>
      <c r="H307" s="6" t="s">
        <v>1076</v>
      </c>
      <c r="I307" s="6" t="s">
        <v>335</v>
      </c>
      <c r="T307" s="6"/>
      <c r="V307" s="8"/>
      <c r="W307" s="8"/>
      <c r="X307" s="8"/>
      <c r="Y307" s="8"/>
      <c r="AE307" s="6">
        <v>300</v>
      </c>
      <c r="AF307" s="8" t="s">
        <v>34</v>
      </c>
      <c r="AG307" s="6" t="s">
        <v>86</v>
      </c>
      <c r="AH307" s="6" t="str">
        <f>IF(ISBLANK(AG307),  "", _xlfn.CONCAT("haas/entity/sensor/", LOWER(C307), "/", E307, "/config"))</f>
        <v>haas/entity/sensor/weewx/weatherstation_coms_signal_quality/config</v>
      </c>
      <c r="AI307" s="6" t="str">
        <f>IF(ISBLANK(AG307),  "", _xlfn.CONCAT(LOWER(C307), "/", E307))</f>
        <v>weewx/weatherstation_coms_signal_quality</v>
      </c>
      <c r="AJ307" s="12" t="s">
        <v>346</v>
      </c>
      <c r="AK307" s="6">
        <v>1</v>
      </c>
      <c r="AL307" s="32" t="s">
        <v>1055</v>
      </c>
      <c r="AM307" s="6" t="s">
        <v>470</v>
      </c>
      <c r="AN307" s="8">
        <v>3.15</v>
      </c>
      <c r="AO307" s="6" t="s">
        <v>443</v>
      </c>
      <c r="AP307" s="6" t="s">
        <v>36</v>
      </c>
      <c r="AQ307" s="6" t="s">
        <v>37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2513</v>
      </c>
      <c r="B308" s="6" t="s">
        <v>26</v>
      </c>
      <c r="C308" s="6" t="s">
        <v>39</v>
      </c>
      <c r="D308" s="6" t="s">
        <v>27</v>
      </c>
      <c r="E308" s="6" t="s">
        <v>1068</v>
      </c>
      <c r="F308" s="6" t="str">
        <f>IF(ISBLANK(E308), "", Table2[[#This Row],[unique_id]])</f>
        <v>template_weatherstation_coms_signal_quality_percentage</v>
      </c>
      <c r="G308" s="6" t="s">
        <v>993</v>
      </c>
      <c r="H308" s="6" t="s">
        <v>1076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J308" s="12"/>
      <c r="AK308" s="6"/>
      <c r="AL308" s="32"/>
      <c r="AM308" s="6"/>
      <c r="AN308" s="8"/>
      <c r="AV308" s="6"/>
      <c r="AW308" s="6"/>
    </row>
    <row r="309" spans="1:52" ht="16" customHeight="1">
      <c r="A309" s="6">
        <v>2514</v>
      </c>
      <c r="B309" s="6" t="s">
        <v>26</v>
      </c>
      <c r="C309" s="6" t="s">
        <v>631</v>
      </c>
      <c r="D309" s="6" t="s">
        <v>409</v>
      </c>
      <c r="E309" s="6" t="s">
        <v>408</v>
      </c>
      <c r="F309" s="6" t="str">
        <f>IF(ISBLANK(E309), "", Table2[[#This Row],[unique_id]])</f>
        <v>column_break</v>
      </c>
      <c r="G309" s="6" t="s">
        <v>405</v>
      </c>
      <c r="H309" s="6" t="s">
        <v>1076</v>
      </c>
      <c r="I309" s="6" t="s">
        <v>335</v>
      </c>
      <c r="M309" s="6" t="s">
        <v>406</v>
      </c>
      <c r="N309" s="6" t="s">
        <v>407</v>
      </c>
      <c r="T309" s="6"/>
      <c r="V309" s="8"/>
      <c r="W309" s="8"/>
      <c r="X309" s="8"/>
      <c r="Y309" s="8"/>
      <c r="AF309" s="8"/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P309" s="63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2520</v>
      </c>
      <c r="B310" s="6" t="s">
        <v>26</v>
      </c>
      <c r="C310" s="6" t="s">
        <v>948</v>
      </c>
      <c r="D310" s="6" t="s">
        <v>27</v>
      </c>
      <c r="E310" s="6" t="s">
        <v>998</v>
      </c>
      <c r="F310" s="6" t="str">
        <f>IF(ISBLANK(E310), "", Table2[[#This Row],[unique_id]])</f>
        <v>back_door_lock_battery</v>
      </c>
      <c r="G310" s="6" t="s">
        <v>984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3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2521</v>
      </c>
      <c r="B311" s="6" t="s">
        <v>26</v>
      </c>
      <c r="C311" s="6" t="s">
        <v>948</v>
      </c>
      <c r="D311" s="6" t="s">
        <v>27</v>
      </c>
      <c r="E311" s="6" t="s">
        <v>999</v>
      </c>
      <c r="F311" s="6" t="str">
        <f>IF(ISBLANK(E311), "", Table2[[#This Row],[unique_id]])</f>
        <v>front_door_lock_battery</v>
      </c>
      <c r="G311" s="6" t="s">
        <v>983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3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2522</v>
      </c>
      <c r="B312" s="6" t="s">
        <v>26</v>
      </c>
      <c r="C312" s="6" t="s">
        <v>410</v>
      </c>
      <c r="D312" s="6" t="s">
        <v>27</v>
      </c>
      <c r="E312" s="6" t="s">
        <v>1001</v>
      </c>
      <c r="F312" s="6" t="str">
        <f>IF(ISBLANK(E312), "", Table2[[#This Row],[unique_id]])</f>
        <v>template_back_door_sensor_battery_last</v>
      </c>
      <c r="G312" s="6" t="s">
        <v>986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3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2523</v>
      </c>
      <c r="B313" s="6" t="s">
        <v>26</v>
      </c>
      <c r="C313" s="6" t="s">
        <v>410</v>
      </c>
      <c r="D313" s="6" t="s">
        <v>27</v>
      </c>
      <c r="E313" s="6" t="s">
        <v>1000</v>
      </c>
      <c r="F313" s="6" t="str">
        <f>IF(ISBLANK(E313), "", Table2[[#This Row],[unique_id]])</f>
        <v>template_front_door_sensor_battery_last</v>
      </c>
      <c r="G313" s="6" t="s">
        <v>985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/>
      <c r="AN313" s="8"/>
      <c r="AP313" s="63"/>
      <c r="AV313" s="6"/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6">
        <v>2524</v>
      </c>
      <c r="B314" s="6" t="s">
        <v>26</v>
      </c>
      <c r="C314" s="6" t="s">
        <v>656</v>
      </c>
      <c r="D314" s="6" t="s">
        <v>27</v>
      </c>
      <c r="E314" s="6" t="s">
        <v>697</v>
      </c>
      <c r="F314" s="6" t="str">
        <f>IF(ISBLANK(E314), "", Table2[[#This Row],[unique_id]])</f>
        <v>home_cube_remote_battery</v>
      </c>
      <c r="G314" s="6" t="s">
        <v>664</v>
      </c>
      <c r="H314" s="6" t="s">
        <v>751</v>
      </c>
      <c r="I314" s="6" t="s">
        <v>335</v>
      </c>
      <c r="M314" s="6" t="s">
        <v>136</v>
      </c>
      <c r="T314" s="6"/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P314" s="63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2525</v>
      </c>
      <c r="B315" s="6" t="s">
        <v>26</v>
      </c>
      <c r="C315" s="6" t="s">
        <v>151</v>
      </c>
      <c r="D315" s="6" t="s">
        <v>27</v>
      </c>
      <c r="E315" s="6" t="s">
        <v>995</v>
      </c>
      <c r="F315" s="6" t="str">
        <f>IF(ISBLANK(E315), "", Table2[[#This Row],[unique_id]])</f>
        <v>template_weatherstation_console_battery_percent_int</v>
      </c>
      <c r="G315" s="6" t="s">
        <v>993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A315" s="6" t="s">
        <v>31</v>
      </c>
      <c r="AB315" s="6" t="s">
        <v>32</v>
      </c>
      <c r="AC315" s="6" t="s">
        <v>994</v>
      </c>
      <c r="AF315" s="8"/>
      <c r="AJ315" s="12"/>
      <c r="AK315" s="6"/>
      <c r="AL315" s="32"/>
      <c r="AM315" s="6"/>
      <c r="AN315" s="8"/>
      <c r="AV315" s="6"/>
      <c r="AW315" s="6"/>
    </row>
    <row r="316" spans="1:52" ht="16" customHeight="1">
      <c r="A316" s="6">
        <v>2526</v>
      </c>
      <c r="B316" s="6" t="s">
        <v>26</v>
      </c>
      <c r="C316" s="6" t="s">
        <v>39</v>
      </c>
      <c r="D316" s="6" t="s">
        <v>27</v>
      </c>
      <c r="E316" s="6" t="s">
        <v>177</v>
      </c>
      <c r="F316" s="6" t="str">
        <f>IF(ISBLANK(E316), "", Table2[[#This Row],[unique_id]])</f>
        <v>weatherstation_console_battery_voltage</v>
      </c>
      <c r="G316" s="6" t="s">
        <v>663</v>
      </c>
      <c r="H316" s="6" t="s">
        <v>751</v>
      </c>
      <c r="I316" s="6" t="s">
        <v>335</v>
      </c>
      <c r="T316" s="6"/>
      <c r="V316" s="8"/>
      <c r="W316" s="8"/>
      <c r="X316" s="8"/>
      <c r="Y316" s="8"/>
      <c r="AA316" s="6" t="s">
        <v>31</v>
      </c>
      <c r="AB316" s="6" t="s">
        <v>83</v>
      </c>
      <c r="AC316" s="6" t="s">
        <v>84</v>
      </c>
      <c r="AD316" s="6" t="s">
        <v>304</v>
      </c>
      <c r="AE316" s="6">
        <v>300</v>
      </c>
      <c r="AF316" s="8" t="s">
        <v>34</v>
      </c>
      <c r="AG316" s="6" t="s">
        <v>85</v>
      </c>
      <c r="AH316" s="6" t="str">
        <f>IF(ISBLANK(AG316),  "", _xlfn.CONCAT("haas/entity/sensor/", LOWER(C316), "/", E316, "/config"))</f>
        <v>haas/entity/sensor/weewx/weatherstation_console_battery_voltage/config</v>
      </c>
      <c r="AI316" s="6" t="str">
        <f>IF(ISBLANK(AG316),  "", _xlfn.CONCAT(LOWER(C316), "/", E316))</f>
        <v>weewx/weatherstation_console_battery_voltage</v>
      </c>
      <c r="AJ316" s="12" t="s">
        <v>345</v>
      </c>
      <c r="AK316" s="6">
        <v>1</v>
      </c>
      <c r="AL316" s="32" t="s">
        <v>1055</v>
      </c>
      <c r="AM316" s="6" t="s">
        <v>470</v>
      </c>
      <c r="AN316" s="8">
        <v>3.15</v>
      </c>
      <c r="AO316" s="6" t="s">
        <v>443</v>
      </c>
      <c r="AP316" s="6" t="s">
        <v>36</v>
      </c>
      <c r="AQ316" s="6" t="s">
        <v>37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2527</v>
      </c>
      <c r="B317" s="6" t="s">
        <v>26</v>
      </c>
      <c r="C317" s="6" t="s">
        <v>128</v>
      </c>
      <c r="D317" s="6" t="s">
        <v>27</v>
      </c>
      <c r="E317" s="12" t="s">
        <v>896</v>
      </c>
      <c r="F317" s="6" t="str">
        <f>IF(ISBLANK(E317), "", Table2[[#This Row],[unique_id]])</f>
        <v>bertram_2_office_pantry_battery_percent</v>
      </c>
      <c r="G317" s="6" t="s">
        <v>657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684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221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2528</v>
      </c>
      <c r="B318" s="6" t="s">
        <v>26</v>
      </c>
      <c r="C318" s="6" t="s">
        <v>128</v>
      </c>
      <c r="D318" s="6" t="s">
        <v>27</v>
      </c>
      <c r="E318" s="12" t="s">
        <v>897</v>
      </c>
      <c r="F318" s="6" t="str">
        <f>IF(ISBLANK(E318), "", Table2[[#This Row],[unique_id]])</f>
        <v>bertram_2_office_lounge_battery_percent</v>
      </c>
      <c r="G318" s="6" t="s">
        <v>658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683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203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2529</v>
      </c>
      <c r="B319" s="6" t="s">
        <v>26</v>
      </c>
      <c r="C319" s="6" t="s">
        <v>128</v>
      </c>
      <c r="D319" s="6" t="s">
        <v>27</v>
      </c>
      <c r="E319" s="12" t="s">
        <v>898</v>
      </c>
      <c r="F319" s="6" t="str">
        <f>IF(ISBLANK(E319), "", Table2[[#This Row],[unique_id]])</f>
        <v>bertram_2_office_dining_battery_percent</v>
      </c>
      <c r="G319" s="6" t="s">
        <v>659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">
        <v>685</v>
      </c>
      <c r="AN319" s="8" t="s">
        <v>603</v>
      </c>
      <c r="AO319" s="6" t="s">
        <v>604</v>
      </c>
      <c r="AP319" s="6" t="s">
        <v>601</v>
      </c>
      <c r="AQ319" s="6" t="s">
        <v>128</v>
      </c>
      <c r="AS319" s="6" t="s">
        <v>202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2530</v>
      </c>
      <c r="B320" s="6" t="s">
        <v>26</v>
      </c>
      <c r="C320" s="6" t="s">
        <v>128</v>
      </c>
      <c r="D320" s="6" t="s">
        <v>27</v>
      </c>
      <c r="E320" s="12" t="s">
        <v>899</v>
      </c>
      <c r="F320" s="6" t="str">
        <f>IF(ISBLANK(E320), "", Table2[[#This Row],[unique_id]])</f>
        <v>bertram_2_office_basement_battery_percent</v>
      </c>
      <c r="G320" s="6" t="s">
        <v>660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 t="s">
        <v>686</v>
      </c>
      <c r="AN320" s="8" t="s">
        <v>603</v>
      </c>
      <c r="AO320" s="6" t="s">
        <v>604</v>
      </c>
      <c r="AP320" s="6" t="s">
        <v>601</v>
      </c>
      <c r="AQ320" s="6" t="s">
        <v>128</v>
      </c>
      <c r="AS320" s="6" t="s">
        <v>220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2531</v>
      </c>
      <c r="B321" s="6" t="s">
        <v>26</v>
      </c>
      <c r="C321" s="6" t="s">
        <v>189</v>
      </c>
      <c r="D321" s="6" t="s">
        <v>27</v>
      </c>
      <c r="E321" s="6" t="s">
        <v>1115</v>
      </c>
      <c r="F321" s="6" t="str">
        <f>IF(ISBLANK(E321), "", Table2[[#This Row],[unique_id]])</f>
        <v>parents_move_battery</v>
      </c>
      <c r="G321" s="6" t="s">
        <v>661</v>
      </c>
      <c r="H321" s="6" t="s">
        <v>751</v>
      </c>
      <c r="I321" s="6" t="s">
        <v>335</v>
      </c>
      <c r="M321" s="6" t="s">
        <v>136</v>
      </c>
      <c r="T321" s="6"/>
      <c r="V321" s="8"/>
      <c r="W321" s="8"/>
      <c r="X321" s="8"/>
      <c r="Y321" s="8"/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58">
        <v>2532</v>
      </c>
      <c r="B322" s="58" t="s">
        <v>26</v>
      </c>
      <c r="C322" s="58" t="s">
        <v>189</v>
      </c>
      <c r="D322" s="58" t="s">
        <v>27</v>
      </c>
      <c r="E322" s="58" t="s">
        <v>1114</v>
      </c>
      <c r="F322" s="58" t="str">
        <f>IF(ISBLANK(E322), "", Table2[[#This Row],[unique_id]])</f>
        <v>kitchen_move_battery</v>
      </c>
      <c r="G322" s="58" t="s">
        <v>662</v>
      </c>
      <c r="H322" s="58" t="s">
        <v>751</v>
      </c>
      <c r="I322" s="58" t="s">
        <v>335</v>
      </c>
      <c r="J322" s="58"/>
      <c r="K322" s="58"/>
      <c r="L322" s="58"/>
      <c r="M322" s="58" t="s">
        <v>136</v>
      </c>
      <c r="N322" s="58"/>
      <c r="O322" s="60"/>
      <c r="P322" s="58"/>
      <c r="Q322" s="58"/>
      <c r="R322" s="58"/>
      <c r="S322" s="58"/>
      <c r="T322" s="58"/>
      <c r="U322" s="58"/>
      <c r="V322" s="60"/>
      <c r="W322" s="60"/>
      <c r="X322" s="60"/>
      <c r="Y322" s="60"/>
      <c r="Z322" s="60"/>
      <c r="AA322" s="58"/>
      <c r="AB322" s="58"/>
      <c r="AC322" s="58"/>
      <c r="AD322" s="58"/>
      <c r="AE322" s="58"/>
      <c r="AF322" s="60"/>
      <c r="AG322" s="58"/>
      <c r="AH322" s="58" t="str">
        <f>IF(ISBLANK(AG322),  "", _xlfn.CONCAT("haas/entity/sensor/", LOWER(C322), "/", E322, "/config"))</f>
        <v/>
      </c>
      <c r="AI322" s="58" t="str">
        <f>IF(ISBLANK(AG322),  "", _xlfn.CONCAT(LOWER(C322), "/", E322))</f>
        <v/>
      </c>
      <c r="AJ322" s="58"/>
      <c r="AK322" s="58"/>
      <c r="AL322" s="75"/>
      <c r="AM322" s="58"/>
      <c r="AN322" s="60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58">
        <v>2533</v>
      </c>
      <c r="B323" s="58" t="s">
        <v>26</v>
      </c>
      <c r="C323" s="58" t="s">
        <v>631</v>
      </c>
      <c r="D323" s="58" t="s">
        <v>409</v>
      </c>
      <c r="E323" s="58" t="s">
        <v>408</v>
      </c>
      <c r="F323" s="58" t="str">
        <f>IF(ISBLANK(E323), "", Table2[[#This Row],[unique_id]])</f>
        <v>column_break</v>
      </c>
      <c r="G323" s="58" t="s">
        <v>405</v>
      </c>
      <c r="H323" s="58" t="s">
        <v>751</v>
      </c>
      <c r="I323" s="58" t="s">
        <v>335</v>
      </c>
      <c r="J323" s="58"/>
      <c r="K323" s="58"/>
      <c r="L323" s="58"/>
      <c r="M323" s="58" t="s">
        <v>406</v>
      </c>
      <c r="N323" s="58" t="s">
        <v>407</v>
      </c>
      <c r="O323" s="60"/>
      <c r="P323" s="58"/>
      <c r="Q323" s="58"/>
      <c r="R323" s="58"/>
      <c r="S323" s="58"/>
      <c r="T323" s="58"/>
      <c r="U323" s="58"/>
      <c r="V323" s="60"/>
      <c r="W323" s="60"/>
      <c r="X323" s="60"/>
      <c r="Y323" s="60"/>
      <c r="Z323" s="60"/>
      <c r="AA323" s="58"/>
      <c r="AB323" s="58"/>
      <c r="AC323" s="58"/>
      <c r="AD323" s="58"/>
      <c r="AE323" s="58"/>
      <c r="AF323" s="60"/>
      <c r="AG323" s="58"/>
      <c r="AH323" s="58"/>
      <c r="AI323" s="58" t="str">
        <f>IF(ISBLANK(AG323),  "", _xlfn.CONCAT(LOWER(C323), "/", E323))</f>
        <v/>
      </c>
      <c r="AJ323" s="61"/>
      <c r="AK323" s="58"/>
      <c r="AL323" s="33"/>
      <c r="AM323" s="58"/>
      <c r="AN323" s="60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58">
        <v>2551</v>
      </c>
      <c r="B324" s="58" t="s">
        <v>26</v>
      </c>
      <c r="C324" s="6" t="s">
        <v>1248</v>
      </c>
      <c r="D324" s="58" t="s">
        <v>149</v>
      </c>
      <c r="E324" s="58" t="s">
        <v>1191</v>
      </c>
      <c r="F324" s="58" t="str">
        <f>IF(ISBLANK(E324), "", Table2[[#This Row],[unique_id]])</f>
        <v>template_lounge_tv_outlet_plug</v>
      </c>
      <c r="G324" s="58" t="s">
        <v>187</v>
      </c>
      <c r="H324" s="58" t="s">
        <v>752</v>
      </c>
      <c r="I324" s="58" t="s">
        <v>335</v>
      </c>
      <c r="J324" s="58"/>
      <c r="K324" s="58"/>
      <c r="L324" s="58"/>
      <c r="M324" s="58"/>
      <c r="N324" s="58"/>
      <c r="O324" s="60" t="s">
        <v>1209</v>
      </c>
      <c r="P324" s="58" t="s">
        <v>172</v>
      </c>
      <c r="Q324" s="58" t="s">
        <v>1140</v>
      </c>
      <c r="R324" s="78" t="s">
        <v>1125</v>
      </c>
      <c r="S324" s="58" t="str">
        <f>S325</f>
        <v>MacBook Flo</v>
      </c>
      <c r="T32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4" s="58"/>
      <c r="V324" s="60"/>
      <c r="W324" s="60"/>
      <c r="X324" s="60"/>
      <c r="Y324" s="60"/>
      <c r="Z324" s="60"/>
      <c r="AA324" s="58"/>
      <c r="AB324" s="58"/>
      <c r="AC324" s="58"/>
      <c r="AD324" s="58"/>
      <c r="AE324" s="58"/>
      <c r="AF324" s="60"/>
      <c r="AG324" s="58"/>
      <c r="AH324" s="58" t="str">
        <f>IF(ISBLANK(AG324),  "", _xlfn.CONCAT("haas/entity/sensor/", LOWER(C324), "/", E324, "/config"))</f>
        <v/>
      </c>
      <c r="AI324" s="58" t="str">
        <f>IF(ISBLANK(AG324),  "", _xlfn.CONCAT(LOWER(C324), "/", E324))</f>
        <v/>
      </c>
      <c r="AJ324" s="61"/>
      <c r="AK324" s="58"/>
      <c r="AL324" s="33"/>
      <c r="AM324" s="58"/>
      <c r="AN324" s="60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58">
        <v>2553</v>
      </c>
      <c r="B325" s="58" t="s">
        <v>26</v>
      </c>
      <c r="C325" s="6" t="s">
        <v>1248</v>
      </c>
      <c r="D325" s="58" t="s">
        <v>149</v>
      </c>
      <c r="E325" s="58" t="s">
        <v>1215</v>
      </c>
      <c r="F325" s="58" t="str">
        <f>IF(ISBLANK(E325), "", Table2[[#This Row],[unique_id]])</f>
        <v>template_lounge_sub_plug</v>
      </c>
      <c r="G325" s="58" t="s">
        <v>1217</v>
      </c>
      <c r="H325" s="58" t="s">
        <v>752</v>
      </c>
      <c r="I325" s="58" t="s">
        <v>335</v>
      </c>
      <c r="J325" s="58"/>
      <c r="K325" s="58"/>
      <c r="L325" s="58"/>
      <c r="M325" s="58"/>
      <c r="N325" s="58"/>
      <c r="O325" s="60" t="s">
        <v>1209</v>
      </c>
      <c r="P325" s="58" t="s">
        <v>172</v>
      </c>
      <c r="Q325" s="58" t="s">
        <v>1140</v>
      </c>
      <c r="R325" s="78" t="s">
        <v>1125</v>
      </c>
      <c r="S325" s="58" t="str">
        <f>S326</f>
        <v>MacBook Flo</v>
      </c>
      <c r="T325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5" s="58"/>
      <c r="V325" s="60"/>
      <c r="W325" s="60"/>
      <c r="X325" s="60"/>
      <c r="Y325" s="60"/>
      <c r="Z325" s="60"/>
      <c r="AA325" s="58"/>
      <c r="AB325" s="58"/>
      <c r="AC325" s="58"/>
      <c r="AD325" s="58"/>
      <c r="AE325" s="58"/>
      <c r="AF325" s="60"/>
      <c r="AG325" s="58"/>
      <c r="AH325" s="58" t="str">
        <f>IF(ISBLANK(AG325),  "", _xlfn.CONCAT("haas/entity/sensor/", LOWER(C325), "/", E325, "/config"))</f>
        <v/>
      </c>
      <c r="AI325" s="58" t="str">
        <f>IF(ISBLANK(AG325),  "", _xlfn.CONCAT(LOWER(C325), "/", E325))</f>
        <v/>
      </c>
      <c r="AJ325" s="61"/>
      <c r="AK325" s="58"/>
      <c r="AL325" s="33"/>
      <c r="AM325" s="58"/>
      <c r="AN325" s="60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58">
        <v>2555</v>
      </c>
      <c r="B326" s="58" t="s">
        <v>26</v>
      </c>
      <c r="C326" s="6" t="s">
        <v>1248</v>
      </c>
      <c r="D326" s="58" t="s">
        <v>149</v>
      </c>
      <c r="E326" s="58" t="s">
        <v>1192</v>
      </c>
      <c r="F326" s="58" t="str">
        <f>IF(ISBLANK(E326), "", Table2[[#This Row],[unique_id]])</f>
        <v>template_study_outlet_plug</v>
      </c>
      <c r="G326" s="58" t="s">
        <v>237</v>
      </c>
      <c r="H326" s="58" t="s">
        <v>752</v>
      </c>
      <c r="I326" s="58" t="s">
        <v>335</v>
      </c>
      <c r="J326" s="58"/>
      <c r="K326" s="58"/>
      <c r="L326" s="58"/>
      <c r="M326" s="58"/>
      <c r="N326" s="58"/>
      <c r="O326" s="60" t="s">
        <v>1209</v>
      </c>
      <c r="P326" s="58" t="s">
        <v>172</v>
      </c>
      <c r="Q326" s="58" t="s">
        <v>1140</v>
      </c>
      <c r="R326" s="58" t="s">
        <v>752</v>
      </c>
      <c r="S326" s="58" t="str">
        <f>S327</f>
        <v>MacBook Flo</v>
      </c>
      <c r="T32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6" s="58"/>
      <c r="V326" s="60"/>
      <c r="W326" s="60"/>
      <c r="X326" s="60"/>
      <c r="Y326" s="60"/>
      <c r="Z326" s="60"/>
      <c r="AA326" s="58"/>
      <c r="AB326" s="58"/>
      <c r="AC326" s="58"/>
      <c r="AD326" s="58"/>
      <c r="AE326" s="58"/>
      <c r="AF326" s="60"/>
      <c r="AG326" s="58"/>
      <c r="AH326" s="58" t="str">
        <f>IF(ISBLANK(AG326),  "", _xlfn.CONCAT("haas/entity/sensor/", LOWER(C326), "/", E326, "/config"))</f>
        <v/>
      </c>
      <c r="AI326" s="58" t="str">
        <f>IF(ISBLANK(AG326),  "", _xlfn.CONCAT(LOWER(C326), "/", E326))</f>
        <v/>
      </c>
      <c r="AJ326" s="58"/>
      <c r="AK326" s="58"/>
      <c r="AL326" s="75"/>
      <c r="AM326" s="58"/>
      <c r="AN326" s="60"/>
      <c r="AO326" s="58"/>
      <c r="AP326" s="61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58">
        <v>2557</v>
      </c>
      <c r="B327" s="58" t="s">
        <v>26</v>
      </c>
      <c r="C327" s="6" t="s">
        <v>1248</v>
      </c>
      <c r="D327" s="58" t="s">
        <v>149</v>
      </c>
      <c r="E327" s="58" t="s">
        <v>1193</v>
      </c>
      <c r="F327" s="58" t="str">
        <f>IF(ISBLANK(E327), "", Table2[[#This Row],[unique_id]])</f>
        <v>template_office_outlet_plug</v>
      </c>
      <c r="G327" s="58" t="s">
        <v>236</v>
      </c>
      <c r="H327" s="58" t="s">
        <v>752</v>
      </c>
      <c r="I327" s="58" t="s">
        <v>335</v>
      </c>
      <c r="J327" s="58"/>
      <c r="K327" s="58"/>
      <c r="L327" s="58"/>
      <c r="M327" s="58"/>
      <c r="N327" s="58"/>
      <c r="O327" s="60" t="s">
        <v>1209</v>
      </c>
      <c r="P327" s="58" t="s">
        <v>172</v>
      </c>
      <c r="Q327" s="58" t="s">
        <v>1140</v>
      </c>
      <c r="R327" s="58" t="s">
        <v>752</v>
      </c>
      <c r="S327" s="58" t="str">
        <f>S328</f>
        <v>MacBook Flo</v>
      </c>
      <c r="T32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7" s="58"/>
      <c r="V327" s="60"/>
      <c r="W327" s="60"/>
      <c r="X327" s="60"/>
      <c r="Y327" s="60"/>
      <c r="Z327" s="60"/>
      <c r="AA327" s="58"/>
      <c r="AB327" s="58"/>
      <c r="AC327" s="58"/>
      <c r="AD327" s="58"/>
      <c r="AE327" s="58"/>
      <c r="AF327" s="60"/>
      <c r="AG327" s="58"/>
      <c r="AH327" s="58" t="str">
        <f>IF(ISBLANK(AG327),  "", _xlfn.CONCAT("haas/entity/sensor/", LOWER(C327), "/", E327, "/config"))</f>
        <v/>
      </c>
      <c r="AI327" s="58" t="str">
        <f>IF(ISBLANK(AG327),  "", _xlfn.CONCAT(LOWER(C327), "/", E327))</f>
        <v/>
      </c>
      <c r="AJ327" s="80"/>
      <c r="AK327" s="58"/>
      <c r="AL327" s="75"/>
      <c r="AM327" s="58"/>
      <c r="AN327" s="60"/>
      <c r="AO327" s="58"/>
      <c r="AP327" s="61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58">
        <v>2559</v>
      </c>
      <c r="B328" s="58" t="s">
        <v>26</v>
      </c>
      <c r="C328" s="6" t="s">
        <v>1248</v>
      </c>
      <c r="D328" s="58" t="s">
        <v>149</v>
      </c>
      <c r="E328" s="58" t="s">
        <v>1194</v>
      </c>
      <c r="F328" s="58" t="str">
        <f>IF(ISBLANK(E328), "", Table2[[#This Row],[unique_id]])</f>
        <v>template_kitchen_dish_washer_plug</v>
      </c>
      <c r="G328" s="58" t="s">
        <v>239</v>
      </c>
      <c r="H328" s="58" t="s">
        <v>752</v>
      </c>
      <c r="I328" s="58" t="s">
        <v>335</v>
      </c>
      <c r="J328" s="58"/>
      <c r="K328" s="58"/>
      <c r="L328" s="58"/>
      <c r="M328" s="58"/>
      <c r="N328" s="58"/>
      <c r="O328" s="60" t="s">
        <v>1209</v>
      </c>
      <c r="P328" s="58" t="s">
        <v>172</v>
      </c>
      <c r="Q328" s="58" t="s">
        <v>1141</v>
      </c>
      <c r="R328" s="58" t="s">
        <v>1151</v>
      </c>
      <c r="S328" s="58" t="str">
        <f>S329</f>
        <v>MacBook Flo</v>
      </c>
      <c r="T32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8" s="58"/>
      <c r="V328" s="60"/>
      <c r="W328" s="60"/>
      <c r="X328" s="60"/>
      <c r="Y328" s="60"/>
      <c r="Z328" s="60"/>
      <c r="AA328" s="58"/>
      <c r="AB328" s="58"/>
      <c r="AC328" s="58"/>
      <c r="AD328" s="58"/>
      <c r="AE328" s="58"/>
      <c r="AF328" s="60"/>
      <c r="AG328" s="58"/>
      <c r="AH328" s="58" t="str">
        <f>IF(ISBLANK(AG328),  "", _xlfn.CONCAT("haas/entity/sensor/", LOWER(C328), "/", E328, "/config"))</f>
        <v/>
      </c>
      <c r="AI328" s="58" t="str">
        <f>IF(ISBLANK(AG328),  "", _xlfn.CONCAT(LOWER(C328), "/", E328))</f>
        <v/>
      </c>
      <c r="AJ328" s="58"/>
      <c r="AK328" s="58"/>
      <c r="AL328" s="75"/>
      <c r="AM328" s="58"/>
      <c r="AN328" s="60"/>
      <c r="AO328" s="58"/>
      <c r="AP328" s="61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58">
        <v>2561</v>
      </c>
      <c r="B329" s="58" t="s">
        <v>26</v>
      </c>
      <c r="C329" s="6" t="s">
        <v>1248</v>
      </c>
      <c r="D329" s="58" t="s">
        <v>149</v>
      </c>
      <c r="E329" s="58" t="s">
        <v>1195</v>
      </c>
      <c r="F329" s="58" t="str">
        <f>IF(ISBLANK(E329), "", Table2[[#This Row],[unique_id]])</f>
        <v>template_laundry_clothes_dryer_plug</v>
      </c>
      <c r="G329" s="58" t="s">
        <v>240</v>
      </c>
      <c r="H329" s="58" t="s">
        <v>752</v>
      </c>
      <c r="I329" s="58" t="s">
        <v>335</v>
      </c>
      <c r="J329" s="58"/>
      <c r="K329" s="58"/>
      <c r="L329" s="58"/>
      <c r="M329" s="58"/>
      <c r="N329" s="58"/>
      <c r="O329" s="60" t="s">
        <v>1209</v>
      </c>
      <c r="P329" s="58" t="s">
        <v>172</v>
      </c>
      <c r="Q329" s="58" t="s">
        <v>1141</v>
      </c>
      <c r="R329" s="58" t="s">
        <v>1151</v>
      </c>
      <c r="S329" s="58" t="str">
        <f>S330</f>
        <v>MacBook Flo</v>
      </c>
      <c r="T329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9" s="58"/>
      <c r="V329" s="60"/>
      <c r="W329" s="60"/>
      <c r="X329" s="60"/>
      <c r="Y329" s="60"/>
      <c r="Z329" s="60"/>
      <c r="AA329" s="58"/>
      <c r="AB329" s="58"/>
      <c r="AC329" s="58"/>
      <c r="AD329" s="58"/>
      <c r="AE329" s="58"/>
      <c r="AF329" s="60"/>
      <c r="AG329" s="58"/>
      <c r="AH329" s="58" t="str">
        <f>IF(ISBLANK(AG329),  "", _xlfn.CONCAT("haas/entity/sensor/", LOWER(C329), "/", E329, "/config"))</f>
        <v/>
      </c>
      <c r="AI329" s="58" t="str">
        <f>IF(ISBLANK(AG329),  "", _xlfn.CONCAT(LOWER(C329), "/", E329))</f>
        <v/>
      </c>
      <c r="AJ329" s="80"/>
      <c r="AK329" s="58"/>
      <c r="AL329" s="75"/>
      <c r="AM329" s="58"/>
      <c r="AN329" s="60"/>
      <c r="AO329" s="58"/>
      <c r="AP329" s="61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58">
        <v>2563</v>
      </c>
      <c r="B330" s="58" t="s">
        <v>26</v>
      </c>
      <c r="C330" s="6" t="s">
        <v>1248</v>
      </c>
      <c r="D330" s="58" t="s">
        <v>149</v>
      </c>
      <c r="E330" s="58" t="s">
        <v>1196</v>
      </c>
      <c r="F330" s="58" t="str">
        <f>IF(ISBLANK(E330), "", Table2[[#This Row],[unique_id]])</f>
        <v>template_laundry_washing_machine_plug</v>
      </c>
      <c r="G330" s="58" t="s">
        <v>238</v>
      </c>
      <c r="H330" s="58" t="s">
        <v>752</v>
      </c>
      <c r="I330" s="58" t="s">
        <v>335</v>
      </c>
      <c r="J330" s="58"/>
      <c r="K330" s="58"/>
      <c r="L330" s="58"/>
      <c r="M330" s="58"/>
      <c r="N330" s="58"/>
      <c r="O330" s="60" t="s">
        <v>1209</v>
      </c>
      <c r="P330" s="58" t="s">
        <v>172</v>
      </c>
      <c r="Q330" s="58" t="s">
        <v>1141</v>
      </c>
      <c r="R330" s="58" t="s">
        <v>1151</v>
      </c>
      <c r="S330" s="58" t="str">
        <f>S331</f>
        <v>MacBook Flo</v>
      </c>
      <c r="T33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0" s="58"/>
      <c r="V330" s="60"/>
      <c r="W330" s="60"/>
      <c r="X330" s="60"/>
      <c r="Y330" s="60"/>
      <c r="Z330" s="60"/>
      <c r="AA330" s="58"/>
      <c r="AB330" s="58"/>
      <c r="AC330" s="58"/>
      <c r="AD330" s="58"/>
      <c r="AE330" s="58"/>
      <c r="AF330" s="60"/>
      <c r="AG330" s="58"/>
      <c r="AH330" s="58"/>
      <c r="AI330" s="58"/>
      <c r="AJ330" s="58"/>
      <c r="AK330" s="58"/>
      <c r="AL330" s="75"/>
      <c r="AM330" s="58"/>
      <c r="AN330" s="60"/>
      <c r="AO330" s="58"/>
      <c r="AP330" s="61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</row>
    <row r="331" spans="1:52" ht="16" customHeight="1">
      <c r="A331" s="58">
        <v>2565</v>
      </c>
      <c r="B331" s="58" t="s">
        <v>26</v>
      </c>
      <c r="C331" s="6" t="s">
        <v>1248</v>
      </c>
      <c r="D331" s="58" t="s">
        <v>149</v>
      </c>
      <c r="E331" s="58" t="s">
        <v>1197</v>
      </c>
      <c r="F331" s="58" t="str">
        <f>IF(ISBLANK(E331), "", Table2[[#This Row],[unique_id]])</f>
        <v>template_kitchen_coffee_machine_plug</v>
      </c>
      <c r="G331" s="58" t="s">
        <v>135</v>
      </c>
      <c r="H331" s="58" t="s">
        <v>752</v>
      </c>
      <c r="I331" s="58" t="s">
        <v>335</v>
      </c>
      <c r="J331" s="58"/>
      <c r="K331" s="58"/>
      <c r="L331" s="58"/>
      <c r="M331" s="58"/>
      <c r="N331" s="58"/>
      <c r="O331" s="60" t="s">
        <v>1209</v>
      </c>
      <c r="P331" s="58" t="s">
        <v>172</v>
      </c>
      <c r="Q331" s="58" t="s">
        <v>1141</v>
      </c>
      <c r="R331" s="58" t="s">
        <v>1151</v>
      </c>
      <c r="S331" s="58" t="str">
        <f>S332</f>
        <v>MacBook Flo</v>
      </c>
      <c r="T331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1" s="58"/>
      <c r="V331" s="60"/>
      <c r="W331" s="60"/>
      <c r="X331" s="60"/>
      <c r="Y331" s="60"/>
      <c r="Z331" s="60"/>
      <c r="AA331" s="58"/>
      <c r="AB331" s="58"/>
      <c r="AC331" s="58"/>
      <c r="AD331" s="58"/>
      <c r="AE331" s="58"/>
      <c r="AF331" s="60"/>
      <c r="AG331" s="58"/>
      <c r="AH331" s="58" t="str">
        <f>IF(ISBLANK(AG331),  "", _xlfn.CONCAT("haas/entity/sensor/", LOWER(C331), "/", E331, "/config"))</f>
        <v/>
      </c>
      <c r="AI331" s="58" t="str">
        <f>IF(ISBLANK(AG331),  "", _xlfn.CONCAT(LOWER(C331), "/", E331))</f>
        <v/>
      </c>
      <c r="AJ331" s="58"/>
      <c r="AK331" s="58"/>
      <c r="AL331" s="75"/>
      <c r="AM331" s="58"/>
      <c r="AN331" s="60"/>
      <c r="AO331" s="58"/>
      <c r="AP331" s="61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81">
        <v>2567</v>
      </c>
      <c r="B332" s="58" t="s">
        <v>26</v>
      </c>
      <c r="C332" s="6" t="s">
        <v>1248</v>
      </c>
      <c r="D332" s="58" t="s">
        <v>149</v>
      </c>
      <c r="E332" s="58" t="s">
        <v>1198</v>
      </c>
      <c r="F332" s="58" t="str">
        <f>IF(ISBLANK(E332), "", Table2[[#This Row],[unique_id]])</f>
        <v>template_kitchen_fridge_plug</v>
      </c>
      <c r="G332" s="58" t="s">
        <v>234</v>
      </c>
      <c r="H332" s="58" t="s">
        <v>752</v>
      </c>
      <c r="I332" s="58" t="s">
        <v>335</v>
      </c>
      <c r="J332" s="58"/>
      <c r="K332" s="58"/>
      <c r="L332" s="58"/>
      <c r="M332" s="58"/>
      <c r="N332" s="58"/>
      <c r="O332" s="60" t="s">
        <v>1209</v>
      </c>
      <c r="P332" s="58" t="s">
        <v>172</v>
      </c>
      <c r="Q332" s="58" t="s">
        <v>1140</v>
      </c>
      <c r="R332" s="58" t="s">
        <v>1152</v>
      </c>
      <c r="S332" s="58" t="str">
        <f>S333</f>
        <v>MacBook Flo</v>
      </c>
      <c r="T332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2" s="58"/>
      <c r="V332" s="60"/>
      <c r="W332" s="60"/>
      <c r="X332" s="60"/>
      <c r="Y332" s="60"/>
      <c r="Z332" s="60"/>
      <c r="AA332" s="58"/>
      <c r="AB332" s="58"/>
      <c r="AC332" s="58"/>
      <c r="AD332" s="58"/>
      <c r="AE332" s="58"/>
      <c r="AF332" s="60"/>
      <c r="AG332" s="58"/>
      <c r="AH332" s="58" t="str">
        <f>IF(ISBLANK(AG332),  "", _xlfn.CONCAT("haas/entity/sensor/", LOWER(C332), "/", E332, "/config"))</f>
        <v/>
      </c>
      <c r="AI332" s="58" t="str">
        <f>IF(ISBLANK(AG332),  "", _xlfn.CONCAT(LOWER(C332), "/", E332))</f>
        <v/>
      </c>
      <c r="AJ332" s="58"/>
      <c r="AK332" s="58"/>
      <c r="AL332" s="75"/>
      <c r="AM332" s="58"/>
      <c r="AN332" s="60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81">
        <v>2569</v>
      </c>
      <c r="B333" s="58" t="s">
        <v>26</v>
      </c>
      <c r="C333" s="6" t="s">
        <v>1248</v>
      </c>
      <c r="D333" s="58" t="s">
        <v>149</v>
      </c>
      <c r="E333" s="58" t="s">
        <v>1199</v>
      </c>
      <c r="F333" s="58" t="str">
        <f>IF(ISBLANK(E333), "", Table2[[#This Row],[unique_id]])</f>
        <v>template_deck_freezer_plug</v>
      </c>
      <c r="G333" s="58" t="s">
        <v>235</v>
      </c>
      <c r="H333" s="58" t="s">
        <v>752</v>
      </c>
      <c r="I333" s="58" t="s">
        <v>335</v>
      </c>
      <c r="J333" s="58"/>
      <c r="K333" s="58"/>
      <c r="L333" s="58"/>
      <c r="M333" s="58"/>
      <c r="N333" s="58"/>
      <c r="O333" s="60" t="s">
        <v>1209</v>
      </c>
      <c r="P333" s="58" t="s">
        <v>172</v>
      </c>
      <c r="Q333" s="58" t="s">
        <v>1140</v>
      </c>
      <c r="R333" s="58" t="s">
        <v>1152</v>
      </c>
      <c r="S333" s="58" t="str">
        <f>S334</f>
        <v>MacBook Flo</v>
      </c>
      <c r="T333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3" s="58"/>
      <c r="V333" s="60"/>
      <c r="W333" s="60"/>
      <c r="X333" s="60"/>
      <c r="Y333" s="60"/>
      <c r="Z333" s="60"/>
      <c r="AA333" s="58"/>
      <c r="AB333" s="58"/>
      <c r="AC333" s="58"/>
      <c r="AD333" s="58"/>
      <c r="AE333" s="58"/>
      <c r="AF333" s="60"/>
      <c r="AG333" s="58"/>
      <c r="AH333" s="58" t="str">
        <f>IF(ISBLANK(AG333),  "", _xlfn.CONCAT("haas/entity/sensor/", LOWER(C333), "/", E333, "/config"))</f>
        <v/>
      </c>
      <c r="AI333" s="58" t="str">
        <f>IF(ISBLANK(AG333),  "", _xlfn.CONCAT(LOWER(C333), "/", E333))</f>
        <v/>
      </c>
      <c r="AJ333" s="58"/>
      <c r="AK333" s="58"/>
      <c r="AL333" s="75"/>
      <c r="AM333" s="58"/>
      <c r="AN333" s="60"/>
      <c r="AO333" s="58"/>
      <c r="AP333" s="58"/>
      <c r="AQ333" s="58"/>
      <c r="AR333" s="58"/>
      <c r="AS333" s="58"/>
      <c r="AT333" s="58"/>
      <c r="AU333" s="58"/>
      <c r="AV333" s="58"/>
      <c r="AW333" s="76"/>
      <c r="AX333" s="58"/>
      <c r="AY333" s="58"/>
      <c r="AZ333" s="58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81">
        <v>2571</v>
      </c>
      <c r="B334" s="58" t="s">
        <v>26</v>
      </c>
      <c r="C334" s="6" t="s">
        <v>1248</v>
      </c>
      <c r="D334" s="58" t="s">
        <v>149</v>
      </c>
      <c r="E334" s="58" t="s">
        <v>1200</v>
      </c>
      <c r="F334" s="58" t="str">
        <f>IF(ISBLANK(E334), "", Table2[[#This Row],[unique_id]])</f>
        <v>template_study_battery_charger_plug_plug</v>
      </c>
      <c r="G334" s="58" t="s">
        <v>242</v>
      </c>
      <c r="H334" s="58" t="s">
        <v>752</v>
      </c>
      <c r="I334" s="58" t="s">
        <v>335</v>
      </c>
      <c r="J334" s="58"/>
      <c r="K334" s="58"/>
      <c r="L334" s="58"/>
      <c r="M334" s="58"/>
      <c r="N334" s="58"/>
      <c r="O334" s="60" t="s">
        <v>1209</v>
      </c>
      <c r="P334" s="58" t="s">
        <v>172</v>
      </c>
      <c r="Q334" s="58" t="s">
        <v>1140</v>
      </c>
      <c r="R334" s="58" t="s">
        <v>752</v>
      </c>
      <c r="S334" s="58" t="str">
        <f>S335</f>
        <v>MacBook Flo</v>
      </c>
      <c r="T33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4" s="58"/>
      <c r="V334" s="60"/>
      <c r="W334" s="60"/>
      <c r="X334" s="60"/>
      <c r="Y334" s="60"/>
      <c r="Z334" s="60"/>
      <c r="AA334" s="58"/>
      <c r="AB334" s="58"/>
      <c r="AC334" s="58"/>
      <c r="AD334" s="58"/>
      <c r="AE334" s="58"/>
      <c r="AF334" s="60"/>
      <c r="AG334" s="58"/>
      <c r="AH334" s="58" t="str">
        <f>IF(ISBLANK(AG334),  "", _xlfn.CONCAT("haas/entity/sensor/", LOWER(C334), "/", E334, "/config"))</f>
        <v/>
      </c>
      <c r="AI334" s="58" t="str">
        <f>IF(ISBLANK(AG334),  "", _xlfn.CONCAT(LOWER(C334), "/", E334))</f>
        <v/>
      </c>
      <c r="AJ334" s="58"/>
      <c r="AK334" s="58"/>
      <c r="AL334" s="75"/>
      <c r="AM334" s="58"/>
      <c r="AN334" s="60"/>
      <c r="AO334" s="58"/>
      <c r="AP334" s="58"/>
      <c r="AQ334" s="58"/>
      <c r="AR334" s="58"/>
      <c r="AS334" s="58"/>
      <c r="AT334" s="58"/>
      <c r="AU334" s="58"/>
      <c r="AV334" s="58"/>
      <c r="AW334" s="76"/>
      <c r="AX334" s="58"/>
      <c r="AY334" s="58"/>
      <c r="AZ334" s="58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81">
        <v>2573</v>
      </c>
      <c r="B335" s="58" t="s">
        <v>26</v>
      </c>
      <c r="C335" s="6" t="s">
        <v>1248</v>
      </c>
      <c r="D335" s="58" t="s">
        <v>149</v>
      </c>
      <c r="E335" s="58" t="s">
        <v>1201</v>
      </c>
      <c r="F335" s="58" t="str">
        <f>IF(ISBLANK(E335), "", Table2[[#This Row],[unique_id]])</f>
        <v>template_laundry_vacuum_charger_plug</v>
      </c>
      <c r="G335" s="58" t="s">
        <v>241</v>
      </c>
      <c r="H335" s="58" t="s">
        <v>752</v>
      </c>
      <c r="I335" s="58" t="s">
        <v>335</v>
      </c>
      <c r="J335" s="58"/>
      <c r="K335" s="58"/>
      <c r="L335" s="58"/>
      <c r="M335" s="58"/>
      <c r="N335" s="58"/>
      <c r="O335" s="60" t="s">
        <v>1209</v>
      </c>
      <c r="P335" s="58" t="s">
        <v>172</v>
      </c>
      <c r="Q335" s="58" t="s">
        <v>1140</v>
      </c>
      <c r="R335" s="58" t="s">
        <v>752</v>
      </c>
      <c r="S335" s="58" t="str">
        <f>S336</f>
        <v>MacBook Flo</v>
      </c>
      <c r="T335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5" s="58"/>
      <c r="V335" s="60"/>
      <c r="W335" s="60"/>
      <c r="X335" s="60"/>
      <c r="Y335" s="60"/>
      <c r="Z335" s="60"/>
      <c r="AA335" s="58"/>
      <c r="AB335" s="58"/>
      <c r="AC335" s="58"/>
      <c r="AD335" s="58"/>
      <c r="AE335" s="58"/>
      <c r="AF335" s="60"/>
      <c r="AG335" s="58"/>
      <c r="AH335" s="58" t="str">
        <f>IF(ISBLANK(AG335),  "", _xlfn.CONCAT("haas/entity/sensor/", LOWER(C335), "/", E335, "/config"))</f>
        <v/>
      </c>
      <c r="AI335" s="58" t="str">
        <f>IF(ISBLANK(AG335),  "", _xlfn.CONCAT(LOWER(C335), "/", E335))</f>
        <v/>
      </c>
      <c r="AJ335" s="80"/>
      <c r="AK335" s="58"/>
      <c r="AL335" s="75"/>
      <c r="AM335" s="58"/>
      <c r="AN335" s="60"/>
      <c r="AO335" s="58"/>
      <c r="AP335" s="61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81">
        <v>2575</v>
      </c>
      <c r="B336" s="58" t="s">
        <v>26</v>
      </c>
      <c r="C336" s="6" t="s">
        <v>1248</v>
      </c>
      <c r="D336" s="58" t="s">
        <v>149</v>
      </c>
      <c r="E336" s="58" t="s">
        <v>1236</v>
      </c>
      <c r="F336" s="59" t="str">
        <f>IF(ISBLANK(E336), "", Table2[[#This Row],[unique_id]])</f>
        <v>template_macbookflo_outlet_plug</v>
      </c>
      <c r="G336" s="58" t="s">
        <v>1240</v>
      </c>
      <c r="H336" s="58" t="s">
        <v>752</v>
      </c>
      <c r="I336" s="58" t="s">
        <v>335</v>
      </c>
      <c r="J336" s="58"/>
      <c r="K336" s="58"/>
      <c r="L336" s="58"/>
      <c r="M336" s="58"/>
      <c r="N336" s="58"/>
      <c r="O336" s="60" t="s">
        <v>1209</v>
      </c>
      <c r="P336" s="58"/>
      <c r="Q336" s="58"/>
      <c r="R336" s="58" t="s">
        <v>1242</v>
      </c>
      <c r="S336" s="58" t="str">
        <f>_xlfn.CONCAT( "", "",Table2[[#This Row],[friendly_name]])</f>
        <v>MacBook Flo</v>
      </c>
      <c r="T33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6" s="58"/>
      <c r="V336" s="60"/>
      <c r="W336" s="60"/>
      <c r="X336" s="60"/>
      <c r="Y336" s="60"/>
      <c r="Z336" s="60"/>
      <c r="AA336" s="58"/>
      <c r="AB336" s="58"/>
      <c r="AC336" s="58"/>
      <c r="AD336" s="58"/>
      <c r="AE336" s="58"/>
      <c r="AF336" s="60"/>
      <c r="AG336" s="58"/>
      <c r="AH336" s="58" t="str">
        <f>IF(ISBLANK(AG336),  "", _xlfn.CONCAT("haas/entity/sensor/", LOWER(C336), "/", E336, "/config"))</f>
        <v/>
      </c>
      <c r="AI336" s="58" t="str">
        <f>IF(ISBLANK(AG336),  "", _xlfn.CONCAT(LOWER(C336), "/", E336))</f>
        <v/>
      </c>
      <c r="AJ336" s="61"/>
      <c r="AK336" s="58"/>
      <c r="AL336" s="33"/>
      <c r="AM336" s="58"/>
      <c r="AN336" s="60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9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81">
        <v>2577</v>
      </c>
      <c r="B337" s="58" t="s">
        <v>26</v>
      </c>
      <c r="C337" s="6" t="s">
        <v>1248</v>
      </c>
      <c r="D337" s="58" t="s">
        <v>149</v>
      </c>
      <c r="E337" s="58" t="s">
        <v>1238</v>
      </c>
      <c r="F337" s="59" t="str">
        <f>IF(ISBLANK(E337), "", Table2[[#This Row],[unique_id]])</f>
        <v>template_macminimeg_outlet_plug</v>
      </c>
      <c r="G337" s="79" t="s">
        <v>1241</v>
      </c>
      <c r="H337" s="58" t="s">
        <v>752</v>
      </c>
      <c r="I337" s="58" t="s">
        <v>335</v>
      </c>
      <c r="J337" s="58"/>
      <c r="K337" s="58"/>
      <c r="L337" s="58"/>
      <c r="M337" s="58"/>
      <c r="N337" s="58"/>
      <c r="O337" s="60" t="s">
        <v>1209</v>
      </c>
      <c r="P337" s="58"/>
      <c r="Q337" s="58"/>
      <c r="R337" s="58" t="s">
        <v>1242</v>
      </c>
      <c r="S337" s="58" t="str">
        <f>_xlfn.CONCAT( "", "",Table2[[#This Row],[friendly_name]])</f>
        <v>Mac Mini Meg</v>
      </c>
      <c r="T33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7" s="58"/>
      <c r="V337" s="60"/>
      <c r="W337" s="60"/>
      <c r="X337" s="60"/>
      <c r="Y337" s="60"/>
      <c r="Z337" s="60"/>
      <c r="AA337" s="58"/>
      <c r="AB337" s="58"/>
      <c r="AC337" s="58"/>
      <c r="AD337" s="58"/>
      <c r="AE337" s="58"/>
      <c r="AF337" s="60"/>
      <c r="AG337" s="58"/>
      <c r="AH337" s="58" t="str">
        <f>IF(ISBLANK(AG337),  "", _xlfn.CONCAT("haas/entity/sensor/", LOWER(C337), "/", E337, "/config"))</f>
        <v/>
      </c>
      <c r="AI337" s="58" t="str">
        <f>IF(ISBLANK(AG337),  "", _xlfn.CONCAT(LOWER(C337), "/", E337))</f>
        <v/>
      </c>
      <c r="AJ337" s="61"/>
      <c r="AK337" s="58"/>
      <c r="AL337" s="33"/>
      <c r="AM337" s="58"/>
      <c r="AN337" s="60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81">
        <v>2579</v>
      </c>
      <c r="B338" s="58" t="s">
        <v>26</v>
      </c>
      <c r="C338" s="6" t="s">
        <v>1248</v>
      </c>
      <c r="D338" s="58" t="s">
        <v>149</v>
      </c>
      <c r="E338" s="58" t="s">
        <v>1202</v>
      </c>
      <c r="F338" s="58" t="str">
        <f>IF(ISBLANK(E338), "", Table2[[#This Row],[unique_id]])</f>
        <v>template_rack_outlet_plug</v>
      </c>
      <c r="G338" s="58" t="s">
        <v>233</v>
      </c>
      <c r="H338" s="58" t="s">
        <v>752</v>
      </c>
      <c r="I338" s="58" t="s">
        <v>335</v>
      </c>
      <c r="J338" s="58"/>
      <c r="K338" s="58"/>
      <c r="L338" s="58"/>
      <c r="M338" s="58"/>
      <c r="N338" s="58"/>
      <c r="O338" s="60" t="s">
        <v>1209</v>
      </c>
      <c r="P338" s="58" t="s">
        <v>172</v>
      </c>
      <c r="Q338" s="58" t="s">
        <v>1140</v>
      </c>
      <c r="R338" s="58" t="s">
        <v>1142</v>
      </c>
      <c r="S338" s="58" t="str">
        <f>S339</f>
        <v>Internet Modem</v>
      </c>
      <c r="T33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8" s="58"/>
      <c r="V338" s="60"/>
      <c r="W338" s="60"/>
      <c r="X338" s="60"/>
      <c r="Y338" s="60"/>
      <c r="Z338" s="60"/>
      <c r="AA338" s="58"/>
      <c r="AB338" s="58"/>
      <c r="AC338" s="58"/>
      <c r="AD338" s="58"/>
      <c r="AE338" s="58"/>
      <c r="AF338" s="60"/>
      <c r="AG338" s="58"/>
      <c r="AH338" s="58" t="str">
        <f>IF(ISBLANK(AG338),  "", _xlfn.CONCAT("haas/entity/sensor/", LOWER(C338), "/", E338, "/config"))</f>
        <v/>
      </c>
      <c r="AI338" s="58" t="str">
        <f>IF(ISBLANK(AG338),  "", _xlfn.CONCAT(LOWER(C338), "/", E338))</f>
        <v/>
      </c>
      <c r="AJ338" s="58"/>
      <c r="AK338" s="58"/>
      <c r="AL338" s="75"/>
      <c r="AM338" s="58"/>
      <c r="AN338" s="60"/>
      <c r="AO338" s="58"/>
      <c r="AP338" s="61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81">
        <v>2581</v>
      </c>
      <c r="B339" s="58" t="s">
        <v>26</v>
      </c>
      <c r="C339" s="6" t="s">
        <v>1248</v>
      </c>
      <c r="D339" s="58" t="s">
        <v>149</v>
      </c>
      <c r="E339" s="58" t="s">
        <v>1203</v>
      </c>
      <c r="F339" s="58" t="str">
        <f>IF(ISBLANK(E339), "", Table2[[#This Row],[unique_id]])</f>
        <v>template_roof_network_switch_plug</v>
      </c>
      <c r="G339" s="58" t="s">
        <v>230</v>
      </c>
      <c r="H339" s="58" t="s">
        <v>752</v>
      </c>
      <c r="I339" s="58" t="s">
        <v>335</v>
      </c>
      <c r="J339" s="58"/>
      <c r="K339" s="58"/>
      <c r="L339" s="58"/>
      <c r="M339" s="58"/>
      <c r="N339" s="58"/>
      <c r="O339" s="60" t="s">
        <v>1209</v>
      </c>
      <c r="P339" s="58" t="s">
        <v>172</v>
      </c>
      <c r="Q339" s="58" t="s">
        <v>1140</v>
      </c>
      <c r="R339" s="58" t="s">
        <v>1142</v>
      </c>
      <c r="S339" s="58" t="str">
        <f>S340</f>
        <v>Internet Modem</v>
      </c>
      <c r="T339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9" s="58"/>
      <c r="V339" s="60"/>
      <c r="W339" s="60"/>
      <c r="X339" s="60"/>
      <c r="Y339" s="60"/>
      <c r="Z339" s="60"/>
      <c r="AA339" s="58"/>
      <c r="AB339" s="58"/>
      <c r="AC339" s="58"/>
      <c r="AD339" s="58"/>
      <c r="AE339" s="58"/>
      <c r="AF339" s="60"/>
      <c r="AG339" s="58"/>
      <c r="AH339" s="58" t="str">
        <f>IF(ISBLANK(AG339),  "", _xlfn.CONCAT("haas/entity/sensor/", LOWER(C339), "/", E339, "/config"))</f>
        <v/>
      </c>
      <c r="AI339" s="58" t="str">
        <f>IF(ISBLANK(AG339),  "", _xlfn.CONCAT(LOWER(C339), "/", E339))</f>
        <v/>
      </c>
      <c r="AJ339" s="58"/>
      <c r="AK339" s="58"/>
      <c r="AL339" s="75"/>
      <c r="AM339" s="58"/>
      <c r="AN339" s="60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81">
        <v>2583</v>
      </c>
      <c r="B340" s="58" t="s">
        <v>26</v>
      </c>
      <c r="C340" s="6" t="s">
        <v>1248</v>
      </c>
      <c r="D340" s="58" t="s">
        <v>149</v>
      </c>
      <c r="E340" s="58" t="s">
        <v>1204</v>
      </c>
      <c r="F340" s="58" t="str">
        <f>IF(ISBLANK(E340), "", Table2[[#This Row],[unique_id]])</f>
        <v>template_rack_modem_plug</v>
      </c>
      <c r="G340" s="58" t="s">
        <v>232</v>
      </c>
      <c r="H340" s="58" t="s">
        <v>752</v>
      </c>
      <c r="I340" s="58" t="s">
        <v>335</v>
      </c>
      <c r="J340" s="58"/>
      <c r="K340" s="58"/>
      <c r="L340" s="58"/>
      <c r="M340" s="58"/>
      <c r="N340" s="58"/>
      <c r="O340" s="60" t="s">
        <v>1209</v>
      </c>
      <c r="P340" s="58"/>
      <c r="Q340" s="58"/>
      <c r="R340" s="58" t="s">
        <v>1243</v>
      </c>
      <c r="S340" s="58" t="str">
        <f>_xlfn.CONCAT( "", "",Table2[[#This Row],[friendly_name]])</f>
        <v>Internet Modem</v>
      </c>
      <c r="T34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58"/>
      <c r="V340" s="60"/>
      <c r="W340" s="60"/>
      <c r="X340" s="60"/>
      <c r="Y340" s="60"/>
      <c r="Z340" s="60"/>
      <c r="AA340" s="58"/>
      <c r="AB340" s="58"/>
      <c r="AC340" s="58"/>
      <c r="AD340" s="58"/>
      <c r="AE340" s="58"/>
      <c r="AF340" s="60"/>
      <c r="AG340" s="58"/>
      <c r="AH340" s="58" t="str">
        <f>IF(ISBLANK(AG340),  "", _xlfn.CONCAT("haas/entity/sensor/", LOWER(C340), "/", E340, "/config"))</f>
        <v/>
      </c>
      <c r="AI340" s="58" t="str">
        <f>IF(ISBLANK(AG340),  "", _xlfn.CONCAT(LOWER(C340), "/", E340))</f>
        <v/>
      </c>
      <c r="AJ340" s="58"/>
      <c r="AK340" s="58"/>
      <c r="AL340" s="75"/>
      <c r="AM340" s="58"/>
      <c r="AN340" s="60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2585</v>
      </c>
      <c r="B341" s="6" t="s">
        <v>26</v>
      </c>
      <c r="C341" s="6" t="s">
        <v>478</v>
      </c>
      <c r="D341" s="6" t="s">
        <v>134</v>
      </c>
      <c r="E341" s="12" t="s">
        <v>928</v>
      </c>
      <c r="F341" s="6" t="str">
        <f>IF(ISBLANK(E341), "", Table2[[#This Row],[unique_id]])</f>
        <v>deck_fans_outlet</v>
      </c>
      <c r="G341" s="6" t="s">
        <v>931</v>
      </c>
      <c r="H341" s="6" t="s">
        <v>752</v>
      </c>
      <c r="I341" s="6" t="s">
        <v>335</v>
      </c>
      <c r="M341" s="6" t="s">
        <v>289</v>
      </c>
      <c r="T341" s="6"/>
      <c r="V341" s="8"/>
      <c r="W341" s="8" t="s">
        <v>703</v>
      </c>
      <c r="X341" s="8"/>
      <c r="Y341" s="14" t="s">
        <v>1137</v>
      </c>
      <c r="AD341" s="6" t="s">
        <v>283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1" s="6" t="str">
        <f>LOWER(_xlfn.CONCAT(Table2[[#This Row],[device_suggested_area]], "-",Table2[[#This Row],[device_identifiers]]))</f>
        <v>deck-fans-outlet</v>
      </c>
      <c r="AN341" s="14" t="s">
        <v>935</v>
      </c>
      <c r="AO341" s="9" t="s">
        <v>937</v>
      </c>
      <c r="AP341" s="9" t="s">
        <v>933</v>
      </c>
      <c r="AQ341" s="6" t="s">
        <v>478</v>
      </c>
      <c r="AS341" s="6" t="s">
        <v>436</v>
      </c>
      <c r="AV341" s="6" t="s">
        <v>938</v>
      </c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>[["mac", "0x00178801086168ac"]]</v>
      </c>
    </row>
    <row r="342" spans="1:52" ht="16" customHeight="1">
      <c r="A342" s="42">
        <v>2586</v>
      </c>
      <c r="B342" s="6" t="s">
        <v>26</v>
      </c>
      <c r="C342" s="6" t="s">
        <v>478</v>
      </c>
      <c r="D342" s="6" t="s">
        <v>134</v>
      </c>
      <c r="E342" s="12" t="s">
        <v>929</v>
      </c>
      <c r="F342" s="6" t="str">
        <f>IF(ISBLANK(E342), "", Table2[[#This Row],[unique_id]])</f>
        <v>kitchen_fan_outlet</v>
      </c>
      <c r="G342" s="6" t="s">
        <v>930</v>
      </c>
      <c r="H342" s="6" t="s">
        <v>752</v>
      </c>
      <c r="I342" s="6" t="s">
        <v>335</v>
      </c>
      <c r="M342" s="6" t="s">
        <v>289</v>
      </c>
      <c r="T342" s="6"/>
      <c r="V342" s="8"/>
      <c r="W342" s="8" t="s">
        <v>703</v>
      </c>
      <c r="X342" s="8"/>
      <c r="Y342" s="14" t="s">
        <v>1137</v>
      </c>
      <c r="AD342" s="6" t="s">
        <v>283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2" s="6" t="str">
        <f>LOWER(_xlfn.CONCAT(Table2[[#This Row],[device_suggested_area]], "-",Table2[[#This Row],[device_identifiers]]))</f>
        <v>kitchen-fan-outlet</v>
      </c>
      <c r="AN342" s="14" t="s">
        <v>935</v>
      </c>
      <c r="AO342" s="9" t="s">
        <v>936</v>
      </c>
      <c r="AP342" s="9" t="s">
        <v>933</v>
      </c>
      <c r="AQ342" s="6" t="s">
        <v>478</v>
      </c>
      <c r="AS342" s="6" t="s">
        <v>215</v>
      </c>
      <c r="AV342" s="6" t="s">
        <v>939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"0x0017880109d4659c"]]</v>
      </c>
    </row>
    <row r="343" spans="1:52" ht="16" customHeight="1">
      <c r="A343" s="42">
        <v>2587</v>
      </c>
      <c r="B343" s="6" t="s">
        <v>26</v>
      </c>
      <c r="C343" s="6" t="s">
        <v>478</v>
      </c>
      <c r="D343" s="6" t="s">
        <v>134</v>
      </c>
      <c r="E343" s="12" t="s">
        <v>927</v>
      </c>
      <c r="F343" s="6" t="str">
        <f>IF(ISBLANK(E343), "", Table2[[#This Row],[unique_id]])</f>
        <v>edwin_wardrobe_outlet</v>
      </c>
      <c r="G343" s="6" t="s">
        <v>940</v>
      </c>
      <c r="H343" s="6" t="s">
        <v>752</v>
      </c>
      <c r="I343" s="6" t="s">
        <v>335</v>
      </c>
      <c r="M343" s="6" t="s">
        <v>289</v>
      </c>
      <c r="T343" s="6"/>
      <c r="V343" s="8"/>
      <c r="W343" s="8" t="s">
        <v>703</v>
      </c>
      <c r="X343" s="8"/>
      <c r="Y343" s="14" t="s">
        <v>1137</v>
      </c>
      <c r="Z343" s="14"/>
      <c r="AD343" s="6" t="s">
        <v>283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3" s="6" t="str">
        <f>LOWER(_xlfn.CONCAT(Table2[[#This Row],[device_suggested_area]], "-",Table2[[#This Row],[device_identifiers]]))</f>
        <v>edwin-wardrobe-outlet</v>
      </c>
      <c r="AN343" s="14" t="s">
        <v>935</v>
      </c>
      <c r="AO343" s="9" t="s">
        <v>934</v>
      </c>
      <c r="AP343" s="9" t="s">
        <v>933</v>
      </c>
      <c r="AQ343" s="6" t="s">
        <v>478</v>
      </c>
      <c r="AS343" s="6" t="s">
        <v>127</v>
      </c>
      <c r="AV343" s="6" t="s">
        <v>932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"0x0017880108fd8633"]]</v>
      </c>
    </row>
    <row r="344" spans="1:52" ht="16" customHeight="1">
      <c r="A344" s="42">
        <v>2589</v>
      </c>
      <c r="B344" s="6" t="s">
        <v>26</v>
      </c>
      <c r="C344" s="6" t="s">
        <v>649</v>
      </c>
      <c r="D344" s="6" t="s">
        <v>27</v>
      </c>
      <c r="E344" s="6" t="s">
        <v>1052</v>
      </c>
      <c r="F344" s="6" t="str">
        <f>IF(ISBLANK(E344), "", Table2[[#This Row],[unique_id]])</f>
        <v>garden_repeater</v>
      </c>
      <c r="G344" s="6" t="s">
        <v>1054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4" s="6" t="s">
        <v>1056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819</v>
      </c>
      <c r="AV344" s="6" t="s">
        <v>1053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"0x2c1165fffec5a3f6"]]</v>
      </c>
    </row>
    <row r="345" spans="1:52" ht="16" customHeight="1">
      <c r="A345" s="42">
        <v>2590</v>
      </c>
      <c r="B345" s="6" t="s">
        <v>26</v>
      </c>
      <c r="C345" s="6" t="s">
        <v>649</v>
      </c>
      <c r="D345" s="6" t="s">
        <v>27</v>
      </c>
      <c r="E345" s="6" t="s">
        <v>1057</v>
      </c>
      <c r="F345" s="6" t="str">
        <f>IF(ISBLANK(E345), "", Table2[[#This Row],[unique_id]])</f>
        <v>landing_repeater</v>
      </c>
      <c r="G345" s="6" t="s">
        <v>1060</v>
      </c>
      <c r="H345" s="6" t="s">
        <v>752</v>
      </c>
      <c r="I345" s="6" t="s">
        <v>335</v>
      </c>
      <c r="T345" s="6"/>
      <c r="V345" s="8"/>
      <c r="W345" s="8" t="s">
        <v>703</v>
      </c>
      <c r="X345" s="8"/>
      <c r="Y345" s="14" t="s">
        <v>1137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5" s="6" t="s">
        <v>1062</v>
      </c>
      <c r="AN345" s="8" t="s">
        <v>1049</v>
      </c>
      <c r="AO345" s="6" t="s">
        <v>1050</v>
      </c>
      <c r="AP345" s="12" t="s">
        <v>1051</v>
      </c>
      <c r="AQ345" s="6" t="s">
        <v>649</v>
      </c>
      <c r="AS345" s="6" t="s">
        <v>797</v>
      </c>
      <c r="AV345" s="6" t="s">
        <v>1064</v>
      </c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>[["mac", "0x2c1165fffebaa93c"]]</v>
      </c>
    </row>
    <row r="346" spans="1:52" ht="16" customHeight="1">
      <c r="A346" s="42">
        <v>2591</v>
      </c>
      <c r="B346" s="6" t="s">
        <v>26</v>
      </c>
      <c r="C346" s="6" t="s">
        <v>649</v>
      </c>
      <c r="D346" s="6" t="s">
        <v>27</v>
      </c>
      <c r="E346" s="6" t="s">
        <v>1058</v>
      </c>
      <c r="F346" s="6" t="str">
        <f>IF(ISBLANK(E346), "", Table2[[#This Row],[unique_id]])</f>
        <v>driveway_repeater</v>
      </c>
      <c r="G346" s="6" t="s">
        <v>1059</v>
      </c>
      <c r="H346" s="6" t="s">
        <v>752</v>
      </c>
      <c r="I346" s="6" t="s">
        <v>335</v>
      </c>
      <c r="T346" s="6"/>
      <c r="V346" s="8"/>
      <c r="W346" s="8" t="s">
        <v>703</v>
      </c>
      <c r="X346" s="8"/>
      <c r="Y346" s="14" t="s">
        <v>1137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6" s="6" t="s">
        <v>1063</v>
      </c>
      <c r="AN346" s="8" t="s">
        <v>1049</v>
      </c>
      <c r="AO346" s="6" t="s">
        <v>1050</v>
      </c>
      <c r="AP346" s="12" t="s">
        <v>1051</v>
      </c>
      <c r="AQ346" s="6" t="s">
        <v>649</v>
      </c>
      <c r="AS346" s="6" t="s">
        <v>1061</v>
      </c>
      <c r="AV346" s="6" t="s">
        <v>1065</v>
      </c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>[["mac", "0x50325ffffe47b8fa"]]</v>
      </c>
    </row>
    <row r="347" spans="1:52" ht="16" customHeight="1">
      <c r="A347" s="42">
        <v>2592</v>
      </c>
      <c r="B347" s="6" t="s">
        <v>26</v>
      </c>
      <c r="C347" s="6" t="s">
        <v>631</v>
      </c>
      <c r="D347" s="6" t="s">
        <v>409</v>
      </c>
      <c r="E347" s="6" t="s">
        <v>408</v>
      </c>
      <c r="F347" s="6" t="str">
        <f>IF(ISBLANK(E347), "", Table2[[#This Row],[unique_id]])</f>
        <v>column_break</v>
      </c>
      <c r="G347" s="6" t="s">
        <v>405</v>
      </c>
      <c r="H347" s="6" t="s">
        <v>752</v>
      </c>
      <c r="I347" s="6" t="s">
        <v>335</v>
      </c>
      <c r="M347" s="6" t="s">
        <v>406</v>
      </c>
      <c r="N347" s="6" t="s">
        <v>407</v>
      </c>
      <c r="T347" s="6"/>
      <c r="V347" s="8"/>
      <c r="W347" s="8"/>
      <c r="X347" s="8"/>
      <c r="Y347" s="8"/>
      <c r="AF347" s="8"/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2600</v>
      </c>
      <c r="B348" s="6" t="s">
        <v>26</v>
      </c>
      <c r="C348" s="6" t="s">
        <v>151</v>
      </c>
      <c r="D348" s="6" t="s">
        <v>369</v>
      </c>
      <c r="E348" s="73" t="s">
        <v>758</v>
      </c>
      <c r="F348" s="6" t="str">
        <f>IF(ISBLANK(E348), "", Table2[[#This Row],[unique_id]])</f>
        <v>lighting_reset_adaptive_lighting_ada_lamp</v>
      </c>
      <c r="G348" s="73" t="s">
        <v>204</v>
      </c>
      <c r="H348" s="6" t="s">
        <v>772</v>
      </c>
      <c r="I348" s="6" t="s">
        <v>335</v>
      </c>
      <c r="J348" s="6" t="s">
        <v>757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3"/>
      <c r="AM348" s="6"/>
      <c r="AN348" s="8"/>
      <c r="AS348" s="6" t="s">
        <v>130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2601</v>
      </c>
      <c r="B349" s="6" t="s">
        <v>26</v>
      </c>
      <c r="C349" s="6" t="s">
        <v>151</v>
      </c>
      <c r="D349" s="6" t="s">
        <v>369</v>
      </c>
      <c r="E349" s="73" t="s">
        <v>750</v>
      </c>
      <c r="F349" s="6" t="str">
        <f>IF(ISBLANK(E349), "", Table2[[#This Row],[unique_id]])</f>
        <v>lighting_reset_adaptive_lighting_edwin_lamp</v>
      </c>
      <c r="G349" s="73" t="s">
        <v>214</v>
      </c>
      <c r="H349" s="6" t="s">
        <v>772</v>
      </c>
      <c r="I349" s="6" t="s">
        <v>335</v>
      </c>
      <c r="J349" s="6" t="s">
        <v>757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P349" s="10"/>
      <c r="AS349" s="6" t="s">
        <v>127</v>
      </c>
      <c r="AT349" s="6" t="s">
        <v>1030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12">
        <v>2602</v>
      </c>
      <c r="B350" s="6" t="s">
        <v>26</v>
      </c>
      <c r="C350" s="6" t="s">
        <v>151</v>
      </c>
      <c r="D350" s="6" t="s">
        <v>369</v>
      </c>
      <c r="E350" s="73" t="s">
        <v>759</v>
      </c>
      <c r="F350" s="6" t="str">
        <f>IF(ISBLANK(E350), "", Table2[[#This Row],[unique_id]])</f>
        <v>lighting_reset_adaptive_lighting_edwin_night_light</v>
      </c>
      <c r="G350" s="73" t="s">
        <v>570</v>
      </c>
      <c r="H350" s="6" t="s">
        <v>772</v>
      </c>
      <c r="I350" s="6" t="s">
        <v>335</v>
      </c>
      <c r="J350" s="6" t="s">
        <v>770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127</v>
      </c>
      <c r="AT350" s="6" t="s">
        <v>1030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2603</v>
      </c>
      <c r="B351" s="6" t="s">
        <v>26</v>
      </c>
      <c r="C351" s="6" t="s">
        <v>151</v>
      </c>
      <c r="D351" s="6" t="s">
        <v>369</v>
      </c>
      <c r="E351" s="73" t="s">
        <v>760</v>
      </c>
      <c r="F351" s="6" t="str">
        <f>IF(ISBLANK(E351), "", Table2[[#This Row],[unique_id]])</f>
        <v>lighting_reset_adaptive_lighting_hallway_main</v>
      </c>
      <c r="G351" s="73" t="s">
        <v>209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533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3">
        <v>2604</v>
      </c>
      <c r="B352" s="6" t="s">
        <v>26</v>
      </c>
      <c r="C352" s="6" t="s">
        <v>151</v>
      </c>
      <c r="D352" s="6" t="s">
        <v>369</v>
      </c>
      <c r="E352" s="73" t="s">
        <v>761</v>
      </c>
      <c r="F352" s="6" t="str">
        <f>IF(ISBLANK(E352), "", Table2[[#This Row],[unique_id]])</f>
        <v>lighting_reset_adaptive_lighting_dining_main</v>
      </c>
      <c r="G352" s="73" t="s">
        <v>138</v>
      </c>
      <c r="H352" s="6" t="s">
        <v>772</v>
      </c>
      <c r="I352" s="6" t="s">
        <v>335</v>
      </c>
      <c r="J352" s="6" t="s">
        <v>779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202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12">
        <v>2605</v>
      </c>
      <c r="B353" s="6" t="s">
        <v>26</v>
      </c>
      <c r="C353" s="6" t="s">
        <v>151</v>
      </c>
      <c r="D353" s="6" t="s">
        <v>369</v>
      </c>
      <c r="E353" s="73" t="s">
        <v>762</v>
      </c>
      <c r="F353" s="6" t="str">
        <f>IF(ISBLANK(E353), "", Table2[[#This Row],[unique_id]])</f>
        <v>lighting_reset_adaptive_lighting_lounge_main</v>
      </c>
      <c r="G353" s="73" t="s">
        <v>216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/>
      <c r="AN353" s="8"/>
      <c r="AS353" s="6" t="s">
        <v>203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2606</v>
      </c>
      <c r="B354" s="6" t="s">
        <v>26</v>
      </c>
      <c r="C354" s="6" t="s">
        <v>151</v>
      </c>
      <c r="D354" s="6" t="s">
        <v>369</v>
      </c>
      <c r="E354" s="73" t="s">
        <v>843</v>
      </c>
      <c r="F354" s="6" t="str">
        <f>IF(ISBLANK(E354), "", Table2[[#This Row],[unique_id]])</f>
        <v>lighting_reset_adaptive_lighting_lounge_lamp</v>
      </c>
      <c r="G354" s="73" t="s">
        <v>792</v>
      </c>
      <c r="H354" s="6" t="s">
        <v>772</v>
      </c>
      <c r="I354" s="6" t="s">
        <v>335</v>
      </c>
      <c r="J354" s="6" t="s">
        <v>757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172</v>
      </c>
      <c r="AT354" s="6" t="s">
        <v>1030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3">
        <v>2607</v>
      </c>
      <c r="B355" s="6" t="s">
        <v>26</v>
      </c>
      <c r="C355" s="6" t="s">
        <v>151</v>
      </c>
      <c r="D355" s="6" t="s">
        <v>369</v>
      </c>
      <c r="E355" s="73" t="s">
        <v>763</v>
      </c>
      <c r="F355" s="6" t="str">
        <f>IF(ISBLANK(E355), "", Table2[[#This Row],[unique_id]])</f>
        <v>lighting_reset_adaptive_lighting_parents_main</v>
      </c>
      <c r="G355" s="73" t="s">
        <v>205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3"/>
      <c r="AK355" s="6"/>
      <c r="AL355" s="34"/>
      <c r="AM355" s="6"/>
      <c r="AN355" s="8"/>
      <c r="AS355" s="6" t="s">
        <v>201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2608</v>
      </c>
      <c r="B356" s="6" t="s">
        <v>26</v>
      </c>
      <c r="C356" s="6" t="s">
        <v>151</v>
      </c>
      <c r="D356" s="6" t="s">
        <v>369</v>
      </c>
      <c r="E356" s="73" t="s">
        <v>764</v>
      </c>
      <c r="F356" s="6" t="str">
        <f>IF(ISBLANK(E356), "", Table2[[#This Row],[unique_id]])</f>
        <v>lighting_reset_adaptive_lighting_kitchen_main</v>
      </c>
      <c r="G356" s="73" t="s">
        <v>211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215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2609</v>
      </c>
      <c r="B357" s="6" t="s">
        <v>26</v>
      </c>
      <c r="C357" s="6" t="s">
        <v>151</v>
      </c>
      <c r="D357" s="6" t="s">
        <v>369</v>
      </c>
      <c r="E357" s="73" t="s">
        <v>765</v>
      </c>
      <c r="F357" s="6" t="str">
        <f>IF(ISBLANK(E357), "", Table2[[#This Row],[unique_id]])</f>
        <v>lighting_reset_adaptive_lighting_laundry_main</v>
      </c>
      <c r="G357" s="73" t="s">
        <v>213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J357" s="63"/>
      <c r="AK357" s="6"/>
      <c r="AL357" s="34"/>
      <c r="AM357" s="6"/>
      <c r="AN357" s="8"/>
      <c r="AS357" s="6" t="s">
        <v>223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3">
        <v>2610</v>
      </c>
      <c r="B358" s="6" t="s">
        <v>26</v>
      </c>
      <c r="C358" s="6" t="s">
        <v>151</v>
      </c>
      <c r="D358" s="6" t="s">
        <v>369</v>
      </c>
      <c r="E358" s="73" t="s">
        <v>766</v>
      </c>
      <c r="F358" s="6" t="str">
        <f>IF(ISBLANK(E358), "", Table2[[#This Row],[unique_id]])</f>
        <v>lighting_reset_adaptive_lighting_pantry_main</v>
      </c>
      <c r="G358" s="73" t="s">
        <v>212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221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2611</v>
      </c>
      <c r="B359" s="6" t="s">
        <v>26</v>
      </c>
      <c r="C359" s="6" t="s">
        <v>151</v>
      </c>
      <c r="D359" s="6" t="s">
        <v>369</v>
      </c>
      <c r="E359" s="73" t="s">
        <v>784</v>
      </c>
      <c r="F359" s="6" t="str">
        <f>IF(ISBLANK(E359), "", Table2[[#This Row],[unique_id]])</f>
        <v>lighting_reset_adaptive_lighting_office_main</v>
      </c>
      <c r="G359" s="73" t="s">
        <v>208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222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2">
        <v>2612</v>
      </c>
      <c r="B360" s="6" t="s">
        <v>26</v>
      </c>
      <c r="C360" s="6" t="s">
        <v>151</v>
      </c>
      <c r="D360" s="6" t="s">
        <v>369</v>
      </c>
      <c r="E360" s="73" t="s">
        <v>767</v>
      </c>
      <c r="F360" s="6" t="str">
        <f>IF(ISBLANK(E360), "", Table2[[#This Row],[unique_id]])</f>
        <v>lighting_reset_adaptive_lighting_bathroom_main</v>
      </c>
      <c r="G360" s="73" t="s">
        <v>207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437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8">
        <v>2613</v>
      </c>
      <c r="B361" s="6" t="s">
        <v>26</v>
      </c>
      <c r="C361" s="6" t="s">
        <v>151</v>
      </c>
      <c r="D361" s="6" t="s">
        <v>369</v>
      </c>
      <c r="E361" s="73" t="s">
        <v>768</v>
      </c>
      <c r="F361" s="6" t="str">
        <f>IF(ISBLANK(E361), "", Table2[[#This Row],[unique_id]])</f>
        <v>lighting_reset_adaptive_lighting_ensuite_main</v>
      </c>
      <c r="G361" s="73" t="s">
        <v>206</v>
      </c>
      <c r="H361" s="6" t="s">
        <v>772</v>
      </c>
      <c r="I361" s="6" t="s">
        <v>335</v>
      </c>
      <c r="J361" s="6" t="s">
        <v>779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/>
      <c r="AN361" s="8"/>
      <c r="AS361" s="6" t="s">
        <v>512</v>
      </c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2">
        <v>2614</v>
      </c>
      <c r="B362" s="6" t="s">
        <v>26</v>
      </c>
      <c r="C362" s="6" t="s">
        <v>151</v>
      </c>
      <c r="D362" s="6" t="s">
        <v>369</v>
      </c>
      <c r="E362" s="73" t="s">
        <v>769</v>
      </c>
      <c r="F362" s="6" t="str">
        <f>IF(ISBLANK(E362), "", Table2[[#This Row],[unique_id]])</f>
        <v>lighting_reset_adaptive_lighting_wardrobe_main</v>
      </c>
      <c r="G362" s="73" t="s">
        <v>210</v>
      </c>
      <c r="H362" s="6" t="s">
        <v>772</v>
      </c>
      <c r="I362" s="6" t="s">
        <v>335</v>
      </c>
      <c r="J362" s="6" t="s">
        <v>779</v>
      </c>
      <c r="M362" s="6" t="s">
        <v>289</v>
      </c>
      <c r="T362" s="6"/>
      <c r="V362" s="8"/>
      <c r="W362" s="8"/>
      <c r="X362" s="8"/>
      <c r="Y362" s="8"/>
      <c r="AD362" s="6" t="s">
        <v>336</v>
      </c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S362" s="6" t="s">
        <v>711</v>
      </c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2">
        <v>2615</v>
      </c>
      <c r="B363" s="6" t="s">
        <v>26</v>
      </c>
      <c r="C363" s="6" t="s">
        <v>631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772</v>
      </c>
      <c r="I363" s="6" t="s">
        <v>335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J363" s="63"/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3">
        <v>2620</v>
      </c>
      <c r="B364" s="6" t="s">
        <v>26</v>
      </c>
      <c r="C364" s="6" t="s">
        <v>323</v>
      </c>
      <c r="D364" s="6" t="s">
        <v>134</v>
      </c>
      <c r="E364" s="6" t="s">
        <v>321</v>
      </c>
      <c r="F364" s="6" t="str">
        <f>IF(ISBLANK(E364), "", Table2[[#This Row],[unique_id]])</f>
        <v>adaptive_lighting_default</v>
      </c>
      <c r="G364" s="6" t="s">
        <v>329</v>
      </c>
      <c r="H364" s="6" t="s">
        <v>338</v>
      </c>
      <c r="I364" s="6" t="s">
        <v>335</v>
      </c>
      <c r="M364" s="6" t="s">
        <v>289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3">
        <v>2621</v>
      </c>
      <c r="B365" s="6" t="s">
        <v>26</v>
      </c>
      <c r="C365" s="6" t="s">
        <v>323</v>
      </c>
      <c r="D365" s="6" t="s">
        <v>134</v>
      </c>
      <c r="E365" s="6" t="s">
        <v>322</v>
      </c>
      <c r="F365" s="6" t="str">
        <f>IF(ISBLANK(E365), "", Table2[[#This Row],[unique_id]])</f>
        <v>adaptive_lighting_sleep_mode_default</v>
      </c>
      <c r="G365" s="6" t="s">
        <v>326</v>
      </c>
      <c r="H365" s="6" t="s">
        <v>338</v>
      </c>
      <c r="I365" s="6" t="s">
        <v>335</v>
      </c>
      <c r="M365" s="6" t="s">
        <v>289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10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2622</v>
      </c>
      <c r="B366" s="6" t="s">
        <v>26</v>
      </c>
      <c r="C366" s="6" t="s">
        <v>323</v>
      </c>
      <c r="D366" s="6" t="s">
        <v>134</v>
      </c>
      <c r="E366" s="6" t="s">
        <v>324</v>
      </c>
      <c r="F366" s="6" t="str">
        <f>IF(ISBLANK(E366), "", Table2[[#This Row],[unique_id]])</f>
        <v>adaptive_lighting_adapt_color_default</v>
      </c>
      <c r="G366" s="6" t="s">
        <v>327</v>
      </c>
      <c r="H366" s="6" t="s">
        <v>338</v>
      </c>
      <c r="I366" s="6" t="s">
        <v>335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3">
        <v>2623</v>
      </c>
      <c r="B367" s="6" t="s">
        <v>26</v>
      </c>
      <c r="C367" s="6" t="s">
        <v>323</v>
      </c>
      <c r="D367" s="6" t="s">
        <v>134</v>
      </c>
      <c r="E367" s="6" t="s">
        <v>325</v>
      </c>
      <c r="F367" s="6" t="str">
        <f>IF(ISBLANK(E367), "", Table2[[#This Row],[unique_id]])</f>
        <v>adaptive_lighting_adapt_brightness_default</v>
      </c>
      <c r="G367" s="6" t="s">
        <v>328</v>
      </c>
      <c r="H367" s="6" t="s">
        <v>338</v>
      </c>
      <c r="I367" s="6" t="s">
        <v>335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2624</v>
      </c>
      <c r="B368" s="6" t="s">
        <v>26</v>
      </c>
      <c r="C368" s="6" t="s">
        <v>323</v>
      </c>
      <c r="D368" s="6" t="s">
        <v>134</v>
      </c>
      <c r="E368" s="6" t="s">
        <v>339</v>
      </c>
      <c r="F368" s="6" t="str">
        <f>IF(ISBLANK(E368), "", Table2[[#This Row],[unique_id]])</f>
        <v>adaptive_lighting_bedroom</v>
      </c>
      <c r="G368" s="6" t="s">
        <v>329</v>
      </c>
      <c r="H368" s="6" t="s">
        <v>337</v>
      </c>
      <c r="I368" s="6" t="s">
        <v>335</v>
      </c>
      <c r="M368" s="6" t="s">
        <v>289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2625</v>
      </c>
      <c r="B369" s="6" t="s">
        <v>26</v>
      </c>
      <c r="C369" s="6" t="s">
        <v>323</v>
      </c>
      <c r="D369" s="6" t="s">
        <v>134</v>
      </c>
      <c r="E369" s="6" t="s">
        <v>340</v>
      </c>
      <c r="F369" s="6" t="str">
        <f>IF(ISBLANK(E369), "", Table2[[#This Row],[unique_id]])</f>
        <v>adaptive_lighting_sleep_mode_bedroom</v>
      </c>
      <c r="G369" s="6" t="s">
        <v>326</v>
      </c>
      <c r="H369" s="6" t="s">
        <v>337</v>
      </c>
      <c r="I369" s="6" t="s">
        <v>335</v>
      </c>
      <c r="M369" s="6" t="s">
        <v>289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3">
        <v>2626</v>
      </c>
      <c r="B370" s="6" t="s">
        <v>26</v>
      </c>
      <c r="C370" s="6" t="s">
        <v>323</v>
      </c>
      <c r="D370" s="6" t="s">
        <v>134</v>
      </c>
      <c r="E370" s="6" t="s">
        <v>341</v>
      </c>
      <c r="F370" s="6" t="str">
        <f>IF(ISBLANK(E370), "", Table2[[#This Row],[unique_id]])</f>
        <v>adaptive_lighting_adapt_color_bedroom</v>
      </c>
      <c r="G370" s="6" t="s">
        <v>327</v>
      </c>
      <c r="H370" s="6" t="s">
        <v>337</v>
      </c>
      <c r="I370" s="6" t="s">
        <v>335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3">
        <v>2627</v>
      </c>
      <c r="B371" s="6" t="s">
        <v>26</v>
      </c>
      <c r="C371" s="6" t="s">
        <v>323</v>
      </c>
      <c r="D371" s="6" t="s">
        <v>134</v>
      </c>
      <c r="E371" s="6" t="s">
        <v>342</v>
      </c>
      <c r="F371" s="6" t="str">
        <f>IF(ISBLANK(E371), "", Table2[[#This Row],[unique_id]])</f>
        <v>adaptive_lighting_adapt_brightness_bedroom</v>
      </c>
      <c r="G371" s="6" t="s">
        <v>328</v>
      </c>
      <c r="H371" s="6" t="s">
        <v>337</v>
      </c>
      <c r="I371" s="6" t="s">
        <v>335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3">
        <v>2628</v>
      </c>
      <c r="B372" s="12" t="s">
        <v>26</v>
      </c>
      <c r="C372" s="12" t="s">
        <v>323</v>
      </c>
      <c r="D372" s="12" t="s">
        <v>134</v>
      </c>
      <c r="E372" s="12" t="s">
        <v>364</v>
      </c>
      <c r="F372" s="6" t="str">
        <f>IF(ISBLANK(E372), "", Table2[[#This Row],[unique_id]])</f>
        <v>adaptive_lighting_night_light</v>
      </c>
      <c r="G372" s="12" t="s">
        <v>329</v>
      </c>
      <c r="H372" s="12" t="s">
        <v>350</v>
      </c>
      <c r="I372" s="6" t="s">
        <v>335</v>
      </c>
      <c r="K372" s="12"/>
      <c r="L372" s="12"/>
      <c r="M372" s="6" t="s">
        <v>289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3">
        <v>2629</v>
      </c>
      <c r="B373" s="12" t="s">
        <v>26</v>
      </c>
      <c r="C373" s="12" t="s">
        <v>323</v>
      </c>
      <c r="D373" s="12" t="s">
        <v>134</v>
      </c>
      <c r="E373" s="12" t="s">
        <v>365</v>
      </c>
      <c r="F373" s="6" t="str">
        <f>IF(ISBLANK(E373), "", Table2[[#This Row],[unique_id]])</f>
        <v>adaptive_lighting_sleep_mode_night_light</v>
      </c>
      <c r="G373" s="12" t="s">
        <v>326</v>
      </c>
      <c r="H373" s="12" t="s">
        <v>350</v>
      </c>
      <c r="I373" s="6" t="s">
        <v>335</v>
      </c>
      <c r="K373" s="12"/>
      <c r="L373" s="12"/>
      <c r="M373" s="6" t="s">
        <v>289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3">
        <v>2630</v>
      </c>
      <c r="B374" s="12" t="s">
        <v>26</v>
      </c>
      <c r="C374" s="12" t="s">
        <v>323</v>
      </c>
      <c r="D374" s="12" t="s">
        <v>134</v>
      </c>
      <c r="E374" s="12" t="s">
        <v>366</v>
      </c>
      <c r="F374" s="6" t="str">
        <f>IF(ISBLANK(E374), "", Table2[[#This Row],[unique_id]])</f>
        <v>adaptive_lighting_adapt_color_night_light</v>
      </c>
      <c r="G374" s="12" t="s">
        <v>327</v>
      </c>
      <c r="H374" s="12" t="s">
        <v>350</v>
      </c>
      <c r="I374" s="6" t="s">
        <v>335</v>
      </c>
      <c r="K374" s="12"/>
      <c r="L374" s="12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3">
        <v>2631</v>
      </c>
      <c r="B375" s="12" t="s">
        <v>26</v>
      </c>
      <c r="C375" s="12" t="s">
        <v>323</v>
      </c>
      <c r="D375" s="12" t="s">
        <v>134</v>
      </c>
      <c r="E375" s="12" t="s">
        <v>367</v>
      </c>
      <c r="F375" s="6" t="str">
        <f>IF(ISBLANK(E375), "", Table2[[#This Row],[unique_id]])</f>
        <v>adaptive_lighting_adapt_brightness_night_light</v>
      </c>
      <c r="G375" s="12" t="s">
        <v>328</v>
      </c>
      <c r="H375" s="12" t="s">
        <v>350</v>
      </c>
      <c r="I375" s="6" t="s">
        <v>335</v>
      </c>
      <c r="K375" s="12"/>
      <c r="L375" s="12"/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2631</v>
      </c>
      <c r="B376" s="6" t="s">
        <v>833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12" t="s">
        <v>350</v>
      </c>
      <c r="I376" s="6" t="s">
        <v>335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2640</v>
      </c>
      <c r="B377" s="6" t="s">
        <v>833</v>
      </c>
      <c r="C377" s="6" t="s">
        <v>151</v>
      </c>
      <c r="D377" s="6" t="s">
        <v>915</v>
      </c>
      <c r="E377" s="6" t="s">
        <v>916</v>
      </c>
      <c r="F377" s="6" t="str">
        <f>IF(ISBLANK(E377), "", Table2[[#This Row],[unique_id]])</f>
        <v>synchronize_devices</v>
      </c>
      <c r="G377" s="6" t="s">
        <v>918</v>
      </c>
      <c r="H377" s="6" t="s">
        <v>917</v>
      </c>
      <c r="I377" s="6" t="s">
        <v>335</v>
      </c>
      <c r="M377" s="6" t="s">
        <v>289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J377" s="12"/>
      <c r="AK377" s="6"/>
      <c r="AL377" s="33"/>
      <c r="AM377" s="6"/>
      <c r="AN377" s="8"/>
      <c r="AP377" s="63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2656</v>
      </c>
      <c r="B378" s="6" t="s">
        <v>26</v>
      </c>
      <c r="C378" s="6" t="s">
        <v>631</v>
      </c>
      <c r="D378" s="6" t="s">
        <v>409</v>
      </c>
      <c r="E378" s="6" t="s">
        <v>408</v>
      </c>
      <c r="F378" s="6" t="str">
        <f>IF(ISBLANK(E378), "", Table2[[#This Row],[unique_id]])</f>
        <v>column_break</v>
      </c>
      <c r="G378" s="6" t="s">
        <v>405</v>
      </c>
      <c r="H378" s="6" t="s">
        <v>1125</v>
      </c>
      <c r="I378" s="6" t="s">
        <v>144</v>
      </c>
      <c r="M378" s="6" t="s">
        <v>406</v>
      </c>
      <c r="N378" s="6" t="s">
        <v>407</v>
      </c>
      <c r="O378" s="74"/>
      <c r="T378" s="6"/>
      <c r="V378" s="8"/>
      <c r="W378" s="8"/>
      <c r="X378" s="8"/>
      <c r="Y378" s="8"/>
      <c r="AF378" s="8"/>
      <c r="AI378" s="6" t="str">
        <f>IF(ISBLANK(AG378),  "", _xlfn.CONCAT(LOWER(C378), "/", E378))</f>
        <v/>
      </c>
      <c r="AJ378" s="10"/>
      <c r="AK378" s="6"/>
      <c r="AL378" s="34"/>
      <c r="AM378" s="6"/>
      <c r="AN378" s="8"/>
      <c r="AV378" s="6"/>
      <c r="AW378" s="63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2660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1125</v>
      </c>
      <c r="I379" s="6" t="s">
        <v>144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3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2700</v>
      </c>
      <c r="B380" s="6" t="s">
        <v>26</v>
      </c>
      <c r="C380" s="6" t="s">
        <v>151</v>
      </c>
      <c r="D380" s="6" t="s">
        <v>369</v>
      </c>
      <c r="E380" s="6" t="s">
        <v>991</v>
      </c>
      <c r="F380" s="6" t="str">
        <f>IF(ISBLANK(E380), "", Table2[[#This Row],[unique_id]])</f>
        <v>back_door_lock_security</v>
      </c>
      <c r="G380" s="6" t="s">
        <v>987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D380" s="6" t="s">
        <v>1002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2701</v>
      </c>
      <c r="B381" s="6" t="s">
        <v>26</v>
      </c>
      <c r="C381" s="6" t="s">
        <v>151</v>
      </c>
      <c r="D381" s="6" t="s">
        <v>149</v>
      </c>
      <c r="E381" s="6" t="s">
        <v>1004</v>
      </c>
      <c r="F381" s="6" t="str">
        <f>IF(ISBLANK(E381), "", Table2[[#This Row],[unique_id]])</f>
        <v>template_back_door_state</v>
      </c>
      <c r="G381" s="6" t="s">
        <v>329</v>
      </c>
      <c r="H381" s="6" t="s">
        <v>960</v>
      </c>
      <c r="I381" s="6" t="s">
        <v>219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/>
      <c r="AN381" s="8"/>
      <c r="AV381" s="13"/>
      <c r="AW381" s="12"/>
      <c r="AX381" s="12"/>
      <c r="AY381" s="12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2702</v>
      </c>
      <c r="B382" s="6" t="s">
        <v>26</v>
      </c>
      <c r="C382" s="6" t="s">
        <v>948</v>
      </c>
      <c r="D382" s="6" t="s">
        <v>954</v>
      </c>
      <c r="E382" s="6" t="s">
        <v>955</v>
      </c>
      <c r="F382" s="6" t="str">
        <f>IF(ISBLANK(E382), "", Table2[[#This Row],[unique_id]])</f>
        <v>back_door_lock</v>
      </c>
      <c r="G382" s="6" t="s">
        <v>1006</v>
      </c>
      <c r="H382" s="6" t="s">
        <v>960</v>
      </c>
      <c r="I382" s="6" t="s">
        <v>219</v>
      </c>
      <c r="M382" s="6" t="s">
        <v>136</v>
      </c>
      <c r="T382" s="6"/>
      <c r="V382" s="8"/>
      <c r="W382" s="8" t="s">
        <v>703</v>
      </c>
      <c r="X382" s="8"/>
      <c r="Y382" s="14" t="s">
        <v>1136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953</v>
      </c>
      <c r="AN382" s="8" t="s">
        <v>951</v>
      </c>
      <c r="AO382" s="6" t="s">
        <v>949</v>
      </c>
      <c r="AP382" s="9" t="s">
        <v>950</v>
      </c>
      <c r="AQ382" s="6" t="s">
        <v>948</v>
      </c>
      <c r="AS382" s="6" t="s">
        <v>797</v>
      </c>
      <c r="AV382" s="6" t="s">
        <v>947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"0x000d6f0011274420"]]</v>
      </c>
    </row>
    <row r="383" spans="1:52" ht="16" customHeight="1">
      <c r="A383" s="6">
        <v>2703</v>
      </c>
      <c r="B383" s="6" t="s">
        <v>26</v>
      </c>
      <c r="C383" s="6" t="s">
        <v>410</v>
      </c>
      <c r="D383" s="6" t="s">
        <v>149</v>
      </c>
      <c r="E383" s="6" t="s">
        <v>997</v>
      </c>
      <c r="F383" s="6" t="str">
        <f>IF(ISBLANK(E383), "", Table2[[#This Row],[unique_id]])</f>
        <v>template_back_door_sensor_contact_last</v>
      </c>
      <c r="G383" s="6" t="s">
        <v>1005</v>
      </c>
      <c r="H383" s="6" t="s">
        <v>960</v>
      </c>
      <c r="I383" s="6" t="s">
        <v>219</v>
      </c>
      <c r="M383" s="6" t="s">
        <v>136</v>
      </c>
      <c r="T383" s="6"/>
      <c r="V383" s="8"/>
      <c r="W383" s="8" t="s">
        <v>703</v>
      </c>
      <c r="X383" s="8"/>
      <c r="Y383" s="14" t="s">
        <v>1136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 t="s">
        <v>981</v>
      </c>
      <c r="AN383" s="8" t="s">
        <v>951</v>
      </c>
      <c r="AO383" s="9" t="s">
        <v>978</v>
      </c>
      <c r="AP383" s="9" t="s">
        <v>979</v>
      </c>
      <c r="AQ383" s="6" t="s">
        <v>410</v>
      </c>
      <c r="AS383" s="6" t="s">
        <v>797</v>
      </c>
      <c r="AV383" s="6" t="s">
        <v>982</v>
      </c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>[["mac", "0x00124b0029119f9a"]]</v>
      </c>
    </row>
    <row r="384" spans="1:52" ht="16" customHeight="1">
      <c r="A384" s="36">
        <v>2704</v>
      </c>
      <c r="B384" s="36" t="s">
        <v>833</v>
      </c>
      <c r="C384" s="36" t="s">
        <v>245</v>
      </c>
      <c r="D384" s="36" t="s">
        <v>147</v>
      </c>
      <c r="E384" s="36"/>
      <c r="F384" s="36" t="str">
        <f>IF(ISBLANK(E384), "", Table2[[#This Row],[unique_id]])</f>
        <v/>
      </c>
      <c r="G384" s="36" t="s">
        <v>960</v>
      </c>
      <c r="H384" s="36" t="s">
        <v>974</v>
      </c>
      <c r="I384" s="36" t="s">
        <v>219</v>
      </c>
      <c r="J384" s="36"/>
      <c r="K384" s="36"/>
      <c r="L384" s="36"/>
      <c r="M384" s="36"/>
      <c r="N384" s="36"/>
      <c r="O384" s="37"/>
      <c r="P384" s="36"/>
      <c r="Q384" s="36"/>
      <c r="R384" s="36"/>
      <c r="S384" s="36"/>
      <c r="T384" s="36"/>
      <c r="U384" s="36"/>
      <c r="V384" s="37"/>
      <c r="W384" s="37"/>
      <c r="X384" s="37"/>
      <c r="Y384" s="37"/>
      <c r="Z384" s="37"/>
      <c r="AA384" s="36"/>
      <c r="AB384" s="36"/>
      <c r="AC384" s="36"/>
      <c r="AD384" s="36"/>
      <c r="AE384" s="36"/>
      <c r="AF384" s="37"/>
      <c r="AG384" s="36"/>
      <c r="AH384" s="36" t="str">
        <f>IF(ISBLANK(AG384),  "", _xlfn.CONCAT("haas/entity/sensor/", LOWER(C384), "/", E384, "/config"))</f>
        <v/>
      </c>
      <c r="AI384" s="36" t="str">
        <f>IF(ISBLANK(AG384),  "", _xlfn.CONCAT(LOWER(C384), "/", E384))</f>
        <v/>
      </c>
      <c r="AJ384" s="70"/>
      <c r="AK384" s="36"/>
      <c r="AL384" s="38"/>
      <c r="AM384" s="36"/>
      <c r="AN384" s="37"/>
      <c r="AO384" s="36"/>
      <c r="AP384" s="39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2705</v>
      </c>
      <c r="B385" s="6" t="s">
        <v>26</v>
      </c>
      <c r="C385" s="6" t="s">
        <v>151</v>
      </c>
      <c r="D385" s="6" t="s">
        <v>369</v>
      </c>
      <c r="E385" s="6" t="s">
        <v>992</v>
      </c>
      <c r="F385" s="6" t="str">
        <f>IF(ISBLANK(E385), "", Table2[[#This Row],[unique_id]])</f>
        <v>front_door_lock_security</v>
      </c>
      <c r="G385" s="6" t="s">
        <v>987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D385" s="6" t="s">
        <v>1002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2706</v>
      </c>
      <c r="B386" s="6" t="s">
        <v>26</v>
      </c>
      <c r="C386" s="6" t="s">
        <v>151</v>
      </c>
      <c r="D386" s="6" t="s">
        <v>149</v>
      </c>
      <c r="E386" s="6" t="s">
        <v>1003</v>
      </c>
      <c r="F386" s="6" t="str">
        <f>IF(ISBLANK(E386), "", Table2[[#This Row],[unique_id]])</f>
        <v>template_front_door_state</v>
      </c>
      <c r="G386" s="6" t="s">
        <v>329</v>
      </c>
      <c r="H386" s="6" t="s">
        <v>959</v>
      </c>
      <c r="I386" s="6" t="s">
        <v>219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13"/>
      <c r="AW386" s="12"/>
      <c r="AX386" s="12"/>
      <c r="AY386" s="12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2707</v>
      </c>
      <c r="B387" s="6" t="s">
        <v>26</v>
      </c>
      <c r="C387" s="6" t="s">
        <v>948</v>
      </c>
      <c r="D387" s="6" t="s">
        <v>954</v>
      </c>
      <c r="E387" s="6" t="s">
        <v>956</v>
      </c>
      <c r="F387" s="6" t="str">
        <f>IF(ISBLANK(E387), "", Table2[[#This Row],[unique_id]])</f>
        <v>front_door_lock</v>
      </c>
      <c r="G387" s="6" t="s">
        <v>1006</v>
      </c>
      <c r="H387" s="6" t="s">
        <v>959</v>
      </c>
      <c r="I387" s="6" t="s">
        <v>219</v>
      </c>
      <c r="M387" s="6" t="s">
        <v>136</v>
      </c>
      <c r="T387" s="6"/>
      <c r="V387" s="8"/>
      <c r="W387" s="8" t="s">
        <v>703</v>
      </c>
      <c r="X387" s="8"/>
      <c r="Y387" s="14" t="s">
        <v>1136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952</v>
      </c>
      <c r="AN387" s="8" t="s">
        <v>951</v>
      </c>
      <c r="AO387" s="6" t="s">
        <v>949</v>
      </c>
      <c r="AP387" s="9" t="s">
        <v>950</v>
      </c>
      <c r="AQ387" s="6" t="s">
        <v>948</v>
      </c>
      <c r="AS387" s="6" t="s">
        <v>436</v>
      </c>
      <c r="AV387" s="6" t="s">
        <v>957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"0x000d6f001127f08c"]]</v>
      </c>
    </row>
    <row r="388" spans="1:52" ht="16" customHeight="1">
      <c r="A388" s="6">
        <v>2708</v>
      </c>
      <c r="B388" s="6" t="s">
        <v>26</v>
      </c>
      <c r="C388" s="6" t="s">
        <v>410</v>
      </c>
      <c r="D388" s="6" t="s">
        <v>149</v>
      </c>
      <c r="E388" s="6" t="s">
        <v>996</v>
      </c>
      <c r="F388" s="6" t="str">
        <f>IF(ISBLANK(E388), "", Table2[[#This Row],[unique_id]])</f>
        <v>template_front_door_sensor_contact_last</v>
      </c>
      <c r="G388" s="6" t="s">
        <v>1005</v>
      </c>
      <c r="H388" s="6" t="s">
        <v>959</v>
      </c>
      <c r="I388" s="6" t="s">
        <v>219</v>
      </c>
      <c r="M388" s="6" t="s">
        <v>136</v>
      </c>
      <c r="T388" s="6"/>
      <c r="V388" s="8"/>
      <c r="W388" s="8" t="s">
        <v>703</v>
      </c>
      <c r="X388" s="8"/>
      <c r="Y388" s="14" t="s">
        <v>1136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977</v>
      </c>
      <c r="AN388" s="8" t="s">
        <v>951</v>
      </c>
      <c r="AO388" s="9" t="s">
        <v>978</v>
      </c>
      <c r="AP388" s="9" t="s">
        <v>979</v>
      </c>
      <c r="AQ388" s="6" t="s">
        <v>410</v>
      </c>
      <c r="AS388" s="6" t="s">
        <v>436</v>
      </c>
      <c r="AV388" s="6" t="s">
        <v>980</v>
      </c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>[["mac", "0x00124b0029113713"]]</v>
      </c>
    </row>
    <row r="389" spans="1:52" ht="16" customHeight="1">
      <c r="A389" s="36">
        <v>2709</v>
      </c>
      <c r="B389" s="36" t="s">
        <v>833</v>
      </c>
      <c r="C389" s="36" t="s">
        <v>245</v>
      </c>
      <c r="D389" s="36" t="s">
        <v>147</v>
      </c>
      <c r="E389" s="36"/>
      <c r="F389" s="36" t="str">
        <f>IF(ISBLANK(E389), "", Table2[[#This Row],[unique_id]])</f>
        <v/>
      </c>
      <c r="G389" s="36" t="s">
        <v>959</v>
      </c>
      <c r="H389" s="36" t="s">
        <v>973</v>
      </c>
      <c r="I389" s="36" t="s">
        <v>219</v>
      </c>
      <c r="J389" s="36"/>
      <c r="K389" s="36"/>
      <c r="L389" s="36"/>
      <c r="M389" s="36"/>
      <c r="N389" s="36"/>
      <c r="O389" s="37"/>
      <c r="P389" s="36"/>
      <c r="Q389" s="36"/>
      <c r="R389" s="36"/>
      <c r="S389" s="36"/>
      <c r="T389" s="36"/>
      <c r="U389" s="36"/>
      <c r="V389" s="37"/>
      <c r="W389" s="37"/>
      <c r="X389" s="37"/>
      <c r="Y389" s="37"/>
      <c r="Z389" s="37"/>
      <c r="AA389" s="36"/>
      <c r="AB389" s="36"/>
      <c r="AC389" s="36"/>
      <c r="AD389" s="36"/>
      <c r="AE389" s="36"/>
      <c r="AF389" s="37"/>
      <c r="AG389" s="36"/>
      <c r="AH389" s="36" t="str">
        <f>IF(ISBLANK(AG389),  "", _xlfn.CONCAT("haas/entity/sensor/", LOWER(C389), "/", E389, "/config"))</f>
        <v/>
      </c>
      <c r="AI389" s="36" t="str">
        <f>IF(ISBLANK(AG389),  "", _xlfn.CONCAT(LOWER(C389), "/", E389))</f>
        <v/>
      </c>
      <c r="AJ389" s="36"/>
      <c r="AK389" s="36"/>
      <c r="AL389" s="38"/>
      <c r="AM389" s="36"/>
      <c r="AN389" s="37"/>
      <c r="AO389" s="36"/>
      <c r="AP389" s="39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2710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962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2711</v>
      </c>
      <c r="B391" s="6" t="s">
        <v>26</v>
      </c>
      <c r="C391" s="6" t="s">
        <v>245</v>
      </c>
      <c r="D391" s="6" t="s">
        <v>149</v>
      </c>
      <c r="E391" s="6" t="s">
        <v>150</v>
      </c>
      <c r="F391" s="6" t="str">
        <f>IF(ISBLANK(E391), "", Table2[[#This Row],[unique_id]])</f>
        <v>uvc_ada_motion</v>
      </c>
      <c r="G391" s="6" t="s">
        <v>958</v>
      </c>
      <c r="H391" s="6" t="s">
        <v>962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2713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964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2714</v>
      </c>
      <c r="B393" s="6" t="s">
        <v>26</v>
      </c>
      <c r="C393" s="6" t="s">
        <v>245</v>
      </c>
      <c r="D393" s="6" t="s">
        <v>149</v>
      </c>
      <c r="E393" s="6" t="s">
        <v>218</v>
      </c>
      <c r="F393" s="6" t="str">
        <f>IF(ISBLANK(E393), "", Table2[[#This Row],[unique_id]])</f>
        <v>uvc_edwin_motion</v>
      </c>
      <c r="G393" s="6" t="s">
        <v>958</v>
      </c>
      <c r="H393" s="6" t="s">
        <v>961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2716</v>
      </c>
      <c r="B394" s="6" t="s">
        <v>26</v>
      </c>
      <c r="C394" s="6" t="s">
        <v>631</v>
      </c>
      <c r="D394" s="6" t="s">
        <v>409</v>
      </c>
      <c r="E394" s="6" t="s">
        <v>408</v>
      </c>
      <c r="F394" s="6" t="str">
        <f>IF(ISBLANK(E394), "", Table2[[#This Row],[unique_id]])</f>
        <v>column_break</v>
      </c>
      <c r="G394" s="6" t="s">
        <v>405</v>
      </c>
      <c r="H394" s="6" t="s">
        <v>963</v>
      </c>
      <c r="I394" s="6" t="s">
        <v>219</v>
      </c>
      <c r="M394" s="6" t="s">
        <v>406</v>
      </c>
      <c r="N394" s="6" t="s">
        <v>407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2717</v>
      </c>
      <c r="B395" s="6" t="s">
        <v>26</v>
      </c>
      <c r="C395" s="6" t="s">
        <v>133</v>
      </c>
      <c r="D395" s="6" t="s">
        <v>149</v>
      </c>
      <c r="E395" s="6" t="s">
        <v>909</v>
      </c>
      <c r="F395" s="6" t="str">
        <f>IF(ISBLANK(E395), "", Table2[[#This Row],[unique_id]])</f>
        <v>ada_fan_occupancy</v>
      </c>
      <c r="G395" s="6" t="s">
        <v>130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2718</v>
      </c>
      <c r="B396" s="6" t="s">
        <v>26</v>
      </c>
      <c r="C396" s="6" t="s">
        <v>133</v>
      </c>
      <c r="D396" s="6" t="s">
        <v>149</v>
      </c>
      <c r="E396" s="6" t="s">
        <v>908</v>
      </c>
      <c r="F396" s="6" t="str">
        <f>IF(ISBLANK(E396), "", Table2[[#This Row],[unique_id]])</f>
        <v>edwin_fan_occupancy</v>
      </c>
      <c r="G396" s="6" t="s">
        <v>127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63"/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2719</v>
      </c>
      <c r="B397" s="6" t="s">
        <v>26</v>
      </c>
      <c r="C397" s="6" t="s">
        <v>133</v>
      </c>
      <c r="D397" s="6" t="s">
        <v>149</v>
      </c>
      <c r="E397" s="6" t="s">
        <v>910</v>
      </c>
      <c r="F397" s="6" t="str">
        <f>IF(ISBLANK(E397), "", Table2[[#This Row],[unique_id]])</f>
        <v>parents_fan_occupancy</v>
      </c>
      <c r="G397" s="6" t="s">
        <v>201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J397" s="63"/>
      <c r="AK397" s="6"/>
      <c r="AL397" s="34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2720</v>
      </c>
      <c r="B398" s="6" t="s">
        <v>26</v>
      </c>
      <c r="C398" s="6" t="s">
        <v>133</v>
      </c>
      <c r="D398" s="6" t="s">
        <v>149</v>
      </c>
      <c r="E398" s="6" t="s">
        <v>911</v>
      </c>
      <c r="F398" s="6" t="str">
        <f>IF(ISBLANK(E398), "", Table2[[#This Row],[unique_id]])</f>
        <v>lounge_fan_occupancy</v>
      </c>
      <c r="G398" s="6" t="s">
        <v>203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2721</v>
      </c>
      <c r="B399" s="6" t="s">
        <v>26</v>
      </c>
      <c r="C399" s="6" t="s">
        <v>133</v>
      </c>
      <c r="D399" s="6" t="s">
        <v>149</v>
      </c>
      <c r="E399" s="6" t="s">
        <v>912</v>
      </c>
      <c r="F399" s="6" t="str">
        <f>IF(ISBLANK(E399), "", Table2[[#This Row],[unique_id]])</f>
        <v>deck_east_fan_occupancy</v>
      </c>
      <c r="G399" s="6" t="s">
        <v>225</v>
      </c>
      <c r="H399" s="6" t="s">
        <v>965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2722</v>
      </c>
      <c r="B400" s="6" t="s">
        <v>26</v>
      </c>
      <c r="C400" s="6" t="s">
        <v>133</v>
      </c>
      <c r="D400" s="6" t="s">
        <v>149</v>
      </c>
      <c r="E400" s="6" t="s">
        <v>913</v>
      </c>
      <c r="F400" s="6" t="str">
        <f>IF(ISBLANK(E400), "", Table2[[#This Row],[unique_id]])</f>
        <v>deck_west_fan_occupancy</v>
      </c>
      <c r="G400" s="6" t="s">
        <v>224</v>
      </c>
      <c r="H400" s="6" t="s">
        <v>965</v>
      </c>
      <c r="I400" s="6" t="s">
        <v>219</v>
      </c>
      <c r="M400" s="6" t="s">
        <v>136</v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10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5009</v>
      </c>
      <c r="B401" s="31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481</v>
      </c>
      <c r="AN401" s="8" t="s">
        <v>846</v>
      </c>
      <c r="AO401" s="6" t="s">
        <v>484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488</v>
      </c>
      <c r="AW401" s="10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833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482</v>
      </c>
      <c r="AN402" s="8" t="s">
        <v>846</v>
      </c>
      <c r="AO402" s="6" t="s">
        <v>485</v>
      </c>
      <c r="AP402" s="6" t="s">
        <v>487</v>
      </c>
      <c r="AQ402" s="6" t="s">
        <v>296</v>
      </c>
      <c r="AS402" s="6" t="s">
        <v>28</v>
      </c>
      <c r="AU402" s="6" t="s">
        <v>527</v>
      </c>
      <c r="AV402" s="6" t="s">
        <v>614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833</v>
      </c>
      <c r="C403" s="12" t="s">
        <v>480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844</v>
      </c>
      <c r="AN403" s="8" t="s">
        <v>846</v>
      </c>
      <c r="AO403" s="6" t="s">
        <v>848</v>
      </c>
      <c r="AP403" s="6" t="s">
        <v>487</v>
      </c>
      <c r="AQ403" s="6" t="s">
        <v>296</v>
      </c>
      <c r="AS403" s="6" t="s">
        <v>28</v>
      </c>
      <c r="AU403" s="6" t="s">
        <v>527</v>
      </c>
      <c r="AV403" s="6" t="s">
        <v>850</v>
      </c>
      <c r="AW403" s="62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6" r:id="rId16" display="http://raspbpi-lia:8092" xr:uid="{4190FF35-D7F2-1F4C-9886-0DAB50833142}"/>
    <hyperlink ref="AL30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2023-06-24T08:37:08Z</dcterms:modified>
</cp:coreProperties>
</file>