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498004E1-7CD8-8140-A8F2-8CABD481BC72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4" i="1" l="1"/>
  <c r="E312" i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296" i="1"/>
  <c r="F296" i="1" s="1"/>
  <c r="E294" i="1"/>
  <c r="F294" i="1" s="1"/>
  <c r="E292" i="1"/>
  <c r="F292" i="1" s="1"/>
  <c r="E290" i="1"/>
  <c r="E288" i="1"/>
  <c r="E286" i="1"/>
  <c r="F286" i="1" s="1"/>
  <c r="E284" i="1"/>
  <c r="F284" i="1" s="1"/>
  <c r="E282" i="1"/>
  <c r="F282" i="1" s="1"/>
  <c r="E280" i="1"/>
  <c r="F280" i="1" s="1"/>
  <c r="E178" i="1"/>
  <c r="F178" i="1" s="1"/>
  <c r="E162" i="1"/>
  <c r="F162" i="1" s="1"/>
  <c r="E160" i="1"/>
  <c r="F160" i="1" s="1"/>
  <c r="E146" i="1"/>
  <c r="F146" i="1" s="1"/>
  <c r="E101" i="1"/>
  <c r="F101" i="1" s="1"/>
  <c r="T315" i="1"/>
  <c r="T313" i="1"/>
  <c r="T311" i="1"/>
  <c r="T309" i="1"/>
  <c r="T307" i="1"/>
  <c r="T305" i="1"/>
  <c r="T303" i="1"/>
  <c r="T301" i="1"/>
  <c r="T299" i="1"/>
  <c r="T297" i="1"/>
  <c r="T295" i="1"/>
  <c r="T293" i="1"/>
  <c r="T291" i="1"/>
  <c r="T289" i="1"/>
  <c r="T287" i="1"/>
  <c r="T285" i="1"/>
  <c r="T283" i="1"/>
  <c r="T281" i="1"/>
  <c r="T179" i="1"/>
  <c r="T163" i="1"/>
  <c r="T161" i="1"/>
  <c r="T147" i="1"/>
  <c r="T102" i="1"/>
  <c r="AZ279" i="1"/>
  <c r="AI279" i="1"/>
  <c r="AH279" i="1"/>
  <c r="F279" i="1"/>
  <c r="AZ219" i="1"/>
  <c r="AI219" i="1"/>
  <c r="F219" i="1"/>
  <c r="AZ192" i="1"/>
  <c r="AI192" i="1"/>
  <c r="AH192" i="1"/>
  <c r="F192" i="1"/>
  <c r="AM364" i="1"/>
  <c r="AM360" i="1"/>
  <c r="AZ364" i="1"/>
  <c r="AI364" i="1"/>
  <c r="AH364" i="1"/>
  <c r="F364" i="1"/>
  <c r="AZ360" i="1"/>
  <c r="AI360" i="1"/>
  <c r="AH360" i="1"/>
  <c r="F360" i="1"/>
  <c r="T304" i="1"/>
  <c r="AZ305" i="1"/>
  <c r="AQ305" i="1"/>
  <c r="AM305" i="1" s="1"/>
  <c r="AI305" i="1"/>
  <c r="AH305" i="1"/>
  <c r="S305" i="1"/>
  <c r="F305" i="1"/>
  <c r="AI304" i="1"/>
  <c r="AH304" i="1"/>
  <c r="S304" i="1"/>
  <c r="AI368" i="1"/>
  <c r="AH368" i="1"/>
  <c r="S368" i="1"/>
  <c r="F368" i="1"/>
  <c r="AI371" i="1"/>
  <c r="AH371" i="1"/>
  <c r="S371" i="1"/>
  <c r="F371" i="1"/>
  <c r="AZ184" i="1"/>
  <c r="AL184" i="1"/>
  <c r="AI184" i="1"/>
  <c r="AH184" i="1"/>
  <c r="F184" i="1"/>
  <c r="AZ182" i="1"/>
  <c r="AL182" i="1"/>
  <c r="AI182" i="1"/>
  <c r="AH182" i="1"/>
  <c r="F182" i="1"/>
  <c r="AZ309" i="1"/>
  <c r="AQ309" i="1"/>
  <c r="AM309" i="1" s="1"/>
  <c r="AI309" i="1"/>
  <c r="AH309" i="1"/>
  <c r="S309" i="1"/>
  <c r="F309" i="1"/>
  <c r="AZ308" i="1"/>
  <c r="AI308" i="1"/>
  <c r="AH308" i="1"/>
  <c r="T308" i="1"/>
  <c r="S308" i="1"/>
  <c r="AZ307" i="1"/>
  <c r="AQ307" i="1"/>
  <c r="AM307" i="1" s="1"/>
  <c r="AI307" i="1"/>
  <c r="AH307" i="1"/>
  <c r="S307" i="1"/>
  <c r="F307" i="1"/>
  <c r="AZ306" i="1"/>
  <c r="AI306" i="1"/>
  <c r="AH306" i="1"/>
  <c r="T306" i="1"/>
  <c r="S306" i="1"/>
  <c r="T372" i="1"/>
  <c r="T370" i="1"/>
  <c r="T369" i="1"/>
  <c r="T367" i="1"/>
  <c r="T282" i="1"/>
  <c r="AZ282" i="1"/>
  <c r="AI282" i="1"/>
  <c r="AH282" i="1"/>
  <c r="AZ222" i="1"/>
  <c r="AI222" i="1"/>
  <c r="AH222" i="1"/>
  <c r="F222" i="1"/>
  <c r="AZ221" i="1"/>
  <c r="AI221" i="1"/>
  <c r="AH221" i="1"/>
  <c r="F221" i="1"/>
  <c r="AZ195" i="1"/>
  <c r="AI195" i="1"/>
  <c r="AH195" i="1"/>
  <c r="F195" i="1"/>
  <c r="AZ194" i="1"/>
  <c r="AI194" i="1"/>
  <c r="AH194" i="1"/>
  <c r="F194" i="1"/>
  <c r="AZ193" i="1"/>
  <c r="AI193" i="1"/>
  <c r="AH193" i="1"/>
  <c r="F193" i="1"/>
  <c r="AZ220" i="1"/>
  <c r="AI220" i="1"/>
  <c r="AH220" i="1"/>
  <c r="F220" i="1"/>
  <c r="AZ218" i="1"/>
  <c r="AI218" i="1"/>
  <c r="AH218" i="1"/>
  <c r="F218" i="1"/>
  <c r="AZ191" i="1"/>
  <c r="AI191" i="1"/>
  <c r="AH191" i="1"/>
  <c r="F191" i="1"/>
  <c r="S315" i="1"/>
  <c r="S314" i="1"/>
  <c r="T312" i="1"/>
  <c r="T310" i="1"/>
  <c r="T298" i="1"/>
  <c r="T296" i="1"/>
  <c r="T280" i="1"/>
  <c r="T178" i="1"/>
  <c r="T146" i="1"/>
  <c r="T101" i="1"/>
  <c r="T314" i="1"/>
  <c r="T302" i="1"/>
  <c r="T294" i="1"/>
  <c r="T292" i="1"/>
  <c r="T290" i="1"/>
  <c r="T288" i="1"/>
  <c r="T286" i="1"/>
  <c r="T284" i="1"/>
  <c r="T162" i="1"/>
  <c r="T160" i="1"/>
  <c r="T300" i="1"/>
  <c r="S299" i="1"/>
  <c r="S297" i="1"/>
  <c r="S283" i="1"/>
  <c r="S313" i="1"/>
  <c r="S311" i="1"/>
  <c r="S303" i="1"/>
  <c r="S301" i="1"/>
  <c r="S295" i="1"/>
  <c r="S293" i="1"/>
  <c r="S291" i="1"/>
  <c r="S289" i="1"/>
  <c r="S287" i="1"/>
  <c r="S285" i="1"/>
  <c r="S281" i="1"/>
  <c r="S179" i="1"/>
  <c r="R178" i="1"/>
  <c r="F314" i="1"/>
  <c r="F312" i="1"/>
  <c r="F290" i="1"/>
  <c r="F288" i="1"/>
  <c r="R162" i="1"/>
  <c r="R160" i="1"/>
  <c r="R146" i="1"/>
  <c r="R101" i="1"/>
  <c r="AH314" i="1"/>
  <c r="AI314" i="1"/>
  <c r="AZ314" i="1"/>
  <c r="AH312" i="1"/>
  <c r="AI312" i="1"/>
  <c r="AZ312" i="1"/>
  <c r="AH310" i="1"/>
  <c r="AI310" i="1"/>
  <c r="AZ310" i="1"/>
  <c r="AH302" i="1"/>
  <c r="AI302" i="1"/>
  <c r="AZ302" i="1"/>
  <c r="AH300" i="1"/>
  <c r="AI300" i="1"/>
  <c r="AZ300" i="1"/>
  <c r="AH298" i="1"/>
  <c r="AI298" i="1"/>
  <c r="AZ298" i="1"/>
  <c r="AH296" i="1"/>
  <c r="AI296" i="1"/>
  <c r="AZ296" i="1"/>
  <c r="AH294" i="1"/>
  <c r="AI294" i="1"/>
  <c r="AZ294" i="1"/>
  <c r="AH290" i="1"/>
  <c r="AI290" i="1"/>
  <c r="AZ290" i="1"/>
  <c r="AH288" i="1"/>
  <c r="AI288" i="1"/>
  <c r="AZ288" i="1"/>
  <c r="AH286" i="1"/>
  <c r="AI286" i="1"/>
  <c r="AZ286" i="1"/>
  <c r="AH284" i="1"/>
  <c r="AI284" i="1"/>
  <c r="AZ284" i="1"/>
  <c r="AH280" i="1"/>
  <c r="AI280" i="1"/>
  <c r="AZ280" i="1"/>
  <c r="AH178" i="1"/>
  <c r="AI178" i="1"/>
  <c r="AZ178" i="1"/>
  <c r="AH162" i="1"/>
  <c r="AI162" i="1"/>
  <c r="AZ162" i="1"/>
  <c r="AH160" i="1"/>
  <c r="AI160" i="1"/>
  <c r="AZ160" i="1"/>
  <c r="AH146" i="1"/>
  <c r="AI146" i="1"/>
  <c r="AZ146" i="1"/>
  <c r="R102" i="1"/>
  <c r="S102" i="1" s="1"/>
  <c r="T359" i="1"/>
  <c r="T358" i="1"/>
  <c r="T355" i="1"/>
  <c r="T354" i="1"/>
  <c r="S372" i="1"/>
  <c r="S370" i="1"/>
  <c r="S369" i="1"/>
  <c r="S359" i="1"/>
  <c r="S358" i="1"/>
  <c r="S357" i="1"/>
  <c r="S356" i="1"/>
  <c r="S355" i="1"/>
  <c r="S354" i="1"/>
  <c r="S185" i="1"/>
  <c r="S183" i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0" i="1"/>
  <c r="AM140" i="1"/>
  <c r="E140" i="1" s="1"/>
  <c r="F140" i="1" s="1"/>
  <c r="AL140" i="1"/>
  <c r="AI140" i="1"/>
  <c r="AH140" i="1"/>
  <c r="AZ139" i="1"/>
  <c r="AM139" i="1"/>
  <c r="AL139" i="1"/>
  <c r="AI139" i="1"/>
  <c r="AH139" i="1"/>
  <c r="F139" i="1"/>
  <c r="AZ357" i="1"/>
  <c r="AM357" i="1"/>
  <c r="AI357" i="1"/>
  <c r="AH357" i="1"/>
  <c r="F357" i="1"/>
  <c r="AZ352" i="1"/>
  <c r="AI352" i="1"/>
  <c r="F352" i="1"/>
  <c r="AZ353" i="1"/>
  <c r="AI353" i="1"/>
  <c r="AH353" i="1"/>
  <c r="F353" i="1"/>
  <c r="AZ339" i="1"/>
  <c r="AI339" i="1"/>
  <c r="F339" i="1"/>
  <c r="AH250" i="1"/>
  <c r="AH251" i="1"/>
  <c r="AH252" i="1"/>
  <c r="AH253" i="1"/>
  <c r="AZ253" i="1"/>
  <c r="F253" i="1"/>
  <c r="AZ262" i="1"/>
  <c r="AI262" i="1"/>
  <c r="AH262" i="1"/>
  <c r="F262" i="1"/>
  <c r="F255" i="1"/>
  <c r="AH255" i="1"/>
  <c r="AI255" i="1"/>
  <c r="AZ255" i="1"/>
  <c r="F261" i="1"/>
  <c r="F260" i="1"/>
  <c r="F259" i="1"/>
  <c r="F258" i="1"/>
  <c r="F257" i="1"/>
  <c r="F256" i="1"/>
  <c r="AH256" i="1"/>
  <c r="AI256" i="1"/>
  <c r="AZ256" i="1"/>
  <c r="AH257" i="1"/>
  <c r="AI257" i="1"/>
  <c r="AZ257" i="1"/>
  <c r="AH258" i="1"/>
  <c r="AI258" i="1"/>
  <c r="AZ258" i="1"/>
  <c r="AH259" i="1"/>
  <c r="AI259" i="1"/>
  <c r="AZ259" i="1"/>
  <c r="AH260" i="1"/>
  <c r="AI260" i="1"/>
  <c r="AZ260" i="1"/>
  <c r="AH261" i="1"/>
  <c r="AI261" i="1"/>
  <c r="AZ261" i="1"/>
  <c r="AZ322" i="1"/>
  <c r="AL322" i="1"/>
  <c r="AI322" i="1"/>
  <c r="AH322" i="1"/>
  <c r="F322" i="1"/>
  <c r="AZ321" i="1"/>
  <c r="AL321" i="1"/>
  <c r="AI321" i="1"/>
  <c r="AH321" i="1"/>
  <c r="F321" i="1"/>
  <c r="AL412" i="1"/>
  <c r="AL320" i="1"/>
  <c r="AL318" i="1"/>
  <c r="AL317" i="1"/>
  <c r="AL316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Z320" i="1"/>
  <c r="AI320" i="1"/>
  <c r="AH320" i="1"/>
  <c r="F320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75" i="1"/>
  <c r="AH375" i="1"/>
  <c r="AI375" i="1"/>
  <c r="AZ375" i="1"/>
  <c r="F380" i="1"/>
  <c r="AH380" i="1"/>
  <c r="AI380" i="1"/>
  <c r="AZ380" i="1"/>
  <c r="F270" i="1"/>
  <c r="AZ271" i="1"/>
  <c r="AI271" i="1"/>
  <c r="AH271" i="1"/>
  <c r="F271" i="1"/>
  <c r="AZ177" i="1"/>
  <c r="AI177" i="1"/>
  <c r="AH177" i="1"/>
  <c r="F177" i="1"/>
  <c r="AZ181" i="1"/>
  <c r="AM181" i="1"/>
  <c r="AI181" i="1"/>
  <c r="AH181" i="1"/>
  <c r="J181" i="1"/>
  <c r="F181" i="1"/>
  <c r="AZ180" i="1"/>
  <c r="AM180" i="1"/>
  <c r="AI180" i="1"/>
  <c r="AH180" i="1"/>
  <c r="J180" i="1"/>
  <c r="F180" i="1"/>
  <c r="AZ179" i="1"/>
  <c r="AQ179" i="1"/>
  <c r="AM179" i="1" s="1"/>
  <c r="AI179" i="1"/>
  <c r="AH179" i="1"/>
  <c r="F179" i="1"/>
  <c r="AZ89" i="1"/>
  <c r="AI89" i="1"/>
  <c r="AH89" i="1"/>
  <c r="F89" i="1"/>
  <c r="AZ374" i="1"/>
  <c r="AI374" i="1"/>
  <c r="AH374" i="1"/>
  <c r="F374" i="1"/>
  <c r="F379" i="1"/>
  <c r="AH379" i="1"/>
  <c r="AI379" i="1"/>
  <c r="AZ379" i="1"/>
  <c r="AZ267" i="1"/>
  <c r="AI267" i="1"/>
  <c r="AH267" i="1"/>
  <c r="F267" i="1"/>
  <c r="F268" i="1"/>
  <c r="AH268" i="1"/>
  <c r="AI268" i="1"/>
  <c r="AZ268" i="1"/>
  <c r="AZ377" i="1"/>
  <c r="AI377" i="1"/>
  <c r="AH377" i="1"/>
  <c r="F377" i="1"/>
  <c r="F382" i="1"/>
  <c r="AH382" i="1"/>
  <c r="AI382" i="1"/>
  <c r="AZ382" i="1"/>
  <c r="F378" i="1"/>
  <c r="AH378" i="1"/>
  <c r="AI378" i="1"/>
  <c r="AZ378" i="1"/>
  <c r="F383" i="1"/>
  <c r="AH383" i="1"/>
  <c r="AI383" i="1"/>
  <c r="AZ383" i="1"/>
  <c r="AM356" i="1"/>
  <c r="AI356" i="1"/>
  <c r="AH356" i="1"/>
  <c r="F356" i="1"/>
  <c r="AZ356" i="1"/>
  <c r="AZ384" i="1"/>
  <c r="AI384" i="1"/>
  <c r="F384" i="1"/>
  <c r="AZ376" i="1"/>
  <c r="AI376" i="1"/>
  <c r="AH376" i="1"/>
  <c r="F376" i="1"/>
  <c r="AZ381" i="1"/>
  <c r="AI381" i="1"/>
  <c r="AH381" i="1"/>
  <c r="F381" i="1"/>
  <c r="F265" i="1"/>
  <c r="AH265" i="1"/>
  <c r="AI265" i="1"/>
  <c r="AZ265" i="1"/>
  <c r="F266" i="1"/>
  <c r="AH266" i="1"/>
  <c r="AI266" i="1"/>
  <c r="AZ266" i="1"/>
  <c r="AZ176" i="1"/>
  <c r="AM176" i="1"/>
  <c r="AI176" i="1"/>
  <c r="AH176" i="1"/>
  <c r="F176" i="1"/>
  <c r="AZ172" i="1"/>
  <c r="AM172" i="1"/>
  <c r="AI172" i="1"/>
  <c r="AH172" i="1"/>
  <c r="F172" i="1"/>
  <c r="AZ171" i="1"/>
  <c r="AM171" i="1"/>
  <c r="AI171" i="1"/>
  <c r="AH171" i="1"/>
  <c r="F171" i="1"/>
  <c r="AZ170" i="1"/>
  <c r="AM170" i="1"/>
  <c r="AI170" i="1"/>
  <c r="AH170" i="1"/>
  <c r="F170" i="1"/>
  <c r="AZ169" i="1"/>
  <c r="AM169" i="1"/>
  <c r="AI169" i="1"/>
  <c r="AH169" i="1"/>
  <c r="F169" i="1"/>
  <c r="AM316" i="1"/>
  <c r="AM317" i="1"/>
  <c r="AM318" i="1"/>
  <c r="F317" i="1"/>
  <c r="AH317" i="1"/>
  <c r="AI317" i="1"/>
  <c r="AZ317" i="1"/>
  <c r="F316" i="1"/>
  <c r="AH316" i="1"/>
  <c r="AI316" i="1"/>
  <c r="AZ316" i="1"/>
  <c r="AZ318" i="1"/>
  <c r="AI318" i="1"/>
  <c r="AH318" i="1"/>
  <c r="F318" i="1"/>
  <c r="AZ398" i="1"/>
  <c r="AI398" i="1"/>
  <c r="AH398" i="1"/>
  <c r="F398" i="1"/>
  <c r="AZ401" i="1"/>
  <c r="AI401" i="1"/>
  <c r="AH401" i="1"/>
  <c r="F401" i="1"/>
  <c r="F107" i="1"/>
  <c r="AH107" i="1"/>
  <c r="AI107" i="1"/>
  <c r="AZ107" i="1"/>
  <c r="AZ319" i="1"/>
  <c r="AM319" i="1"/>
  <c r="F319" i="1"/>
  <c r="AH319" i="1"/>
  <c r="AI319" i="1"/>
  <c r="AZ409" i="1"/>
  <c r="AI409" i="1"/>
  <c r="AH409" i="1"/>
  <c r="AZ408" i="1"/>
  <c r="AI408" i="1"/>
  <c r="AH408" i="1"/>
  <c r="AZ330" i="1"/>
  <c r="AI330" i="1"/>
  <c r="AH330" i="1"/>
  <c r="F330" i="1"/>
  <c r="AZ366" i="1"/>
  <c r="AI366" i="1"/>
  <c r="F366" i="1"/>
  <c r="AZ361" i="1"/>
  <c r="AI361" i="1"/>
  <c r="F361" i="1"/>
  <c r="F362" i="1"/>
  <c r="AH362" i="1"/>
  <c r="AI362" i="1"/>
  <c r="AM362" i="1"/>
  <c r="AZ362" i="1"/>
  <c r="F363" i="1"/>
  <c r="AH363" i="1"/>
  <c r="AI363" i="1"/>
  <c r="AM363" i="1"/>
  <c r="AZ363" i="1"/>
  <c r="F367" i="1"/>
  <c r="AH367" i="1"/>
  <c r="AI367" i="1"/>
  <c r="AQ367" i="1"/>
  <c r="AM367" i="1" s="1"/>
  <c r="AZ367" i="1"/>
  <c r="F373" i="1"/>
  <c r="AH373" i="1"/>
  <c r="AI373" i="1"/>
  <c r="AM373" i="1"/>
  <c r="AZ373" i="1"/>
  <c r="F358" i="1"/>
  <c r="AH358" i="1"/>
  <c r="AI358" i="1"/>
  <c r="AM358" i="1"/>
  <c r="AZ358" i="1"/>
  <c r="AZ370" i="1"/>
  <c r="AQ370" i="1"/>
  <c r="AM370" i="1" s="1"/>
  <c r="AI370" i="1"/>
  <c r="AH370" i="1"/>
  <c r="F370" i="1"/>
  <c r="AZ175" i="1"/>
  <c r="AM175" i="1"/>
  <c r="AI175" i="1"/>
  <c r="AH175" i="1"/>
  <c r="S178" i="1" l="1"/>
  <c r="S160" i="1"/>
  <c r="S146" i="1" s="1"/>
  <c r="S101" i="1" s="1"/>
  <c r="S312" i="1"/>
  <c r="S310" i="1" s="1"/>
  <c r="S302" i="1" s="1"/>
  <c r="S300" i="1" s="1"/>
  <c r="S298" i="1" s="1"/>
  <c r="S296" i="1" s="1"/>
  <c r="S294" i="1" s="1"/>
  <c r="S292" i="1" s="1"/>
  <c r="S290" i="1" s="1"/>
  <c r="S288" i="1" s="1"/>
  <c r="S286" i="1" s="1"/>
  <c r="S284" i="1" s="1"/>
  <c r="S282" i="1" s="1"/>
  <c r="S280" i="1" s="1"/>
  <c r="E175" i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Z165" i="1"/>
  <c r="AM165" i="1"/>
  <c r="AI165" i="1"/>
  <c r="AH165" i="1"/>
  <c r="AZ164" i="1"/>
  <c r="AM164" i="1"/>
  <c r="AI164" i="1"/>
  <c r="AH164" i="1"/>
  <c r="F164" i="1"/>
  <c r="AZ166" i="1"/>
  <c r="AZ167" i="1"/>
  <c r="AZ168" i="1"/>
  <c r="F173" i="1"/>
  <c r="AH173" i="1"/>
  <c r="AI173" i="1"/>
  <c r="AZ173" i="1"/>
  <c r="AH174" i="1"/>
  <c r="AI174" i="1"/>
  <c r="AZ174" i="1"/>
  <c r="F147" i="1"/>
  <c r="AQ147" i="1"/>
  <c r="AM147" i="1" s="1"/>
  <c r="AZ163" i="1"/>
  <c r="AQ163" i="1"/>
  <c r="AM163" i="1" s="1"/>
  <c r="AI163" i="1"/>
  <c r="AH163" i="1"/>
  <c r="F163" i="1"/>
  <c r="AZ147" i="1"/>
  <c r="AI147" i="1"/>
  <c r="AH147" i="1"/>
  <c r="F133" i="1"/>
  <c r="AH133" i="1"/>
  <c r="AI133" i="1"/>
  <c r="AM133" i="1"/>
  <c r="AZ133" i="1"/>
  <c r="AZ134" i="1"/>
  <c r="AM134" i="1"/>
  <c r="AI134" i="1"/>
  <c r="AH134" i="1"/>
  <c r="AZ410" i="1"/>
  <c r="AI410" i="1"/>
  <c r="AH410" i="1"/>
  <c r="AZ335" i="1"/>
  <c r="AI335" i="1"/>
  <c r="AH335" i="1"/>
  <c r="F335" i="1"/>
  <c r="AZ324" i="1"/>
  <c r="AI324" i="1"/>
  <c r="AH324" i="1"/>
  <c r="F324" i="1"/>
  <c r="F325" i="1"/>
  <c r="AH325" i="1"/>
  <c r="AI325" i="1"/>
  <c r="AZ325" i="1"/>
  <c r="F326" i="1"/>
  <c r="AH326" i="1"/>
  <c r="AI326" i="1"/>
  <c r="AZ326" i="1"/>
  <c r="F327" i="1"/>
  <c r="AH327" i="1"/>
  <c r="AI327" i="1"/>
  <c r="AZ327" i="1"/>
  <c r="F328" i="1"/>
  <c r="AH328" i="1"/>
  <c r="AI328" i="1"/>
  <c r="AZ328" i="1"/>
  <c r="F329" i="1"/>
  <c r="AH329" i="1"/>
  <c r="AI329" i="1"/>
  <c r="AZ329" i="1"/>
  <c r="F331" i="1"/>
  <c r="AH331" i="1"/>
  <c r="AI331" i="1"/>
  <c r="AZ331" i="1"/>
  <c r="F332" i="1"/>
  <c r="AH332" i="1"/>
  <c r="AI332" i="1"/>
  <c r="AZ332" i="1"/>
  <c r="F333" i="1"/>
  <c r="AH333" i="1"/>
  <c r="AI333" i="1"/>
  <c r="AZ333" i="1"/>
  <c r="F334" i="1"/>
  <c r="AH334" i="1"/>
  <c r="AI334" i="1"/>
  <c r="AZ334" i="1"/>
  <c r="F336" i="1"/>
  <c r="AH336" i="1"/>
  <c r="AI336" i="1"/>
  <c r="AZ336" i="1"/>
  <c r="F337" i="1"/>
  <c r="AH337" i="1"/>
  <c r="AI337" i="1"/>
  <c r="AZ337" i="1"/>
  <c r="F338" i="1"/>
  <c r="AH338" i="1"/>
  <c r="AI338" i="1"/>
  <c r="AZ338" i="1"/>
  <c r="AZ36" i="1"/>
  <c r="AI36" i="1"/>
  <c r="AH36" i="1"/>
  <c r="F36" i="1"/>
  <c r="F185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412" i="1"/>
  <c r="AH412" i="1"/>
  <c r="AI412" i="1"/>
  <c r="AZ412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188" i="1"/>
  <c r="AI187" i="1"/>
  <c r="AI186" i="1"/>
  <c r="AI189" i="1"/>
  <c r="AI190" i="1"/>
  <c r="AI196" i="1"/>
  <c r="AI197" i="1"/>
  <c r="AI198" i="1"/>
  <c r="AI199" i="1"/>
  <c r="AI200" i="1"/>
  <c r="AI201" i="1"/>
  <c r="AI202" i="1"/>
  <c r="AI206" i="1"/>
  <c r="AI203" i="1"/>
  <c r="AI204" i="1"/>
  <c r="AI205" i="1"/>
  <c r="AI207" i="1"/>
  <c r="AI208" i="1"/>
  <c r="AI209" i="1"/>
  <c r="AI210" i="1"/>
  <c r="AI211" i="1"/>
  <c r="AI212" i="1"/>
  <c r="AI215" i="1"/>
  <c r="AI214" i="1"/>
  <c r="AI213" i="1"/>
  <c r="AI216" i="1"/>
  <c r="AI217" i="1"/>
  <c r="AI223" i="1"/>
  <c r="AI224" i="1"/>
  <c r="AI225" i="1"/>
  <c r="AI226" i="1"/>
  <c r="AI227" i="1"/>
  <c r="AI228" i="1"/>
  <c r="AI229" i="1"/>
  <c r="AI235" i="1"/>
  <c r="AI230" i="1"/>
  <c r="AI231" i="1"/>
  <c r="AI232" i="1"/>
  <c r="AI233" i="1"/>
  <c r="AI234" i="1"/>
  <c r="AI236" i="1"/>
  <c r="AI237" i="1"/>
  <c r="AI238" i="1"/>
  <c r="AI239" i="1"/>
  <c r="AI241" i="1"/>
  <c r="AI240" i="1"/>
  <c r="AI242" i="1"/>
  <c r="AI245" i="1"/>
  <c r="AI244" i="1"/>
  <c r="AI243" i="1"/>
  <c r="AI248" i="1"/>
  <c r="AI247" i="1"/>
  <c r="AI246" i="1"/>
  <c r="AI249" i="1"/>
  <c r="AI264" i="1"/>
  <c r="AI281" i="1"/>
  <c r="AI283" i="1"/>
  <c r="AI285" i="1"/>
  <c r="AI287" i="1"/>
  <c r="AI289" i="1"/>
  <c r="AI291" i="1"/>
  <c r="AI293" i="1"/>
  <c r="AI295" i="1"/>
  <c r="AI297" i="1"/>
  <c r="AI299" i="1"/>
  <c r="AI301" i="1"/>
  <c r="AI303" i="1"/>
  <c r="AI311" i="1"/>
  <c r="AI313" i="1"/>
  <c r="AI315" i="1"/>
  <c r="AI323" i="1"/>
  <c r="AI272" i="1"/>
  <c r="AI273" i="1"/>
  <c r="AI274" i="1"/>
  <c r="AI275" i="1"/>
  <c r="AI269" i="1"/>
  <c r="AI276" i="1"/>
  <c r="AI277" i="1"/>
  <c r="AI278" i="1"/>
  <c r="AI354" i="1"/>
  <c r="AI355" i="1"/>
  <c r="AI359" i="1"/>
  <c r="AI365" i="1"/>
  <c r="AI372" i="1"/>
  <c r="AI369" i="1"/>
  <c r="AI386" i="1"/>
  <c r="AI385" i="1"/>
  <c r="AI387" i="1"/>
  <c r="AI389" i="1"/>
  <c r="AI388" i="1"/>
  <c r="AI390" i="1"/>
  <c r="AI391" i="1"/>
  <c r="AI392" i="1"/>
  <c r="AI393" i="1"/>
  <c r="AI394" i="1"/>
  <c r="AI395" i="1"/>
  <c r="AI396" i="1"/>
  <c r="AI397" i="1"/>
  <c r="AI399" i="1"/>
  <c r="AI400" i="1"/>
  <c r="AI402" i="1"/>
  <c r="AI403" i="1"/>
  <c r="AI404" i="1"/>
  <c r="AI405" i="1"/>
  <c r="AI406" i="1"/>
  <c r="AI407" i="1"/>
  <c r="AI411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F269" i="1"/>
  <c r="AH269" i="1"/>
  <c r="AZ269" i="1"/>
  <c r="F60" i="1"/>
  <c r="AH60" i="1"/>
  <c r="AZ60" i="1"/>
  <c r="F35" i="1"/>
  <c r="AH35" i="1"/>
  <c r="AZ35" i="1"/>
  <c r="F183" i="1"/>
  <c r="F85" i="1"/>
  <c r="AH85" i="1"/>
  <c r="AZ85" i="1"/>
  <c r="F80" i="1"/>
  <c r="AH80" i="1"/>
  <c r="AZ80" i="1"/>
  <c r="F216" i="1"/>
  <c r="AH216" i="1"/>
  <c r="AZ216" i="1"/>
  <c r="F189" i="1"/>
  <c r="AH189" i="1"/>
  <c r="AZ189" i="1"/>
  <c r="F90" i="1"/>
  <c r="AH90" i="1"/>
  <c r="AZ90" i="1"/>
  <c r="AZ407" i="1"/>
  <c r="F404" i="1"/>
  <c r="AH404" i="1"/>
  <c r="AZ404" i="1"/>
  <c r="F405" i="1"/>
  <c r="AH405" i="1"/>
  <c r="AZ405" i="1"/>
  <c r="AZ249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397" i="1"/>
  <c r="AZ399" i="1"/>
  <c r="AZ400" i="1"/>
  <c r="AZ403" i="1"/>
  <c r="AZ104" i="1"/>
  <c r="AZ406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5" i="1"/>
  <c r="AZ136" i="1"/>
  <c r="AZ137" i="1"/>
  <c r="AZ138" i="1"/>
  <c r="AZ141" i="1"/>
  <c r="AZ142" i="1"/>
  <c r="AZ143" i="1"/>
  <c r="AZ144" i="1"/>
  <c r="AZ145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188" i="1"/>
  <c r="AZ187" i="1"/>
  <c r="AZ186" i="1"/>
  <c r="AZ190" i="1"/>
  <c r="AZ196" i="1"/>
  <c r="AZ197" i="1"/>
  <c r="AZ198" i="1"/>
  <c r="AZ199" i="1"/>
  <c r="AZ200" i="1"/>
  <c r="AZ201" i="1"/>
  <c r="AZ202" i="1"/>
  <c r="AZ206" i="1"/>
  <c r="AZ203" i="1"/>
  <c r="AZ204" i="1"/>
  <c r="AZ205" i="1"/>
  <c r="AZ207" i="1"/>
  <c r="AZ208" i="1"/>
  <c r="AZ209" i="1"/>
  <c r="AZ210" i="1"/>
  <c r="AZ211" i="1"/>
  <c r="AZ212" i="1"/>
  <c r="AZ215" i="1"/>
  <c r="AZ214" i="1"/>
  <c r="AZ213" i="1"/>
  <c r="AZ217" i="1"/>
  <c r="AZ223" i="1"/>
  <c r="AZ224" i="1"/>
  <c r="AZ225" i="1"/>
  <c r="AZ226" i="1"/>
  <c r="AZ227" i="1"/>
  <c r="AZ228" i="1"/>
  <c r="AZ229" i="1"/>
  <c r="AZ235" i="1"/>
  <c r="AZ230" i="1"/>
  <c r="AZ231" i="1"/>
  <c r="AZ232" i="1"/>
  <c r="AZ233" i="1"/>
  <c r="AZ234" i="1"/>
  <c r="AZ236" i="1"/>
  <c r="AZ237" i="1"/>
  <c r="AZ238" i="1"/>
  <c r="AZ239" i="1"/>
  <c r="AZ241" i="1"/>
  <c r="AZ240" i="1"/>
  <c r="AZ245" i="1"/>
  <c r="AZ244" i="1"/>
  <c r="AZ243" i="1"/>
  <c r="AZ248" i="1"/>
  <c r="AZ247" i="1"/>
  <c r="AZ246" i="1"/>
  <c r="AZ250" i="1"/>
  <c r="AZ251" i="1"/>
  <c r="AZ252" i="1"/>
  <c r="AZ254" i="1"/>
  <c r="AZ264" i="1"/>
  <c r="AZ372" i="1"/>
  <c r="AZ369" i="1"/>
  <c r="AZ354" i="1"/>
  <c r="AZ355" i="1"/>
  <c r="AZ359" i="1"/>
  <c r="AZ365" i="1"/>
  <c r="AZ402" i="1"/>
  <c r="AZ411" i="1"/>
  <c r="AZ386" i="1"/>
  <c r="AZ389" i="1"/>
  <c r="AZ98" i="1"/>
  <c r="AZ323" i="1"/>
  <c r="AZ272" i="1"/>
  <c r="AZ273" i="1"/>
  <c r="AZ274" i="1"/>
  <c r="AZ275" i="1"/>
  <c r="AZ276" i="1"/>
  <c r="AZ277" i="1"/>
  <c r="AZ278" i="1"/>
  <c r="AZ99" i="1"/>
  <c r="AZ100" i="1"/>
  <c r="AZ103" i="1"/>
  <c r="AZ105" i="1"/>
  <c r="AZ106" i="1"/>
  <c r="AZ283" i="1"/>
  <c r="AZ301" i="1"/>
  <c r="AZ303" i="1"/>
  <c r="AZ289" i="1"/>
  <c r="AZ291" i="1"/>
  <c r="AZ293" i="1"/>
  <c r="AZ385" i="1"/>
  <c r="AZ387" i="1"/>
  <c r="AZ295" i="1"/>
  <c r="AZ388" i="1"/>
  <c r="AZ390" i="1"/>
  <c r="AZ391" i="1"/>
  <c r="AZ392" i="1"/>
  <c r="AZ393" i="1"/>
  <c r="AZ394" i="1"/>
  <c r="AZ395" i="1"/>
  <c r="AZ396" i="1"/>
  <c r="AZ297" i="1"/>
  <c r="AZ299" i="1"/>
  <c r="AZ161" i="1"/>
  <c r="AZ281" i="1"/>
  <c r="AZ285" i="1"/>
  <c r="AZ287" i="1"/>
  <c r="AZ313" i="1"/>
  <c r="AZ315" i="1"/>
  <c r="AZ311" i="1"/>
  <c r="AZ102" i="1"/>
  <c r="AZ24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M9" i="1"/>
  <c r="AM7" i="1"/>
  <c r="F104" i="1"/>
  <c r="AH104" i="1"/>
  <c r="AH112" i="1"/>
  <c r="AH111" i="1"/>
  <c r="F111" i="1"/>
  <c r="F397" i="1"/>
  <c r="AH397" i="1"/>
  <c r="F399" i="1"/>
  <c r="AH399" i="1"/>
  <c r="F400" i="1"/>
  <c r="AH400" i="1"/>
  <c r="AM355" i="1"/>
  <c r="AM359" i="1"/>
  <c r="AM365" i="1"/>
  <c r="AM35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188" i="1"/>
  <c r="F187" i="1"/>
  <c r="F186" i="1"/>
  <c r="F190" i="1"/>
  <c r="F196" i="1"/>
  <c r="F197" i="1"/>
  <c r="F198" i="1"/>
  <c r="F199" i="1"/>
  <c r="F200" i="1"/>
  <c r="F201" i="1"/>
  <c r="F202" i="1"/>
  <c r="F206" i="1"/>
  <c r="F203" i="1"/>
  <c r="F204" i="1"/>
  <c r="F205" i="1"/>
  <c r="F212" i="1"/>
  <c r="F208" i="1"/>
  <c r="F209" i="1"/>
  <c r="F210" i="1"/>
  <c r="F211" i="1"/>
  <c r="F207" i="1"/>
  <c r="F215" i="1"/>
  <c r="F214" i="1"/>
  <c r="F213" i="1"/>
  <c r="F217" i="1"/>
  <c r="F223" i="1"/>
  <c r="F224" i="1"/>
  <c r="F225" i="1"/>
  <c r="F226" i="1"/>
  <c r="F227" i="1"/>
  <c r="F228" i="1"/>
  <c r="F229" i="1"/>
  <c r="F235" i="1"/>
  <c r="F230" i="1"/>
  <c r="F231" i="1"/>
  <c r="F232" i="1"/>
  <c r="F233" i="1"/>
  <c r="F234" i="1"/>
  <c r="F239" i="1"/>
  <c r="F237" i="1"/>
  <c r="F238" i="1"/>
  <c r="F236" i="1"/>
  <c r="F242" i="1"/>
  <c r="F241" i="1"/>
  <c r="F240" i="1"/>
  <c r="F245" i="1"/>
  <c r="F244" i="1"/>
  <c r="F243" i="1"/>
  <c r="F248" i="1"/>
  <c r="F247" i="1"/>
  <c r="F246" i="1"/>
  <c r="F249" i="1"/>
  <c r="F250" i="1"/>
  <c r="F251" i="1"/>
  <c r="F252" i="1"/>
  <c r="F254" i="1"/>
  <c r="F264" i="1"/>
  <c r="F283" i="1"/>
  <c r="F285" i="1"/>
  <c r="F287" i="1"/>
  <c r="F289" i="1"/>
  <c r="F291" i="1"/>
  <c r="F293" i="1"/>
  <c r="F295" i="1"/>
  <c r="F297" i="1"/>
  <c r="F299" i="1"/>
  <c r="F301" i="1"/>
  <c r="F303" i="1"/>
  <c r="F281" i="1"/>
  <c r="F311" i="1"/>
  <c r="F313" i="1"/>
  <c r="F315" i="1"/>
  <c r="F323" i="1"/>
  <c r="F272" i="1"/>
  <c r="F273" i="1"/>
  <c r="F274" i="1"/>
  <c r="F275" i="1"/>
  <c r="F276" i="1"/>
  <c r="F277" i="1"/>
  <c r="F278" i="1"/>
  <c r="F263" i="1"/>
  <c r="F354" i="1"/>
  <c r="F355" i="1"/>
  <c r="F359" i="1"/>
  <c r="F365" i="1"/>
  <c r="F372" i="1"/>
  <c r="F369" i="1"/>
  <c r="F386" i="1"/>
  <c r="F385" i="1"/>
  <c r="F387" i="1"/>
  <c r="F389" i="1"/>
  <c r="F388" i="1"/>
  <c r="F390" i="1"/>
  <c r="F391" i="1"/>
  <c r="F392" i="1"/>
  <c r="F393" i="1"/>
  <c r="F394" i="1"/>
  <c r="F395" i="1"/>
  <c r="F396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AH402" i="1"/>
  <c r="AQ303" i="1"/>
  <c r="AM303" i="1" s="1"/>
  <c r="AQ301" i="1"/>
  <c r="AM301" i="1" s="1"/>
  <c r="AQ297" i="1"/>
  <c r="AM297" i="1" s="1"/>
  <c r="AQ295" i="1"/>
  <c r="AM295" i="1" s="1"/>
  <c r="AQ293" i="1"/>
  <c r="AM293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69" i="1"/>
  <c r="AM369" i="1" s="1"/>
  <c r="AQ372" i="1"/>
  <c r="AM372" i="1" s="1"/>
  <c r="AH233" i="1"/>
  <c r="AH234" i="1"/>
  <c r="AH237" i="1"/>
  <c r="AH238" i="1"/>
  <c r="AQ102" i="1"/>
  <c r="AM102" i="1" s="1"/>
  <c r="AH211" i="1"/>
  <c r="AQ311" i="1"/>
  <c r="AM311" i="1" s="1"/>
  <c r="AQ315" i="1"/>
  <c r="AM315" i="1" s="1"/>
  <c r="AQ313" i="1"/>
  <c r="AM313" i="1" s="1"/>
  <c r="AQ287" i="1"/>
  <c r="AM287" i="1" s="1"/>
  <c r="AQ285" i="1"/>
  <c r="AM285" i="1" s="1"/>
  <c r="AQ281" i="1"/>
  <c r="AM281" i="1" s="1"/>
  <c r="AQ161" i="1"/>
  <c r="AM161" i="1" s="1"/>
  <c r="AQ299" i="1"/>
  <c r="AM299" i="1" s="1"/>
  <c r="AQ283" i="1"/>
  <c r="AM283" i="1" s="1"/>
  <c r="AH212" i="1"/>
  <c r="AH209" i="1"/>
  <c r="AH210" i="1"/>
  <c r="AH388" i="1"/>
  <c r="AH385" i="1"/>
  <c r="AH372" i="1"/>
  <c r="AH414" i="1"/>
  <c r="AH413" i="1"/>
  <c r="AH411" i="1"/>
  <c r="AH407" i="1"/>
  <c r="AH406" i="1"/>
  <c r="AH403" i="1"/>
  <c r="AH217" i="1"/>
  <c r="AH214" i="1"/>
  <c r="AH188" i="1"/>
  <c r="AH187" i="1"/>
  <c r="AH223" i="1"/>
  <c r="AH224" i="1"/>
  <c r="AH416" i="1"/>
  <c r="AH418" i="1"/>
  <c r="AH419" i="1"/>
  <c r="AH420" i="1"/>
  <c r="AH417" i="1"/>
  <c r="AH415" i="1"/>
  <c r="AH196" i="1"/>
  <c r="AH197" i="1"/>
  <c r="AH287" i="1"/>
  <c r="AH285" i="1"/>
  <c r="AH283" i="1"/>
  <c r="AH132" i="1"/>
  <c r="AH92" i="1"/>
  <c r="AH91" i="1"/>
  <c r="AH110" i="1"/>
  <c r="AH115" i="1"/>
  <c r="AH114" i="1"/>
  <c r="AH109" i="1"/>
  <c r="AH348" i="1"/>
  <c r="AH349" i="1"/>
  <c r="AH350" i="1"/>
  <c r="AH351" i="1"/>
  <c r="AH421" i="1"/>
  <c r="AH422" i="1"/>
  <c r="AH423" i="1"/>
  <c r="AH424" i="1"/>
  <c r="AH425" i="1"/>
  <c r="AH426" i="1"/>
  <c r="AH254" i="1"/>
  <c r="AH453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2" i="1"/>
  <c r="AH443" i="1"/>
  <c r="AH444" i="1"/>
  <c r="AH445" i="1"/>
  <c r="AH446" i="1"/>
  <c r="AH447" i="1"/>
  <c r="AH448" i="1"/>
  <c r="AH449" i="1"/>
  <c r="AH450" i="1"/>
  <c r="AH451" i="1"/>
  <c r="AH452" i="1"/>
  <c r="AH441" i="1"/>
  <c r="AH344" i="1"/>
  <c r="AH345" i="1"/>
  <c r="AH346" i="1"/>
  <c r="AH347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396" i="1"/>
  <c r="AH395" i="1"/>
  <c r="AH394" i="1"/>
  <c r="AH393" i="1"/>
  <c r="AH392" i="1"/>
  <c r="AH391" i="1"/>
  <c r="AH389" i="1"/>
  <c r="AH386" i="1"/>
  <c r="AH369" i="1"/>
  <c r="AH365" i="1"/>
  <c r="AH359" i="1"/>
  <c r="AH355" i="1"/>
  <c r="AH354" i="1"/>
  <c r="AH277" i="1"/>
  <c r="AH276" i="1"/>
  <c r="AH275" i="1"/>
  <c r="AH274" i="1"/>
  <c r="AH273" i="1"/>
  <c r="AH272" i="1"/>
  <c r="AH249" i="1"/>
  <c r="AH247" i="1"/>
  <c r="AH248" i="1"/>
  <c r="AH246" i="1"/>
  <c r="AH244" i="1"/>
  <c r="AH245" i="1"/>
  <c r="AH243" i="1"/>
  <c r="AH241" i="1"/>
  <c r="AH242" i="1"/>
  <c r="AH240" i="1"/>
  <c r="AH236" i="1"/>
  <c r="AH232" i="1"/>
  <c r="AH231" i="1"/>
  <c r="AH230" i="1"/>
  <c r="AH235" i="1"/>
  <c r="AH229" i="1"/>
  <c r="AH228" i="1"/>
  <c r="AH227" i="1"/>
  <c r="AH226" i="1"/>
  <c r="AH225" i="1"/>
  <c r="AH213" i="1"/>
  <c r="AH207" i="1"/>
  <c r="AH205" i="1"/>
  <c r="AH204" i="1"/>
  <c r="AH203" i="1"/>
  <c r="AH206" i="1"/>
  <c r="AH202" i="1"/>
  <c r="AH201" i="1"/>
  <c r="AH200" i="1"/>
  <c r="AH199" i="1"/>
  <c r="AH198" i="1"/>
  <c r="AH190" i="1"/>
  <c r="AH186" i="1"/>
  <c r="AH315" i="1"/>
  <c r="AH313" i="1"/>
  <c r="AH311" i="1"/>
  <c r="AH281" i="1"/>
  <c r="AH303" i="1"/>
  <c r="AH301" i="1"/>
  <c r="AH161" i="1"/>
  <c r="AH299" i="1"/>
  <c r="AH297" i="1"/>
  <c r="AH295" i="1"/>
  <c r="AH293" i="1"/>
  <c r="AH291" i="1"/>
  <c r="AH289" i="1"/>
  <c r="AH343" i="1"/>
  <c r="AH342" i="1"/>
  <c r="AH341" i="1"/>
  <c r="AH34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9" i="1"/>
  <c r="AM289" i="1" s="1"/>
  <c r="AQ291" i="1"/>
  <c r="AM291" i="1" s="1"/>
</calcChain>
</file>

<file path=xl/sharedStrings.xml><?xml version="1.0" encoding="utf-8"?>
<sst xmlns="http://schemas.openxmlformats.org/spreadsheetml/2006/main" count="5959" uniqueCount="1250">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</sst>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9" fontId="0" fillId="0" borderId="0" xfId="0" applyNumberFormat="1"/>
    <xf numFmtId="49" fontId="15" fillId="0" borderId="0" xfId="0" applyNumberFormat="1" applyFont="1"/>
    <xf numFmtId="0" fontId="8" fillId="0" borderId="0" xfId="0" applyFont="1"/>
    <xf numFmtId="0" fontId="4" fillId="7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9" totalsRowShown="0" headerRowDxfId="54" dataDxfId="52" headerRowBorderDxfId="53">
  <autoFilter ref="A3:AZ739" xr:uid="{00000000-0009-0000-0100-000002000000}"/>
  <sortState xmlns:xlrd2="http://schemas.microsoft.com/office/spreadsheetml/2017/richdata2" ref="A4:AZ739">
    <sortCondition ref="A3:A739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9"/>
  <sheetViews>
    <sheetView tabSelected="1" zoomScale="122" zoomScaleNormal="122" workbookViewId="0">
      <selection activeCell="A241" sqref="A241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customWidth="1"/>
    <col min="14" max="14" width="28.83203125" style="6" customWidth="1"/>
    <col min="15" max="15" width="21.83203125" style="8" customWidth="1"/>
    <col min="16" max="17" width="21.83203125" style="6" customWidth="1"/>
    <col min="18" max="18" width="25.5" style="6" customWidth="1"/>
    <col min="19" max="19" width="26" style="6" bestFit="1" customWidth="1"/>
    <col min="20" max="20" width="63.8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125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"/>
  </cols>
  <sheetData>
    <row r="1" spans="1:52" s="50" customFormat="1" ht="16" customHeight="1">
      <c r="A1" s="15" t="s">
        <v>285</v>
      </c>
      <c r="B1" s="15" t="s">
        <v>285</v>
      </c>
      <c r="C1" s="15" t="s">
        <v>285</v>
      </c>
      <c r="D1" s="15" t="s">
        <v>285</v>
      </c>
      <c r="E1" s="15" t="s">
        <v>285</v>
      </c>
      <c r="F1" s="15" t="s">
        <v>398</v>
      </c>
      <c r="G1" s="15" t="s">
        <v>285</v>
      </c>
      <c r="H1" s="15" t="s">
        <v>285</v>
      </c>
      <c r="I1" s="15" t="s">
        <v>285</v>
      </c>
      <c r="J1" s="15" t="s">
        <v>656</v>
      </c>
      <c r="K1" s="15" t="s">
        <v>286</v>
      </c>
      <c r="L1" s="15" t="s">
        <v>286</v>
      </c>
      <c r="M1" s="15" t="s">
        <v>286</v>
      </c>
      <c r="N1" s="15" t="s">
        <v>287</v>
      </c>
      <c r="O1" s="19" t="s">
        <v>1099</v>
      </c>
      <c r="P1" s="18" t="s">
        <v>1099</v>
      </c>
      <c r="Q1" s="18" t="s">
        <v>1099</v>
      </c>
      <c r="R1" s="18" t="s">
        <v>1099</v>
      </c>
      <c r="S1" s="18" t="s">
        <v>1099</v>
      </c>
      <c r="T1" s="18" t="s">
        <v>1100</v>
      </c>
      <c r="U1" s="18" t="s">
        <v>286</v>
      </c>
      <c r="V1" s="19" t="s">
        <v>286</v>
      </c>
      <c r="W1" s="20" t="s">
        <v>677</v>
      </c>
      <c r="X1" s="20" t="s">
        <v>677</v>
      </c>
      <c r="Y1" s="20" t="s">
        <v>677</v>
      </c>
      <c r="Z1" s="20" t="s">
        <v>759</v>
      </c>
      <c r="AA1" s="20" t="s">
        <v>195</v>
      </c>
      <c r="AB1" s="20" t="s">
        <v>196</v>
      </c>
      <c r="AC1" s="40" t="s">
        <v>197</v>
      </c>
      <c r="AD1" s="40" t="s">
        <v>1021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630</v>
      </c>
      <c r="AN1" s="20" t="s">
        <v>630</v>
      </c>
      <c r="AO1" s="20" t="s">
        <v>630</v>
      </c>
      <c r="AP1" s="20" t="s">
        <v>630</v>
      </c>
      <c r="AQ1" s="20" t="s">
        <v>630</v>
      </c>
      <c r="AR1" s="20" t="s">
        <v>1176</v>
      </c>
      <c r="AS1" s="20" t="s">
        <v>630</v>
      </c>
      <c r="AT1" s="20" t="s">
        <v>1017</v>
      </c>
      <c r="AU1" s="20" t="s">
        <v>630</v>
      </c>
      <c r="AV1" s="20" t="s">
        <v>1013</v>
      </c>
      <c r="AW1" s="20" t="s">
        <v>630</v>
      </c>
      <c r="AX1" s="20" t="s">
        <v>1022</v>
      </c>
      <c r="AY1" s="20" t="s">
        <v>1022</v>
      </c>
      <c r="AZ1" s="20" t="s">
        <v>1014</v>
      </c>
    </row>
    <row r="2" spans="1:52" s="51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661</v>
      </c>
      <c r="K2" s="16" t="s">
        <v>1010</v>
      </c>
      <c r="L2" s="16" t="s">
        <v>1011</v>
      </c>
      <c r="M2" s="16" t="s">
        <v>654</v>
      </c>
      <c r="N2" s="16" t="s">
        <v>655</v>
      </c>
      <c r="O2" s="48" t="s">
        <v>1162</v>
      </c>
      <c r="P2" s="17" t="s">
        <v>1168</v>
      </c>
      <c r="Q2" s="17" t="s">
        <v>1101</v>
      </c>
      <c r="R2" s="17" t="s">
        <v>1101</v>
      </c>
      <c r="S2" s="17" t="s">
        <v>1102</v>
      </c>
      <c r="T2" s="17" t="s">
        <v>1103</v>
      </c>
      <c r="U2" s="17" t="s">
        <v>657</v>
      </c>
      <c r="V2" s="21" t="s">
        <v>360</v>
      </c>
      <c r="W2" s="21" t="s">
        <v>687</v>
      </c>
      <c r="X2" s="21" t="s">
        <v>688</v>
      </c>
      <c r="Y2" s="26" t="s">
        <v>678</v>
      </c>
      <c r="Z2" s="21" t="s">
        <v>760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729</v>
      </c>
      <c r="AL2" s="25" t="s">
        <v>170</v>
      </c>
      <c r="AM2" s="23" t="s">
        <v>402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1177</v>
      </c>
      <c r="AS2" s="23" t="s">
        <v>169</v>
      </c>
      <c r="AT2" s="23" t="s">
        <v>1018</v>
      </c>
      <c r="AU2" s="23" t="s">
        <v>1015</v>
      </c>
      <c r="AV2" s="23" t="s">
        <v>1012</v>
      </c>
      <c r="AW2" s="23" t="s">
        <v>401</v>
      </c>
      <c r="AX2" s="23" t="s">
        <v>1025</v>
      </c>
      <c r="AY2" s="25" t="s">
        <v>1026</v>
      </c>
      <c r="AZ2" s="25" t="s">
        <v>1016</v>
      </c>
    </row>
    <row r="3" spans="1:52" s="52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658</v>
      </c>
      <c r="K3" s="1" t="s">
        <v>993</v>
      </c>
      <c r="L3" s="1" t="s">
        <v>994</v>
      </c>
      <c r="M3" s="1" t="s">
        <v>651</v>
      </c>
      <c r="N3" s="1" t="s">
        <v>652</v>
      </c>
      <c r="O3" s="49" t="s">
        <v>1161</v>
      </c>
      <c r="P3" s="2" t="s">
        <v>1104</v>
      </c>
      <c r="Q3" s="2" t="s">
        <v>1105</v>
      </c>
      <c r="R3" s="46" t="s">
        <v>1106</v>
      </c>
      <c r="S3" s="46" t="s">
        <v>1107</v>
      </c>
      <c r="T3" s="2" t="s">
        <v>1097</v>
      </c>
      <c r="U3" s="2" t="s">
        <v>653</v>
      </c>
      <c r="V3" s="3" t="s">
        <v>358</v>
      </c>
      <c r="W3" s="3" t="s">
        <v>755</v>
      </c>
      <c r="X3" s="3" t="s">
        <v>756</v>
      </c>
      <c r="Y3" s="3" t="s">
        <v>757</v>
      </c>
      <c r="Z3" s="3" t="s">
        <v>758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1175</v>
      </c>
      <c r="AS3" s="4" t="s">
        <v>23</v>
      </c>
      <c r="AT3" s="4" t="s">
        <v>1019</v>
      </c>
      <c r="AU3" s="4" t="s">
        <v>503</v>
      </c>
      <c r="AV3" s="4" t="s">
        <v>399</v>
      </c>
      <c r="AW3" s="4" t="s">
        <v>400</v>
      </c>
      <c r="AX3" s="4" t="s">
        <v>1024</v>
      </c>
      <c r="AY3" s="4" t="s">
        <v>1023</v>
      </c>
      <c r="AZ3" s="5" t="s">
        <v>439</v>
      </c>
    </row>
    <row r="4" spans="1:52" s="7" customFormat="1" ht="16" customHeight="1">
      <c r="A4" s="27">
        <v>1000</v>
      </c>
      <c r="B4" s="6" t="s">
        <v>26</v>
      </c>
      <c r="C4" s="6" t="s">
        <v>39</v>
      </c>
      <c r="D4" s="6" t="s">
        <v>27</v>
      </c>
      <c r="E4" s="7" t="s">
        <v>669</v>
      </c>
      <c r="F4" s="7" t="str">
        <f>IF(ISBLANK(E4), "", Table2[[#This Row],[unique_id]])</f>
        <v>roof_temperature</v>
      </c>
      <c r="G4" s="6" t="s">
        <v>38</v>
      </c>
      <c r="H4" s="6" t="s">
        <v>87</v>
      </c>
      <c r="I4" s="6" t="s">
        <v>30</v>
      </c>
      <c r="J4" s="6" t="s">
        <v>87</v>
      </c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 t="s">
        <v>88</v>
      </c>
      <c r="AC4" s="6" t="s">
        <v>89</v>
      </c>
      <c r="AD4" s="6" t="s">
        <v>372</v>
      </c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2"/>
      <c r="AM4" s="6" t="s">
        <v>454</v>
      </c>
      <c r="AN4" s="8">
        <v>3.15</v>
      </c>
      <c r="AO4" s="6" t="s">
        <v>430</v>
      </c>
      <c r="AP4" s="6" t="s">
        <v>36</v>
      </c>
      <c r="AQ4" s="6" t="s">
        <v>37</v>
      </c>
      <c r="AR4" s="6"/>
      <c r="AS4" s="6" t="s">
        <v>38</v>
      </c>
      <c r="AT4" s="6"/>
      <c r="AU4" s="6"/>
      <c r="AV4" s="6"/>
      <c r="AW4" s="6"/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1001</v>
      </c>
      <c r="B5" s="6" t="s">
        <v>26</v>
      </c>
      <c r="C5" s="6" t="s">
        <v>39</v>
      </c>
      <c r="D5" s="6" t="s">
        <v>27</v>
      </c>
      <c r="E5" s="6" t="s">
        <v>361</v>
      </c>
      <c r="F5" s="6" t="str">
        <f>IF(ISBLANK(E5), "", Table2[[#This Row],[unique_id]])</f>
        <v>compensation_sensor_roof_temperature</v>
      </c>
      <c r="G5" s="6" t="s">
        <v>38</v>
      </c>
      <c r="H5" s="6" t="s">
        <v>87</v>
      </c>
      <c r="I5" s="6" t="s">
        <v>30</v>
      </c>
      <c r="M5" s="6" t="s">
        <v>90</v>
      </c>
      <c r="T5" s="6"/>
      <c r="U5" s="6" t="s">
        <v>609</v>
      </c>
      <c r="V5" s="8" t="s">
        <v>371</v>
      </c>
      <c r="W5" s="8"/>
      <c r="X5" s="8"/>
      <c r="Y5" s="8"/>
      <c r="AA5" s="6" t="s">
        <v>31</v>
      </c>
      <c r="AB5" s="6" t="s">
        <v>88</v>
      </c>
      <c r="AC5" s="6" t="s">
        <v>89</v>
      </c>
      <c r="AD5" s="6" t="s">
        <v>372</v>
      </c>
      <c r="AE5" s="6">
        <v>300</v>
      </c>
      <c r="AF5" s="8" t="s">
        <v>34</v>
      </c>
      <c r="AG5" s="6" t="s">
        <v>91</v>
      </c>
      <c r="AH5" s="6" t="str">
        <f>IF(ISBLANK(AG5),  "", _xlfn.CONCAT("haas/entity/sensor/", LOWER(C5), "/", E5, "/config"))</f>
        <v>haas/entity/sensor/weewx/compensation_sensor_roof_temperature/config</v>
      </c>
      <c r="AI5" s="6" t="str">
        <f>IF(ISBLANK(AG5),  "", _xlfn.CONCAT(LOWER(C5), "/", E5))</f>
        <v>weewx/compensation_sensor_roof_temperature</v>
      </c>
      <c r="AJ5" s="6" t="s">
        <v>331</v>
      </c>
      <c r="AK5" s="6">
        <v>1</v>
      </c>
      <c r="AL5" s="32"/>
      <c r="AM5" s="6" t="s">
        <v>454</v>
      </c>
      <c r="AN5" s="8">
        <v>3.15</v>
      </c>
      <c r="AO5" s="6" t="s">
        <v>430</v>
      </c>
      <c r="AP5" s="6" t="s">
        <v>36</v>
      </c>
      <c r="AQ5" s="6" t="s">
        <v>37</v>
      </c>
      <c r="AS5" s="6" t="s">
        <v>38</v>
      </c>
      <c r="AV5" s="6"/>
      <c r="AW5" s="6"/>
      <c r="AZ5" s="6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ht="16" customHeight="1">
      <c r="A6" s="27">
        <v>1002</v>
      </c>
      <c r="B6" s="6" t="s">
        <v>26</v>
      </c>
      <c r="C6" s="6" t="s">
        <v>128</v>
      </c>
      <c r="D6" s="6" t="s">
        <v>27</v>
      </c>
      <c r="E6" s="6" t="s">
        <v>879</v>
      </c>
      <c r="F6" s="6" t="str">
        <f>IF(ISBLANK(E6), "", Table2[[#This Row],[unique_id]])</f>
        <v>ada_temperature</v>
      </c>
      <c r="G6" s="6" t="s">
        <v>130</v>
      </c>
      <c r="H6" s="6" t="s">
        <v>87</v>
      </c>
      <c r="I6" s="6" t="s">
        <v>30</v>
      </c>
      <c r="J6" s="6" t="s">
        <v>1080</v>
      </c>
      <c r="T6" s="6"/>
      <c r="V6" s="8"/>
      <c r="W6" s="8"/>
      <c r="X6" s="8"/>
      <c r="Y6" s="8"/>
      <c r="AD6" s="6" t="s">
        <v>372</v>
      </c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3"/>
      <c r="AM6" s="6" t="str">
        <f>LOWER(_xlfn.CONCAT(Table2[[#This Row],[device_manufacturer]], "-",Table2[[#This Row],[device_suggested_area]]))</f>
        <v>netatmo-ada</v>
      </c>
      <c r="AN6" s="8" t="s">
        <v>584</v>
      </c>
      <c r="AO6" s="6" t="s">
        <v>586</v>
      </c>
      <c r="AP6" s="6" t="s">
        <v>582</v>
      </c>
      <c r="AQ6" s="6" t="s">
        <v>128</v>
      </c>
      <c r="AS6" s="6" t="s">
        <v>130</v>
      </c>
      <c r="AV6" s="6"/>
      <c r="AW6" s="6"/>
      <c r="AZ6" s="6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880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609</v>
      </c>
      <c r="V7" s="8" t="s">
        <v>371</v>
      </c>
      <c r="W7" s="8"/>
      <c r="X7" s="8"/>
      <c r="Y7" s="8"/>
      <c r="AD7" s="6" t="s">
        <v>372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3"/>
      <c r="AM7" s="6" t="str">
        <f>LOWER(_xlfn.CONCAT(Table2[[#This Row],[device_manufacturer]], "-",Table2[[#This Row],[device_suggested_area]]))</f>
        <v>netatmo-ada</v>
      </c>
      <c r="AN7" s="8" t="s">
        <v>584</v>
      </c>
      <c r="AO7" s="6" t="s">
        <v>586</v>
      </c>
      <c r="AP7" s="6" t="s">
        <v>582</v>
      </c>
      <c r="AQ7" s="6" t="s">
        <v>128</v>
      </c>
      <c r="AS7" s="6" t="s">
        <v>130</v>
      </c>
      <c r="AU7" s="6" t="s">
        <v>511</v>
      </c>
      <c r="AV7" s="9" t="s">
        <v>592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ht="16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881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1080</v>
      </c>
      <c r="T8" s="6"/>
      <c r="V8" s="8"/>
      <c r="W8" s="8"/>
      <c r="X8" s="8"/>
      <c r="Y8" s="8"/>
      <c r="AD8" s="6" t="s">
        <v>372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3"/>
      <c r="AM8" s="6" t="str">
        <f>LOWER(_xlfn.CONCAT(Table2[[#This Row],[device_manufacturer]], "-",Table2[[#This Row],[device_suggested_area]]))</f>
        <v>netatmo-edwin</v>
      </c>
      <c r="AN8" s="8" t="s">
        <v>584</v>
      </c>
      <c r="AO8" s="6" t="s">
        <v>586</v>
      </c>
      <c r="AP8" s="6" t="s">
        <v>582</v>
      </c>
      <c r="AQ8" s="6" t="s">
        <v>128</v>
      </c>
      <c r="AS8" s="6" t="s">
        <v>127</v>
      </c>
      <c r="AV8" s="6"/>
      <c r="AW8" s="6"/>
      <c r="AZ8" s="6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882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609</v>
      </c>
      <c r="V9" s="8" t="s">
        <v>371</v>
      </c>
      <c r="W9" s="8"/>
      <c r="X9" s="8"/>
      <c r="Y9" s="8"/>
      <c r="AD9" s="6" t="s">
        <v>372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3"/>
      <c r="AM9" s="6" t="str">
        <f>LOWER(_xlfn.CONCAT(Table2[[#This Row],[device_manufacturer]], "-",Table2[[#This Row],[device_suggested_area]]))</f>
        <v>netatmo-edwin</v>
      </c>
      <c r="AN9" s="8" t="s">
        <v>584</v>
      </c>
      <c r="AO9" s="6" t="s">
        <v>586</v>
      </c>
      <c r="AP9" s="6" t="s">
        <v>582</v>
      </c>
      <c r="AQ9" s="6" t="s">
        <v>128</v>
      </c>
      <c r="AS9" s="6" t="s">
        <v>127</v>
      </c>
      <c r="AU9" s="6" t="s">
        <v>511</v>
      </c>
      <c r="AV9" s="6" t="s">
        <v>591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ht="16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883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372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3"/>
      <c r="AM10" s="6" t="s">
        <v>665</v>
      </c>
      <c r="AN10" s="8" t="s">
        <v>585</v>
      </c>
      <c r="AO10" s="6" t="s">
        <v>586</v>
      </c>
      <c r="AP10" s="6" t="s">
        <v>583</v>
      </c>
      <c r="AQ10" s="6" t="s">
        <v>128</v>
      </c>
      <c r="AS10" s="6" t="str">
        <f>G10</f>
        <v>Lounge</v>
      </c>
      <c r="AV10" s="6"/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884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609</v>
      </c>
      <c r="V11" s="8" t="s">
        <v>371</v>
      </c>
      <c r="W11" s="8"/>
      <c r="X11" s="8"/>
      <c r="Y11" s="8"/>
      <c r="AD11" s="6" t="s">
        <v>372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3"/>
      <c r="AM11" s="6" t="s">
        <v>665</v>
      </c>
      <c r="AN11" s="8" t="s">
        <v>585</v>
      </c>
      <c r="AO11" s="6" t="s">
        <v>586</v>
      </c>
      <c r="AP11" s="6" t="s">
        <v>583</v>
      </c>
      <c r="AQ11" s="6" t="s">
        <v>128</v>
      </c>
      <c r="AS11" s="6" t="str">
        <f>G11</f>
        <v>Lounge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885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372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3"/>
      <c r="AM12" s="6" t="str">
        <f>LOWER(_xlfn.CONCAT(Table2[[#This Row],[device_manufacturer]], "-",Table2[[#This Row],[device_suggested_area]]))</f>
        <v>netatmo-parents</v>
      </c>
      <c r="AN12" s="8" t="s">
        <v>584</v>
      </c>
      <c r="AO12" s="6" t="s">
        <v>586</v>
      </c>
      <c r="AP12" s="6" t="s">
        <v>582</v>
      </c>
      <c r="AQ12" s="6" t="s">
        <v>128</v>
      </c>
      <c r="AS12" s="6" t="str">
        <f>G12</f>
        <v>Parents</v>
      </c>
      <c r="AV12" s="6"/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ht="16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886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609</v>
      </c>
      <c r="V13" s="8" t="s">
        <v>371</v>
      </c>
      <c r="W13" s="8"/>
      <c r="X13" s="8"/>
      <c r="Y13" s="8"/>
      <c r="AD13" s="6" t="s">
        <v>372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3"/>
      <c r="AM13" s="6" t="str">
        <f>LOWER(_xlfn.CONCAT(Table2[[#This Row],[device_manufacturer]], "-",Table2[[#This Row],[device_suggested_area]]))</f>
        <v>netatmo-parents</v>
      </c>
      <c r="AN13" s="8" t="s">
        <v>584</v>
      </c>
      <c r="AO13" s="6" t="s">
        <v>586</v>
      </c>
      <c r="AP13" s="6" t="s">
        <v>582</v>
      </c>
      <c r="AQ13" s="6" t="s">
        <v>128</v>
      </c>
      <c r="AS13" s="6" t="str">
        <f>G13</f>
        <v>Parents</v>
      </c>
      <c r="AU13" s="6" t="s">
        <v>511</v>
      </c>
      <c r="AV13" s="6" t="s">
        <v>587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ht="16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838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372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3"/>
      <c r="AM14" s="6" t="str">
        <f>LOWER(_xlfn.CONCAT(Table2[[#This Row],[device_manufacturer]], "-",Table2[[#This Row],[device_suggested_area]]))</f>
        <v>netatmo-office</v>
      </c>
      <c r="AN14" s="8" t="s">
        <v>585</v>
      </c>
      <c r="AO14" s="6" t="s">
        <v>586</v>
      </c>
      <c r="AP14" s="6" t="s">
        <v>583</v>
      </c>
      <c r="AQ14" s="6" t="s">
        <v>128</v>
      </c>
      <c r="AS14" s="6" t="str">
        <f>G14</f>
        <v>Office</v>
      </c>
      <c r="AV14" s="6"/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ht="16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839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609</v>
      </c>
      <c r="V15" s="8" t="s">
        <v>371</v>
      </c>
      <c r="W15" s="8"/>
      <c r="X15" s="8"/>
      <c r="Y15" s="8"/>
      <c r="AD15" s="6" t="s">
        <v>372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3"/>
      <c r="AM15" s="6" t="str">
        <f>LOWER(_xlfn.CONCAT(Table2[[#This Row],[device_manufacturer]], "-",Table2[[#This Row],[device_suggested_area]]))</f>
        <v>netatmo-office</v>
      </c>
      <c r="AN15" s="8" t="s">
        <v>585</v>
      </c>
      <c r="AO15" s="6" t="s">
        <v>586</v>
      </c>
      <c r="AP15" s="6" t="s">
        <v>583</v>
      </c>
      <c r="AQ15" s="6" t="s">
        <v>128</v>
      </c>
      <c r="AS15" s="6" t="str">
        <f>G15</f>
        <v>Office</v>
      </c>
      <c r="AU15" s="6" t="s">
        <v>511</v>
      </c>
      <c r="AV15" s="6" t="s">
        <v>588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ht="16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840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372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3"/>
      <c r="AM16" s="6" t="str">
        <f>LOWER(_xlfn.CONCAT(Table2[[#This Row],[device_manufacturer]], "-",Table2[[#This Row],[device_suggested_area]]))</f>
        <v>netatmo-kitchen</v>
      </c>
      <c r="AN16" s="8" t="s">
        <v>585</v>
      </c>
      <c r="AO16" s="6" t="s">
        <v>586</v>
      </c>
      <c r="AP16" s="6" t="s">
        <v>583</v>
      </c>
      <c r="AQ16" s="6" t="s">
        <v>128</v>
      </c>
      <c r="AS16" s="6" t="str">
        <f>G16</f>
        <v>Kitchen</v>
      </c>
      <c r="AV16" s="6"/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ht="16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841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609</v>
      </c>
      <c r="V17" s="8" t="s">
        <v>371</v>
      </c>
      <c r="W17" s="8"/>
      <c r="X17" s="8"/>
      <c r="Y17" s="8"/>
      <c r="AD17" s="6" t="s">
        <v>372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3"/>
      <c r="AM17" s="6" t="str">
        <f>LOWER(_xlfn.CONCAT(Table2[[#This Row],[device_manufacturer]], "-",Table2[[#This Row],[device_suggested_area]]))</f>
        <v>netatmo-kitchen</v>
      </c>
      <c r="AN17" s="8" t="s">
        <v>585</v>
      </c>
      <c r="AO17" s="6" t="s">
        <v>586</v>
      </c>
      <c r="AP17" s="6" t="s">
        <v>583</v>
      </c>
      <c r="AQ17" s="6" t="s">
        <v>128</v>
      </c>
      <c r="AS17" s="6" t="str">
        <f>G17</f>
        <v>Kitchen</v>
      </c>
      <c r="AU17" s="6" t="s">
        <v>511</v>
      </c>
      <c r="AV17" s="6" t="s">
        <v>590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ht="16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842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372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3"/>
      <c r="AM18" s="6" t="s">
        <v>666</v>
      </c>
      <c r="AN18" s="8" t="s">
        <v>585</v>
      </c>
      <c r="AO18" s="6" t="s">
        <v>586</v>
      </c>
      <c r="AP18" s="6" t="s">
        <v>583</v>
      </c>
      <c r="AQ18" s="6" t="s">
        <v>128</v>
      </c>
      <c r="AS18" s="6" t="str">
        <f>G18</f>
        <v>Pantry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843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609</v>
      </c>
      <c r="V19" s="8" t="s">
        <v>371</v>
      </c>
      <c r="W19" s="8"/>
      <c r="X19" s="8"/>
      <c r="Y19" s="8"/>
      <c r="AD19" s="6" t="s">
        <v>372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3"/>
      <c r="AM19" s="6" t="s">
        <v>666</v>
      </c>
      <c r="AN19" s="8" t="s">
        <v>585</v>
      </c>
      <c r="AO19" s="6" t="s">
        <v>586</v>
      </c>
      <c r="AP19" s="6" t="s">
        <v>583</v>
      </c>
      <c r="AQ19" s="6" t="s">
        <v>128</v>
      </c>
      <c r="AS19" s="6" t="str">
        <f>G19</f>
        <v>Pantry</v>
      </c>
      <c r="AV19" s="6"/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ht="16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844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372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3"/>
      <c r="AM20" s="6" t="s">
        <v>667</v>
      </c>
      <c r="AN20" s="8" t="s">
        <v>585</v>
      </c>
      <c r="AO20" s="6" t="s">
        <v>586</v>
      </c>
      <c r="AP20" s="6" t="s">
        <v>583</v>
      </c>
      <c r="AQ20" s="6" t="s">
        <v>128</v>
      </c>
      <c r="AS20" s="6" t="str">
        <f>G20</f>
        <v>Dining</v>
      </c>
      <c r="AV20" s="6"/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ht="16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845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609</v>
      </c>
      <c r="V21" s="8" t="s">
        <v>371</v>
      </c>
      <c r="W21" s="8"/>
      <c r="X21" s="8"/>
      <c r="Y21" s="8"/>
      <c r="AD21" s="6" t="s">
        <v>372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3"/>
      <c r="AM21" s="6" t="s">
        <v>667</v>
      </c>
      <c r="AN21" s="8" t="s">
        <v>585</v>
      </c>
      <c r="AO21" s="6" t="s">
        <v>586</v>
      </c>
      <c r="AP21" s="6" t="s">
        <v>583</v>
      </c>
      <c r="AQ21" s="6" t="s">
        <v>128</v>
      </c>
      <c r="AS21" s="6" t="str">
        <f>G21</f>
        <v>Dining</v>
      </c>
      <c r="AV21" s="6"/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ht="16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846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372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3"/>
      <c r="AM22" s="6" t="str">
        <f>LOWER(_xlfn.CONCAT(Table2[[#This Row],[device_manufacturer]], "-",Table2[[#This Row],[device_suggested_area]]))</f>
        <v>netatmo-laundry</v>
      </c>
      <c r="AN22" s="8" t="s">
        <v>584</v>
      </c>
      <c r="AO22" s="6" t="s">
        <v>586</v>
      </c>
      <c r="AP22" s="6" t="s">
        <v>582</v>
      </c>
      <c r="AQ22" s="6" t="s">
        <v>128</v>
      </c>
      <c r="AS22" s="6" t="str">
        <f>G22</f>
        <v>Laundry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847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609</v>
      </c>
      <c r="V23" s="8" t="s">
        <v>371</v>
      </c>
      <c r="W23" s="8"/>
      <c r="X23" s="8"/>
      <c r="Y23" s="8"/>
      <c r="AD23" s="6" t="s">
        <v>372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3"/>
      <c r="AM23" s="6" t="str">
        <f>LOWER(_xlfn.CONCAT(Table2[[#This Row],[device_manufacturer]], "-",Table2[[#This Row],[device_suggested_area]]))</f>
        <v>netatmo-laundry</v>
      </c>
      <c r="AN23" s="8" t="s">
        <v>584</v>
      </c>
      <c r="AO23" s="6" t="s">
        <v>586</v>
      </c>
      <c r="AP23" s="6" t="s">
        <v>582</v>
      </c>
      <c r="AQ23" s="6" t="s">
        <v>128</v>
      </c>
      <c r="AS23" s="6" t="str">
        <f>G23</f>
        <v>Laundry</v>
      </c>
      <c r="AU23" s="6" t="s">
        <v>511</v>
      </c>
      <c r="AV23" s="9" t="s">
        <v>589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ht="16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848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372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3"/>
      <c r="AM24" s="6" t="s">
        <v>668</v>
      </c>
      <c r="AN24" s="8" t="s">
        <v>585</v>
      </c>
      <c r="AO24" s="6" t="s">
        <v>586</v>
      </c>
      <c r="AP24" s="6" t="s">
        <v>583</v>
      </c>
      <c r="AQ24" s="6" t="s">
        <v>128</v>
      </c>
      <c r="AS24" s="6" t="str">
        <f>G24</f>
        <v>Basement</v>
      </c>
      <c r="AV24" s="6"/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ht="16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849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609</v>
      </c>
      <c r="V25" s="8" t="s">
        <v>371</v>
      </c>
      <c r="W25" s="8"/>
      <c r="X25" s="8"/>
      <c r="Y25" s="8"/>
      <c r="AD25" s="6" t="s">
        <v>372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3"/>
      <c r="AM25" s="6" t="s">
        <v>668</v>
      </c>
      <c r="AN25" s="8" t="s">
        <v>585</v>
      </c>
      <c r="AO25" s="6" t="s">
        <v>586</v>
      </c>
      <c r="AP25" s="6" t="s">
        <v>583</v>
      </c>
      <c r="AQ25" s="6" t="s">
        <v>128</v>
      </c>
      <c r="AS25" s="6" t="str">
        <f>G25</f>
        <v>Basement</v>
      </c>
      <c r="AV25" s="6"/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ht="16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670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372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2"/>
      <c r="AM26" s="6" t="s">
        <v>454</v>
      </c>
      <c r="AN26" s="8">
        <v>3.15</v>
      </c>
      <c r="AO26" s="6" t="s">
        <v>430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362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371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372</v>
      </c>
      <c r="AE27" s="6">
        <v>300</v>
      </c>
      <c r="AF27" s="8" t="s">
        <v>34</v>
      </c>
      <c r="AG27" s="6" t="s">
        <v>176</v>
      </c>
      <c r="AH27" s="6" t="str">
        <f>IF(ISBLANK(AG27),  "", _xlfn.CONCAT("haas/entity/sensor/", LOWER(C27), "/", E27, "/config"))</f>
        <v>haas/entity/sensor/weewx/compensation_sensor_rack_temperature/config</v>
      </c>
      <c r="AI27" s="6" t="str">
        <f>IF(ISBLANK(AG27),  "", _xlfn.CONCAT(LOWER(C27), "/", E27))</f>
        <v>weewx/compensation_sensor_rack_temperature</v>
      </c>
      <c r="AJ27" s="6" t="s">
        <v>331</v>
      </c>
      <c r="AK27" s="6">
        <v>1</v>
      </c>
      <c r="AL27" s="32"/>
      <c r="AM27" s="6" t="s">
        <v>454</v>
      </c>
      <c r="AN27" s="8">
        <v>3.15</v>
      </c>
      <c r="AO27" s="6" t="s">
        <v>430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ht="16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363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371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372</v>
      </c>
      <c r="AE28" s="6">
        <v>300</v>
      </c>
      <c r="AF28" s="8" t="s">
        <v>34</v>
      </c>
      <c r="AG28" s="6" t="s">
        <v>93</v>
      </c>
      <c r="AH28" s="6" t="str">
        <f>IF(ISBLANK(AG28),  "", _xlfn.CONCAT("haas/entity/sensor/", LOWER(C28), "/", E28, "/config"))</f>
        <v>haas/entity/sensor/weewx/compensation_sensor_roof_apparent_temperature/config</v>
      </c>
      <c r="AI28" s="6" t="str">
        <f>IF(ISBLANK(AG28),  "", _xlfn.CONCAT(LOWER(C28), "/", E28))</f>
        <v>weewx/compensation_sensor_roof_apparent_temperature</v>
      </c>
      <c r="AJ28" s="6" t="s">
        <v>331</v>
      </c>
      <c r="AK28" s="6">
        <v>1</v>
      </c>
      <c r="AL28" s="32"/>
      <c r="AM28" s="6" t="s">
        <v>454</v>
      </c>
      <c r="AN28" s="8">
        <v>3.15</v>
      </c>
      <c r="AO28" s="6" t="s">
        <v>430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ht="16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364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371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372</v>
      </c>
      <c r="AE29" s="6">
        <v>300</v>
      </c>
      <c r="AF29" s="8" t="s">
        <v>34</v>
      </c>
      <c r="AG29" s="6" t="s">
        <v>95</v>
      </c>
      <c r="AH29" s="6" t="str">
        <f>IF(ISBLANK(AG29),  "", _xlfn.CONCAT("haas/entity/sensor/", LOWER(C29), "/", E29, "/config"))</f>
        <v>haas/entity/sensor/weewx/compensation_sensor_roof_dew_point/config</v>
      </c>
      <c r="AI29" s="6" t="str">
        <f>IF(ISBLANK(AG29),  "", _xlfn.CONCAT(LOWER(C29), "/", E29))</f>
        <v>weewx/compensation_sensor_roof_dew_point</v>
      </c>
      <c r="AJ29" s="6" t="s">
        <v>331</v>
      </c>
      <c r="AK29" s="6">
        <v>1</v>
      </c>
      <c r="AL29" s="32"/>
      <c r="AM29" s="6" t="s">
        <v>454</v>
      </c>
      <c r="AN29" s="8">
        <v>3.15</v>
      </c>
      <c r="AO29" s="6" t="s">
        <v>430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ht="16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365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371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372</v>
      </c>
      <c r="AE30" s="6">
        <v>300</v>
      </c>
      <c r="AF30" s="8" t="s">
        <v>34</v>
      </c>
      <c r="AG30" s="6" t="s">
        <v>97</v>
      </c>
      <c r="AH30" s="6" t="str">
        <f>IF(ISBLANK(AG30),  "", _xlfn.CONCAT("haas/entity/sensor/", LOWER(C30), "/", E30, "/config"))</f>
        <v>haas/entity/sensor/weewx/compensation_sensor_roof_heat_index/config</v>
      </c>
      <c r="AI30" s="6" t="str">
        <f>IF(ISBLANK(AG30),  "", _xlfn.CONCAT(LOWER(C30), "/", E30))</f>
        <v>weewx/compensation_sensor_roof_heat_index</v>
      </c>
      <c r="AJ30" s="6" t="s">
        <v>331</v>
      </c>
      <c r="AK30" s="6">
        <v>1</v>
      </c>
      <c r="AL30" s="32"/>
      <c r="AM30" s="6" t="s">
        <v>454</v>
      </c>
      <c r="AN30" s="8">
        <v>3.15</v>
      </c>
      <c r="AO30" s="6" t="s">
        <v>430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366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371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372</v>
      </c>
      <c r="AE31" s="6">
        <v>300</v>
      </c>
      <c r="AF31" s="8" t="s">
        <v>34</v>
      </c>
      <c r="AG31" s="6" t="s">
        <v>99</v>
      </c>
      <c r="AH31" s="6" t="str">
        <f>IF(ISBLANK(AG31),  "", _xlfn.CONCAT("haas/entity/sensor/", LOWER(C31), "/", E31, "/config"))</f>
        <v>haas/entity/sensor/weewx/compensation_sensor_roof_humidity_index/config</v>
      </c>
      <c r="AI31" s="6" t="str">
        <f>IF(ISBLANK(AG31),  "", _xlfn.CONCAT(LOWER(C31), "/", E31))</f>
        <v>weewx/compensation_sensor_roof_humidity_index</v>
      </c>
      <c r="AJ31" s="6" t="s">
        <v>331</v>
      </c>
      <c r="AK31" s="6">
        <v>1</v>
      </c>
      <c r="AL31" s="32"/>
      <c r="AM31" s="6" t="s">
        <v>454</v>
      </c>
      <c r="AN31" s="8">
        <v>3.15</v>
      </c>
      <c r="AO31" s="6" t="s">
        <v>430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367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371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372</v>
      </c>
      <c r="AE32" s="6">
        <v>300</v>
      </c>
      <c r="AF32" s="8" t="s">
        <v>34</v>
      </c>
      <c r="AG32" s="6" t="s">
        <v>101</v>
      </c>
      <c r="AH32" s="6" t="str">
        <f>IF(ISBLANK(AG32),  "", _xlfn.CONCAT("haas/entity/sensor/", LOWER(C32), "/", E32, "/config"))</f>
        <v>haas/entity/sensor/weewx/compensation_sensor_rack_dew_point/config</v>
      </c>
      <c r="AI32" s="6" t="str">
        <f>IF(ISBLANK(AG32),  "", _xlfn.CONCAT(LOWER(C32), "/", E32))</f>
        <v>weewx/compensation_sensor_rack_dew_point</v>
      </c>
      <c r="AJ32" s="6" t="s">
        <v>331</v>
      </c>
      <c r="AK32" s="6">
        <v>1</v>
      </c>
      <c r="AL32" s="32"/>
      <c r="AM32" s="6" t="s">
        <v>454</v>
      </c>
      <c r="AN32" s="8">
        <v>3.15</v>
      </c>
      <c r="AO32" s="6" t="s">
        <v>430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ht="16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368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371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372</v>
      </c>
      <c r="AE33" s="6">
        <v>300</v>
      </c>
      <c r="AF33" s="8" t="s">
        <v>34</v>
      </c>
      <c r="AG33" s="6" t="s">
        <v>103</v>
      </c>
      <c r="AH33" s="6" t="str">
        <f>IF(ISBLANK(AG33),  "", _xlfn.CONCAT("haas/entity/sensor/", LOWER(C33), "/", E33, "/config"))</f>
        <v>haas/entity/sensor/weewx/compensation_sensor_roof_wind_chill_temperature/config</v>
      </c>
      <c r="AI33" s="6" t="str">
        <f>IF(ISBLANK(AG33),  "", _xlfn.CONCAT(LOWER(C33), "/", E33))</f>
        <v>weewx/compensation_sensor_roof_wind_chill_temperature</v>
      </c>
      <c r="AJ33" s="6" t="s">
        <v>331</v>
      </c>
      <c r="AK33" s="6">
        <v>1</v>
      </c>
      <c r="AL33" s="32"/>
      <c r="AM33" s="6" t="s">
        <v>454</v>
      </c>
      <c r="AN33" s="8">
        <v>3.15</v>
      </c>
      <c r="AO33" s="6" t="s">
        <v>430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27">
        <v>1030</v>
      </c>
      <c r="B34" s="6" t="s">
        <v>26</v>
      </c>
      <c r="C34" s="6" t="s">
        <v>613</v>
      </c>
      <c r="D34" s="6" t="s">
        <v>395</v>
      </c>
      <c r="E34" s="6" t="s">
        <v>394</v>
      </c>
      <c r="F34" s="6" t="str">
        <f>IF(ISBLANK(E34), "", Table2[[#This Row],[unique_id]])</f>
        <v>column_break</v>
      </c>
      <c r="G34" s="6" t="s">
        <v>391</v>
      </c>
      <c r="H34" s="6" t="s">
        <v>87</v>
      </c>
      <c r="I34" s="6" t="s">
        <v>30</v>
      </c>
      <c r="M34" s="6" t="s">
        <v>392</v>
      </c>
      <c r="N34" s="6" t="s">
        <v>393</v>
      </c>
      <c r="T34" s="6"/>
      <c r="V34" s="8"/>
      <c r="W34" s="8"/>
      <c r="X34" s="8"/>
      <c r="Y34" s="8"/>
      <c r="AF34" s="8"/>
      <c r="AI34" s="6" t="str">
        <f>IF(ISBLANK(AG34),  "", _xlfn.CONCAT(LOWER(C34), "/", E34))</f>
        <v/>
      </c>
      <c r="AK34" s="6"/>
      <c r="AL34" s="33"/>
      <c r="AM34" s="6"/>
      <c r="AN34" s="8"/>
      <c r="AV34" s="6"/>
      <c r="AW34" s="6"/>
      <c r="AZ34" s="6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ht="16" customHeight="1">
      <c r="A35" s="6">
        <v>1040</v>
      </c>
      <c r="B35" s="6" t="s">
        <v>26</v>
      </c>
      <c r="C35" s="6" t="s">
        <v>631</v>
      </c>
      <c r="D35" s="6" t="s">
        <v>27</v>
      </c>
      <c r="E35" s="6" t="s">
        <v>635</v>
      </c>
      <c r="F35" s="6" t="str">
        <f>IF(ISBLANK(E35), "", Table2[[#This Row],[unique_id]])</f>
        <v>lounge_air_purifier_pm25</v>
      </c>
      <c r="G35" s="6" t="s">
        <v>203</v>
      </c>
      <c r="H35" s="6" t="s">
        <v>634</v>
      </c>
      <c r="I35" s="6" t="s">
        <v>30</v>
      </c>
      <c r="M35" s="6" t="s">
        <v>90</v>
      </c>
      <c r="T35" s="6"/>
      <c r="U35" s="6" t="s">
        <v>609</v>
      </c>
      <c r="V35" s="8"/>
      <c r="W35" s="8"/>
      <c r="X35" s="8"/>
      <c r="Y35" s="8"/>
      <c r="AD35" s="6" t="s">
        <v>637</v>
      </c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/>
      <c r="AN35" s="8"/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6">
        <v>1041</v>
      </c>
      <c r="B36" s="6" t="s">
        <v>26</v>
      </c>
      <c r="C36" s="6" t="s">
        <v>631</v>
      </c>
      <c r="D36" s="6" t="s">
        <v>27</v>
      </c>
      <c r="E36" s="6" t="s">
        <v>738</v>
      </c>
      <c r="F36" s="6" t="str">
        <f>IF(ISBLANK(E36), "", Table2[[#This Row],[unique_id]])</f>
        <v>dining_air_purifier_pm25</v>
      </c>
      <c r="G36" s="6" t="s">
        <v>202</v>
      </c>
      <c r="H36" s="6" t="s">
        <v>634</v>
      </c>
      <c r="I36" s="6" t="s">
        <v>30</v>
      </c>
      <c r="M36" s="6" t="s">
        <v>90</v>
      </c>
      <c r="T36" s="6"/>
      <c r="U36" s="6" t="s">
        <v>609</v>
      </c>
      <c r="V36" s="8"/>
      <c r="W36" s="8"/>
      <c r="X36" s="8"/>
      <c r="Y36" s="8"/>
      <c r="AD36" s="6" t="s">
        <v>637</v>
      </c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/>
      <c r="AN36" s="8"/>
      <c r="AV36" s="6"/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6">
        <v>1042</v>
      </c>
      <c r="B37" s="6" t="s">
        <v>26</v>
      </c>
      <c r="C37" s="6" t="s">
        <v>613</v>
      </c>
      <c r="D37" s="6" t="s">
        <v>395</v>
      </c>
      <c r="E37" s="6" t="s">
        <v>394</v>
      </c>
      <c r="F37" s="6" t="str">
        <f>IF(ISBLANK(E37), "", Table2[[#This Row],[unique_id]])</f>
        <v>column_break</v>
      </c>
      <c r="G37" s="6" t="s">
        <v>391</v>
      </c>
      <c r="H37" s="6" t="s">
        <v>634</v>
      </c>
      <c r="I37" s="6" t="s">
        <v>30</v>
      </c>
      <c r="M37" s="6" t="s">
        <v>392</v>
      </c>
      <c r="N37" s="6" t="s">
        <v>393</v>
      </c>
      <c r="T37" s="6"/>
      <c r="V37" s="8"/>
      <c r="W37" s="8"/>
      <c r="X37" s="8"/>
      <c r="Y37" s="8"/>
      <c r="AD37" s="6" t="s">
        <v>637</v>
      </c>
      <c r="AI37" s="6" t="str">
        <f>IF(ISBLANK(AG37),  "", _xlfn.CONCAT(LOWER(C37), "/", E37))</f>
        <v/>
      </c>
      <c r="AK37" s="6"/>
      <c r="AL37" s="34"/>
      <c r="AM37" s="6"/>
      <c r="AN37" s="8"/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369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609</v>
      </c>
      <c r="V38" s="8" t="s">
        <v>371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374</v>
      </c>
      <c r="AE38" s="6">
        <v>300</v>
      </c>
      <c r="AF38" s="8" t="s">
        <v>34</v>
      </c>
      <c r="AG38" s="6" t="s">
        <v>40</v>
      </c>
      <c r="AH38" s="6" t="str">
        <f>IF(ISBLANK(AG38),  "", _xlfn.CONCAT("haas/entity/sensor/", LOWER(C38), "/", E38, "/config"))</f>
        <v>haas/entity/sensor/weewx/compensation_sensor_roof_humidity/config</v>
      </c>
      <c r="AI38" s="6" t="str">
        <f>IF(ISBLANK(AG38),  "", _xlfn.CONCAT(LOWER(C38), "/", E38))</f>
        <v>weewx/compensation_sensor_roof_humidity</v>
      </c>
      <c r="AJ38" s="6" t="s">
        <v>332</v>
      </c>
      <c r="AK38" s="6">
        <v>1</v>
      </c>
      <c r="AL38" s="32"/>
      <c r="AM38" s="6" t="s">
        <v>454</v>
      </c>
      <c r="AN38" s="8">
        <v>3.15</v>
      </c>
      <c r="AO38" s="6" t="s">
        <v>430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ht="16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850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609</v>
      </c>
      <c r="V39" s="8" t="s">
        <v>371</v>
      </c>
      <c r="W39" s="8"/>
      <c r="X39" s="8"/>
      <c r="Y39" s="8"/>
      <c r="AD39" s="6" t="s">
        <v>374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3"/>
      <c r="AM39" s="6" t="str">
        <f>LOWER(_xlfn.CONCAT(Table2[[#This Row],[device_manufacturer]], "-",Table2[[#This Row],[device_suggested_area]]))</f>
        <v>netatmo-ada</v>
      </c>
      <c r="AN39" s="8" t="s">
        <v>584</v>
      </c>
      <c r="AO39" s="6" t="s">
        <v>586</v>
      </c>
      <c r="AP39" s="6" t="s">
        <v>582</v>
      </c>
      <c r="AQ39" s="6" t="s">
        <v>128</v>
      </c>
      <c r="AS39" s="6" t="str">
        <f>G39</f>
        <v>Ada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851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609</v>
      </c>
      <c r="V40" s="8" t="s">
        <v>371</v>
      </c>
      <c r="W40" s="8"/>
      <c r="X40" s="8"/>
      <c r="Y40" s="8"/>
      <c r="AD40" s="6" t="s">
        <v>374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3"/>
      <c r="AM40" s="6" t="str">
        <f>LOWER(_xlfn.CONCAT(Table2[[#This Row],[device_manufacturer]], "-",Table2[[#This Row],[device_suggested_area]]))</f>
        <v>netatmo-edwin</v>
      </c>
      <c r="AN40" s="8" t="s">
        <v>584</v>
      </c>
      <c r="AO40" s="6" t="s">
        <v>586</v>
      </c>
      <c r="AP40" s="6" t="s">
        <v>582</v>
      </c>
      <c r="AQ40" s="6" t="s">
        <v>128</v>
      </c>
      <c r="AS40" s="6" t="str">
        <f>G40</f>
        <v>Edwin</v>
      </c>
      <c r="AV40" s="6"/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ht="16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852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609</v>
      </c>
      <c r="V41" s="8" t="s">
        <v>371</v>
      </c>
      <c r="W41" s="8"/>
      <c r="X41" s="8"/>
      <c r="Y41" s="8"/>
      <c r="AD41" s="6" t="s">
        <v>374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3"/>
      <c r="AM41" s="6" t="s">
        <v>665</v>
      </c>
      <c r="AN41" s="8" t="s">
        <v>585</v>
      </c>
      <c r="AO41" s="6" t="s">
        <v>586</v>
      </c>
      <c r="AP41" s="6" t="s">
        <v>583</v>
      </c>
      <c r="AQ41" s="6" t="s">
        <v>128</v>
      </c>
      <c r="AS41" s="6" t="str">
        <f>G41</f>
        <v>Lounge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853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609</v>
      </c>
      <c r="V42" s="8" t="s">
        <v>371</v>
      </c>
      <c r="W42" s="8"/>
      <c r="X42" s="8"/>
      <c r="Y42" s="8"/>
      <c r="AD42" s="6" t="s">
        <v>374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3"/>
      <c r="AM42" s="6" t="str">
        <f>LOWER(_xlfn.CONCAT(Table2[[#This Row],[device_manufacturer]], "-",Table2[[#This Row],[device_suggested_area]]))</f>
        <v>netatmo-parents</v>
      </c>
      <c r="AN42" s="8" t="s">
        <v>584</v>
      </c>
      <c r="AO42" s="6" t="s">
        <v>586</v>
      </c>
      <c r="AP42" s="6" t="s">
        <v>582</v>
      </c>
      <c r="AQ42" s="6" t="s">
        <v>128</v>
      </c>
      <c r="AS42" s="6" t="str">
        <f>G42</f>
        <v>Parents</v>
      </c>
      <c r="AV42" s="6"/>
      <c r="AW42" s="6"/>
      <c r="AZ42" s="6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ht="16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854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609</v>
      </c>
      <c r="V43" s="8" t="s">
        <v>371</v>
      </c>
      <c r="W43" s="8"/>
      <c r="X43" s="8"/>
      <c r="Y43" s="8"/>
      <c r="AD43" s="6" t="s">
        <v>374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3"/>
      <c r="AM43" s="6" t="str">
        <f>LOWER(_xlfn.CONCAT(Table2[[#This Row],[device_manufacturer]], "-",Table2[[#This Row],[device_suggested_area]]))</f>
        <v>netatmo-office</v>
      </c>
      <c r="AN43" s="8" t="s">
        <v>585</v>
      </c>
      <c r="AO43" s="6" t="s">
        <v>586</v>
      </c>
      <c r="AP43" s="6" t="s">
        <v>583</v>
      </c>
      <c r="AQ43" s="6" t="s">
        <v>128</v>
      </c>
      <c r="AS43" s="6" t="str">
        <f>G43</f>
        <v>Office</v>
      </c>
      <c r="AV43" s="6"/>
      <c r="AW43" s="6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855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609</v>
      </c>
      <c r="V44" s="8" t="s">
        <v>371</v>
      </c>
      <c r="W44" s="8"/>
      <c r="X44" s="8"/>
      <c r="Y44" s="8"/>
      <c r="AD44" s="6" t="s">
        <v>374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3"/>
      <c r="AM44" s="6" t="str">
        <f>LOWER(_xlfn.CONCAT(Table2[[#This Row],[device_manufacturer]], "-",Table2[[#This Row],[device_suggested_area]]))</f>
        <v>netatmo-kitchen</v>
      </c>
      <c r="AN44" s="8" t="s">
        <v>585</v>
      </c>
      <c r="AO44" s="6" t="s">
        <v>586</v>
      </c>
      <c r="AP44" s="6" t="s">
        <v>583</v>
      </c>
      <c r="AQ44" s="6" t="s">
        <v>128</v>
      </c>
      <c r="AS44" s="6" t="str">
        <f>G44</f>
        <v>Kitchen</v>
      </c>
      <c r="AV44" s="6"/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ht="16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856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609</v>
      </c>
      <c r="V45" s="8" t="s">
        <v>371</v>
      </c>
      <c r="W45" s="8"/>
      <c r="X45" s="8"/>
      <c r="Y45" s="8"/>
      <c r="AD45" s="6" t="s">
        <v>374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3"/>
      <c r="AM45" s="6" t="s">
        <v>666</v>
      </c>
      <c r="AN45" s="8" t="s">
        <v>585</v>
      </c>
      <c r="AO45" s="6" t="s">
        <v>586</v>
      </c>
      <c r="AP45" s="6" t="s">
        <v>583</v>
      </c>
      <c r="AQ45" s="6" t="s">
        <v>128</v>
      </c>
      <c r="AS45" s="6" t="str">
        <f>G45</f>
        <v>Pantry</v>
      </c>
      <c r="AV45" s="6"/>
      <c r="AW45" s="6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857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609</v>
      </c>
      <c r="V46" s="8" t="s">
        <v>371</v>
      </c>
      <c r="W46" s="8"/>
      <c r="X46" s="8"/>
      <c r="Y46" s="8"/>
      <c r="AD46" s="6" t="s">
        <v>374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3"/>
      <c r="AM46" s="6" t="s">
        <v>667</v>
      </c>
      <c r="AN46" s="8" t="s">
        <v>585</v>
      </c>
      <c r="AO46" s="6" t="s">
        <v>586</v>
      </c>
      <c r="AP46" s="6" t="s">
        <v>583</v>
      </c>
      <c r="AQ46" s="6" t="s">
        <v>128</v>
      </c>
      <c r="AS46" s="6" t="str">
        <f>G46</f>
        <v>Dining</v>
      </c>
      <c r="AV46" s="6"/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ht="16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858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609</v>
      </c>
      <c r="V47" s="8" t="s">
        <v>371</v>
      </c>
      <c r="W47" s="8"/>
      <c r="X47" s="8"/>
      <c r="Y47" s="8"/>
      <c r="AD47" s="6" t="s">
        <v>374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3"/>
      <c r="AM47" s="6" t="str">
        <f>LOWER(_xlfn.CONCAT(Table2[[#This Row],[device_manufacturer]], "-",Table2[[#This Row],[device_suggested_area]]))</f>
        <v>netatmo-laundry</v>
      </c>
      <c r="AN47" s="8" t="s">
        <v>584</v>
      </c>
      <c r="AO47" s="6" t="s">
        <v>586</v>
      </c>
      <c r="AP47" s="6" t="s">
        <v>582</v>
      </c>
      <c r="AQ47" s="6" t="s">
        <v>128</v>
      </c>
      <c r="AS47" s="6" t="str">
        <f>G47</f>
        <v>Laundry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859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609</v>
      </c>
      <c r="V48" s="8" t="s">
        <v>371</v>
      </c>
      <c r="W48" s="8"/>
      <c r="X48" s="8"/>
      <c r="Y48" s="8"/>
      <c r="AD48" s="6" t="s">
        <v>374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3"/>
      <c r="AM48" s="6" t="s">
        <v>668</v>
      </c>
      <c r="AN48" s="8" t="s">
        <v>585</v>
      </c>
      <c r="AO48" s="6" t="s">
        <v>586</v>
      </c>
      <c r="AP48" s="6" t="s">
        <v>583</v>
      </c>
      <c r="AQ48" s="6" t="s">
        <v>128</v>
      </c>
      <c r="AS48" s="6" t="str">
        <f>G48</f>
        <v>Basement</v>
      </c>
      <c r="AV48" s="6"/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ht="16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370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371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374</v>
      </c>
      <c r="AE49" s="6">
        <v>300</v>
      </c>
      <c r="AF49" s="8" t="s">
        <v>34</v>
      </c>
      <c r="AG49" s="6" t="s">
        <v>35</v>
      </c>
      <c r="AH49" s="6" t="str">
        <f>IF(ISBLANK(AG49),  "", _xlfn.CONCAT("haas/entity/sensor/", LOWER(C49), "/", E49, "/config"))</f>
        <v>haas/entity/sensor/weewx/compensation_sensor_rack_humidity/config</v>
      </c>
      <c r="AI49" s="6" t="str">
        <f>IF(ISBLANK(AG49),  "", _xlfn.CONCAT(LOWER(C49), "/", E49))</f>
        <v>weewx/compensation_sensor_rack_humidity</v>
      </c>
      <c r="AJ49" s="6" t="s">
        <v>332</v>
      </c>
      <c r="AK49" s="6">
        <v>1</v>
      </c>
      <c r="AL49" s="32"/>
      <c r="AM49" s="6" t="s">
        <v>454</v>
      </c>
      <c r="AN49" s="8">
        <v>3.15</v>
      </c>
      <c r="AO49" s="6" t="s">
        <v>430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customHeight="1">
      <c r="A50" s="6">
        <v>1062</v>
      </c>
      <c r="B50" s="6" t="s">
        <v>26</v>
      </c>
      <c r="C50" s="6" t="s">
        <v>613</v>
      </c>
      <c r="D50" s="6" t="s">
        <v>395</v>
      </c>
      <c r="E50" s="6" t="s">
        <v>394</v>
      </c>
      <c r="F50" s="6" t="str">
        <f>IF(ISBLANK(E50), "", Table2[[#This Row],[unique_id]])</f>
        <v>column_break</v>
      </c>
      <c r="G50" s="6" t="s">
        <v>391</v>
      </c>
      <c r="H50" s="6" t="s">
        <v>29</v>
      </c>
      <c r="I50" s="6" t="s">
        <v>30</v>
      </c>
      <c r="M50" s="6" t="s">
        <v>392</v>
      </c>
      <c r="N50" s="6" t="s">
        <v>393</v>
      </c>
      <c r="T50" s="6"/>
      <c r="V50" s="8"/>
      <c r="W50" s="8"/>
      <c r="X50" s="8"/>
      <c r="Y50" s="8"/>
      <c r="AF50" s="8"/>
      <c r="AI50" s="6" t="str">
        <f>IF(ISBLANK(AG50),  "", _xlfn.CONCAT(LOWER(C50), "/", E50))</f>
        <v/>
      </c>
      <c r="AK50" s="6"/>
      <c r="AL50" s="33"/>
      <c r="AM50" s="6"/>
      <c r="AN50" s="8"/>
      <c r="AV50" s="6"/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860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371</v>
      </c>
      <c r="W51" s="8"/>
      <c r="X51" s="8"/>
      <c r="Y51" s="8"/>
      <c r="AD51" s="6" t="s">
        <v>260</v>
      </c>
      <c r="AF51" s="8"/>
      <c r="AH51" s="6" t="str">
        <f>IF(ISBLANK(AG51),  "", _xlfn.CONCAT("haas/entity/sensor/", LOWER(C51), "/", E51, "/config"))</f>
        <v/>
      </c>
      <c r="AI51" s="6" t="str">
        <f>IF(ISBLANK(AG51),  "", _xlfn.CONCAT(LOWER(C51), "/", E51))</f>
        <v/>
      </c>
      <c r="AK51" s="6"/>
      <c r="AL51" s="33"/>
      <c r="AM51" s="6" t="str">
        <f>LOWER(_xlfn.CONCAT(Table2[[#This Row],[device_manufacturer]], "-",Table2[[#This Row],[device_suggested_area]]))</f>
        <v>netatmo-ada</v>
      </c>
      <c r="AN51" s="8" t="s">
        <v>584</v>
      </c>
      <c r="AO51" s="6" t="s">
        <v>586</v>
      </c>
      <c r="AP51" s="6" t="s">
        <v>582</v>
      </c>
      <c r="AQ51" s="6" t="s">
        <v>128</v>
      </c>
      <c r="AS51" s="6" t="str">
        <f>G51</f>
        <v>Ada</v>
      </c>
      <c r="AV51" s="6"/>
      <c r="AW51" s="6"/>
      <c r="AZ51" s="6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ht="16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861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609</v>
      </c>
      <c r="V52" s="8" t="s">
        <v>371</v>
      </c>
      <c r="W52" s="8"/>
      <c r="X52" s="8"/>
      <c r="Y52" s="8"/>
      <c r="AD52" s="6" t="s">
        <v>260</v>
      </c>
      <c r="AH52" s="6" t="str">
        <f>IF(ISBLANK(AG52),  "", _xlfn.CONCAT("haas/entity/sensor/", LOWER(C52), "/", E52, "/config"))</f>
        <v/>
      </c>
      <c r="AI52" s="6" t="str">
        <f>IF(ISBLANK(AG52),  "", _xlfn.CONCAT(LOWER(C52), "/", E52))</f>
        <v/>
      </c>
      <c r="AK52" s="6"/>
      <c r="AL52" s="34"/>
      <c r="AM52" s="6" t="str">
        <f>LOWER(_xlfn.CONCAT(Table2[[#This Row],[device_manufacturer]], "-",Table2[[#This Row],[device_suggested_area]]))</f>
        <v>netatmo-edwin</v>
      </c>
      <c r="AN52" s="8" t="s">
        <v>584</v>
      </c>
      <c r="AO52" s="6" t="s">
        <v>586</v>
      </c>
      <c r="AP52" s="6" t="s">
        <v>582</v>
      </c>
      <c r="AQ52" s="6" t="s">
        <v>128</v>
      </c>
      <c r="AS52" s="6" t="str">
        <f>G52</f>
        <v>Edwin</v>
      </c>
      <c r="AV52" s="6"/>
      <c r="AW52" s="6"/>
      <c r="AZ52" s="6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ht="16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862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609</v>
      </c>
      <c r="V53" s="8" t="s">
        <v>359</v>
      </c>
      <c r="W53" s="8"/>
      <c r="X53" s="8"/>
      <c r="Y53" s="8"/>
      <c r="AD53" s="6" t="s">
        <v>260</v>
      </c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LOWER(_xlfn.CONCAT(Table2[[#This Row],[device_manufacturer]], "-",Table2[[#This Row],[device_suggested_area]]))</f>
        <v>netatmo-parents</v>
      </c>
      <c r="AN53" s="8" t="s">
        <v>584</v>
      </c>
      <c r="AO53" s="6" t="s">
        <v>586</v>
      </c>
      <c r="AP53" s="6" t="s">
        <v>582</v>
      </c>
      <c r="AQ53" s="6" t="s">
        <v>128</v>
      </c>
      <c r="AS53" s="6" t="str">
        <f>G53</f>
        <v>Parents</v>
      </c>
      <c r="AV53" s="6"/>
      <c r="AW53" s="6"/>
      <c r="AZ53" s="6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ht="16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863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609</v>
      </c>
      <c r="V54" s="8" t="s">
        <v>371</v>
      </c>
      <c r="W54" s="8"/>
      <c r="X54" s="8"/>
      <c r="Y54" s="8"/>
      <c r="AD54" s="6" t="s">
        <v>260</v>
      </c>
      <c r="AH54" s="6" t="str">
        <f>IF(ISBLANK(AG54),  "", _xlfn.CONCAT("haas/entity/sensor/", LOWER(C54), "/", E54, "/config"))</f>
        <v/>
      </c>
      <c r="AI54" s="6" t="str">
        <f>IF(ISBLANK(AG54),  "", _xlfn.CONCAT(LOWER(C54), "/", E54))</f>
        <v/>
      </c>
      <c r="AK54" s="6"/>
      <c r="AL54" s="34"/>
      <c r="AM54" s="6" t="str">
        <f>LOWER(_xlfn.CONCAT(Table2[[#This Row],[device_manufacturer]], "-",Table2[[#This Row],[device_suggested_area]]))</f>
        <v>netatmo-office</v>
      </c>
      <c r="AN54" s="8" t="s">
        <v>585</v>
      </c>
      <c r="AO54" s="6" t="s">
        <v>586</v>
      </c>
      <c r="AP54" s="6" t="s">
        <v>583</v>
      </c>
      <c r="AQ54" s="6" t="s">
        <v>128</v>
      </c>
      <c r="AS54" s="6" t="str">
        <f>G54</f>
        <v>Office</v>
      </c>
      <c r="AV54" s="6"/>
      <c r="AW54" s="6"/>
      <c r="AZ54" s="6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ht="16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864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609</v>
      </c>
      <c r="V55" s="8" t="s">
        <v>371</v>
      </c>
      <c r="W55" s="8"/>
      <c r="X55" s="8"/>
      <c r="Y55" s="8"/>
      <c r="AD55" s="6" t="s">
        <v>260</v>
      </c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">
        <v>665</v>
      </c>
      <c r="AN55" s="8" t="s">
        <v>585</v>
      </c>
      <c r="AO55" s="6" t="s">
        <v>586</v>
      </c>
      <c r="AP55" s="6" t="s">
        <v>583</v>
      </c>
      <c r="AQ55" s="6" t="s">
        <v>128</v>
      </c>
      <c r="AS55" s="6" t="str">
        <f>G55</f>
        <v>Lounge</v>
      </c>
      <c r="AV55" s="6"/>
      <c r="AW55" s="6"/>
      <c r="AZ55" s="6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ht="16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865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609</v>
      </c>
      <c r="V56" s="8" t="s">
        <v>371</v>
      </c>
      <c r="W56" s="8"/>
      <c r="X56" s="8"/>
      <c r="Y56" s="8"/>
      <c r="AD56" s="6" t="s">
        <v>260</v>
      </c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LOWER(_xlfn.CONCAT(Table2[[#This Row],[device_manufacturer]], "-",Table2[[#This Row],[device_suggested_area]]))</f>
        <v>netatmo-kitchen</v>
      </c>
      <c r="AN56" s="8" t="s">
        <v>585</v>
      </c>
      <c r="AO56" s="6" t="s">
        <v>586</v>
      </c>
      <c r="AP56" s="6" t="s">
        <v>583</v>
      </c>
      <c r="AQ56" s="6" t="s">
        <v>128</v>
      </c>
      <c r="AS56" s="6" t="str">
        <f>G56</f>
        <v>Kitchen</v>
      </c>
      <c r="AV56" s="6"/>
      <c r="AW56" s="6"/>
      <c r="AZ56" s="6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866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609</v>
      </c>
      <c r="V57" s="8" t="s">
        <v>371</v>
      </c>
      <c r="W57" s="8"/>
      <c r="X57" s="8"/>
      <c r="Y57" s="8"/>
      <c r="AD57" s="6" t="s">
        <v>260</v>
      </c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">
        <v>666</v>
      </c>
      <c r="AN57" s="8" t="s">
        <v>585</v>
      </c>
      <c r="AO57" s="6" t="s">
        <v>586</v>
      </c>
      <c r="AP57" s="6" t="s">
        <v>583</v>
      </c>
      <c r="AQ57" s="6" t="s">
        <v>128</v>
      </c>
      <c r="AS57" s="6" t="str">
        <f>G57</f>
        <v>Pantry</v>
      </c>
      <c r="AV57" s="6"/>
      <c r="AW57" s="6"/>
      <c r="AZ57" s="6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ht="16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867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609</v>
      </c>
      <c r="V58" s="8" t="s">
        <v>371</v>
      </c>
      <c r="W58" s="8"/>
      <c r="X58" s="8"/>
      <c r="Y58" s="8"/>
      <c r="AD58" s="6" t="s">
        <v>260</v>
      </c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">
        <v>667</v>
      </c>
      <c r="AN58" s="8" t="s">
        <v>585</v>
      </c>
      <c r="AO58" s="6" t="s">
        <v>586</v>
      </c>
      <c r="AP58" s="6" t="s">
        <v>583</v>
      </c>
      <c r="AQ58" s="6" t="s">
        <v>128</v>
      </c>
      <c r="AS58" s="6" t="str">
        <f>G58</f>
        <v>Dining</v>
      </c>
      <c r="AV58" s="6"/>
      <c r="AW58" s="6"/>
      <c r="AZ58" s="6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ht="16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868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T59" s="6"/>
      <c r="V59" s="8" t="s">
        <v>371</v>
      </c>
      <c r="W59" s="8"/>
      <c r="X59" s="8"/>
      <c r="Y59" s="8"/>
      <c r="AD59" s="6" t="s">
        <v>260</v>
      </c>
      <c r="AH59" s="6" t="str">
        <f>IF(ISBLANK(AG59),  "", _xlfn.CONCAT("haas/entity/sensor/", LOWER(C59), "/", E59, "/config"))</f>
        <v/>
      </c>
      <c r="AI59" s="6" t="str">
        <f>IF(ISBLANK(AG59),  "", _xlfn.CONCAT(LOWER(C59), "/", E59))</f>
        <v/>
      </c>
      <c r="AK59" s="6"/>
      <c r="AL59" s="34"/>
      <c r="AM59" s="6" t="str">
        <f>LOWER(_xlfn.CONCAT(Table2[[#This Row],[device_manufacturer]], "-",Table2[[#This Row],[device_suggested_area]]))</f>
        <v>netatmo-laundry</v>
      </c>
      <c r="AN59" s="8" t="s">
        <v>584</v>
      </c>
      <c r="AO59" s="6" t="s">
        <v>586</v>
      </c>
      <c r="AP59" s="6" t="s">
        <v>582</v>
      </c>
      <c r="AQ59" s="6" t="s">
        <v>128</v>
      </c>
      <c r="AS59" s="6" t="str">
        <f>G59</f>
        <v>Laundry</v>
      </c>
      <c r="AV59" s="6"/>
      <c r="AW59" s="6"/>
      <c r="AZ59" s="6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ht="16" customHeight="1">
      <c r="A60" s="6">
        <v>1109</v>
      </c>
      <c r="B60" s="6" t="s">
        <v>26</v>
      </c>
      <c r="C60" s="6" t="s">
        <v>613</v>
      </c>
      <c r="D60" s="6" t="s">
        <v>395</v>
      </c>
      <c r="E60" s="6" t="s">
        <v>394</v>
      </c>
      <c r="F60" s="6" t="str">
        <f>IF(ISBLANK(E60), "", Table2[[#This Row],[unique_id]])</f>
        <v>column_break</v>
      </c>
      <c r="G60" s="6" t="s">
        <v>391</v>
      </c>
      <c r="H60" s="6" t="s">
        <v>185</v>
      </c>
      <c r="I60" s="6" t="s">
        <v>30</v>
      </c>
      <c r="M60" s="6" t="s">
        <v>392</v>
      </c>
      <c r="N60" s="6" t="s">
        <v>393</v>
      </c>
      <c r="T60" s="6"/>
      <c r="V60" s="8"/>
      <c r="W60" s="8"/>
      <c r="X60" s="8"/>
      <c r="Y60" s="8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K60" s="6"/>
      <c r="AL60" s="34"/>
      <c r="AM60" s="6"/>
      <c r="AN60" s="8"/>
      <c r="AV60" s="6"/>
      <c r="AW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869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M61" s="6" t="s">
        <v>90</v>
      </c>
      <c r="T61" s="6"/>
      <c r="U61" s="6" t="s">
        <v>609</v>
      </c>
      <c r="V61" s="8" t="s">
        <v>371</v>
      </c>
      <c r="W61" s="8"/>
      <c r="X61" s="8"/>
      <c r="Y61" s="8"/>
      <c r="AD61" s="6" t="s">
        <v>373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K61" s="6"/>
      <c r="AL61" s="34"/>
      <c r="AM61" s="6" t="str">
        <f>LOWER(_xlfn.CONCAT(Table2[[#This Row],[device_manufacturer]], "-",Table2[[#This Row],[device_suggested_area]]))</f>
        <v>netatmo-ada</v>
      </c>
      <c r="AN61" s="8" t="s">
        <v>584</v>
      </c>
      <c r="AO61" s="6" t="s">
        <v>586</v>
      </c>
      <c r="AP61" s="6" t="s">
        <v>582</v>
      </c>
      <c r="AQ61" s="6" t="s">
        <v>128</v>
      </c>
      <c r="AS61" s="6" t="str">
        <f>G61</f>
        <v>Ada</v>
      </c>
      <c r="AV61" s="6"/>
      <c r="AW61" s="6"/>
      <c r="AZ61" s="6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ht="16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870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M62" s="6" t="s">
        <v>90</v>
      </c>
      <c r="T62" s="6"/>
      <c r="U62" s="6" t="s">
        <v>609</v>
      </c>
      <c r="V62" s="8" t="s">
        <v>371</v>
      </c>
      <c r="W62" s="8"/>
      <c r="X62" s="8"/>
      <c r="Y62" s="8"/>
      <c r="AD62" s="6" t="s">
        <v>373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LOWER(_xlfn.CONCAT(Table2[[#This Row],[device_manufacturer]], "-",Table2[[#This Row],[device_suggested_area]]))</f>
        <v>netatmo-edwin</v>
      </c>
      <c r="AN62" s="8" t="s">
        <v>584</v>
      </c>
      <c r="AO62" s="6" t="s">
        <v>586</v>
      </c>
      <c r="AP62" s="6" t="s">
        <v>582</v>
      </c>
      <c r="AQ62" s="6" t="s">
        <v>128</v>
      </c>
      <c r="AS62" s="6" t="str">
        <f>G62</f>
        <v>Edwin</v>
      </c>
      <c r="AV62" s="6"/>
      <c r="AW62" s="6"/>
      <c r="AZ62" s="6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871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M63" s="6" t="s">
        <v>90</v>
      </c>
      <c r="T63" s="6"/>
      <c r="U63" s="6" t="s">
        <v>609</v>
      </c>
      <c r="V63" s="8" t="s">
        <v>371</v>
      </c>
      <c r="W63" s="8"/>
      <c r="X63" s="8"/>
      <c r="Y63" s="8"/>
      <c r="AD63" s="6" t="s">
        <v>373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4"/>
      <c r="AM63" s="6" t="str">
        <f>LOWER(_xlfn.CONCAT(Table2[[#This Row],[device_manufacturer]], "-",Table2[[#This Row],[device_suggested_area]]))</f>
        <v>netatmo-parents</v>
      </c>
      <c r="AN63" s="8" t="s">
        <v>584</v>
      </c>
      <c r="AO63" s="6" t="s">
        <v>586</v>
      </c>
      <c r="AP63" s="6" t="s">
        <v>582</v>
      </c>
      <c r="AQ63" s="6" t="s">
        <v>128</v>
      </c>
      <c r="AS63" s="6" t="str">
        <f>G63</f>
        <v>Parents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872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M64" s="6" t="s">
        <v>90</v>
      </c>
      <c r="T64" s="6"/>
      <c r="U64" s="6" t="s">
        <v>609</v>
      </c>
      <c r="V64" s="8" t="s">
        <v>371</v>
      </c>
      <c r="W64" s="8"/>
      <c r="X64" s="8"/>
      <c r="Y64" s="8"/>
      <c r="AD64" s="6" t="s">
        <v>373</v>
      </c>
      <c r="AF64" s="8"/>
      <c r="AH64" s="6" t="str">
        <f>IF(ISBLANK(AG64),  "", _xlfn.CONCAT("haas/entity/sensor/", LOWER(C64), "/", E64, "/config"))</f>
        <v/>
      </c>
      <c r="AI64" s="6" t="str">
        <f>IF(ISBLANK(AG64),  "", _xlfn.CONCAT(LOWER(C64), "/", E64))</f>
        <v/>
      </c>
      <c r="AK64" s="6"/>
      <c r="AL64" s="34"/>
      <c r="AM64" s="6" t="str">
        <f>LOWER(_xlfn.CONCAT(Table2[[#This Row],[device_manufacturer]], "-",Table2[[#This Row],[device_suggested_area]]))</f>
        <v>netatmo-office</v>
      </c>
      <c r="AN64" s="8" t="s">
        <v>585</v>
      </c>
      <c r="AO64" s="6" t="s">
        <v>586</v>
      </c>
      <c r="AP64" s="6" t="s">
        <v>583</v>
      </c>
      <c r="AQ64" s="6" t="s">
        <v>128</v>
      </c>
      <c r="AS64" s="6" t="str">
        <f>G64</f>
        <v>Office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873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M65" s="6" t="s">
        <v>136</v>
      </c>
      <c r="T65" s="6"/>
      <c r="U65" s="6" t="s">
        <v>609</v>
      </c>
      <c r="V65" s="8" t="s">
        <v>371</v>
      </c>
      <c r="W65" s="8"/>
      <c r="X65" s="8"/>
      <c r="Y65" s="8"/>
      <c r="AD65" s="6" t="s">
        <v>373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4"/>
      <c r="AM65" s="6" t="str">
        <f>LOWER(_xlfn.CONCAT(Table2[[#This Row],[device_manufacturer]], "-",Table2[[#This Row],[device_suggested_area]]))</f>
        <v>netatmo-kitchen</v>
      </c>
      <c r="AN65" s="8" t="s">
        <v>585</v>
      </c>
      <c r="AO65" s="6" t="s">
        <v>586</v>
      </c>
      <c r="AP65" s="6" t="s">
        <v>583</v>
      </c>
      <c r="AQ65" s="6" t="s">
        <v>128</v>
      </c>
      <c r="AS65" s="6" t="str">
        <f>G65</f>
        <v>Kitchen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874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M66" s="6" t="s">
        <v>136</v>
      </c>
      <c r="T66" s="6"/>
      <c r="U66" s="6" t="s">
        <v>609</v>
      </c>
      <c r="V66" s="8" t="s">
        <v>371</v>
      </c>
      <c r="W66" s="8"/>
      <c r="X66" s="8"/>
      <c r="Y66" s="8"/>
      <c r="AD66" s="6" t="s">
        <v>373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4"/>
      <c r="AM66" s="6" t="str">
        <f>LOWER(_xlfn.CONCAT(Table2[[#This Row],[device_manufacturer]], "-",Table2[[#This Row],[device_suggested_area]]))</f>
        <v>netatmo-laundry</v>
      </c>
      <c r="AN66" s="8" t="s">
        <v>584</v>
      </c>
      <c r="AO66" s="6" t="s">
        <v>586</v>
      </c>
      <c r="AP66" s="6" t="s">
        <v>582</v>
      </c>
      <c r="AQ66" s="6" t="s">
        <v>128</v>
      </c>
      <c r="AS66" s="6" t="str">
        <f>G66</f>
        <v>Laundry</v>
      </c>
      <c r="AV66" s="6"/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T67" s="6"/>
      <c r="V67" s="8"/>
      <c r="W67" s="8"/>
      <c r="X67" s="8"/>
      <c r="Y67" s="8"/>
      <c r="AA67" s="6" t="s">
        <v>31</v>
      </c>
      <c r="AB67" s="6" t="s">
        <v>44</v>
      </c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>IF(ISBLANK(AG67),  "", _xlfn.CONCAT("haas/entity/sensor/", LOWER(C67), "/", E67, "/config"))</f>
        <v>haas/entity/sensor/weewx/roof_cloud_base/config</v>
      </c>
      <c r="AI67" s="6" t="str">
        <f>IF(ISBLANK(AG67),  "", _xlfn.CONCAT(LOWER(C67), "/", E67))</f>
        <v>weewx/roof_cloud_base</v>
      </c>
      <c r="AJ67" s="6" t="s">
        <v>332</v>
      </c>
      <c r="AK67" s="6">
        <v>1</v>
      </c>
      <c r="AL67" s="32"/>
      <c r="AM67" s="6" t="s">
        <v>454</v>
      </c>
      <c r="AN67" s="8">
        <v>3.15</v>
      </c>
      <c r="AO67" s="6" t="s">
        <v>430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T68" s="6"/>
      <c r="V68" s="8"/>
      <c r="W68" s="8"/>
      <c r="X68" s="8"/>
      <c r="Y68" s="8"/>
      <c r="AA68" s="6" t="s">
        <v>31</v>
      </c>
      <c r="AB68" s="6" t="s">
        <v>48</v>
      </c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>IF(ISBLANK(AG68),  "", _xlfn.CONCAT("haas/entity/sensor/", LOWER(C68), "/", E68, "/config"))</f>
        <v>haas/entity/sensor/weewx/roof_max_solar_radiation/config</v>
      </c>
      <c r="AI68" s="6" t="str">
        <f>IF(ISBLANK(AG68),  "", _xlfn.CONCAT(LOWER(C68), "/", E68))</f>
        <v>weewx/roof_max_solar_radiation</v>
      </c>
      <c r="AJ68" s="6" t="s">
        <v>332</v>
      </c>
      <c r="AK68" s="6">
        <v>1</v>
      </c>
      <c r="AL68" s="32"/>
      <c r="AM68" s="6" t="s">
        <v>454</v>
      </c>
      <c r="AN68" s="8">
        <v>3.15</v>
      </c>
      <c r="AO68" s="6" t="s">
        <v>430</v>
      </c>
      <c r="AP68" s="6" t="s">
        <v>36</v>
      </c>
      <c r="AQ68" s="6" t="s">
        <v>37</v>
      </c>
      <c r="AS68" s="6" t="s">
        <v>38</v>
      </c>
      <c r="AV68" s="6"/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T69" s="6"/>
      <c r="V69" s="8"/>
      <c r="W69" s="8"/>
      <c r="X69" s="8"/>
      <c r="Y69" s="8"/>
      <c r="AA69" s="6" t="s">
        <v>31</v>
      </c>
      <c r="AB69" s="6" t="s">
        <v>51</v>
      </c>
      <c r="AC69" s="6" t="s">
        <v>52</v>
      </c>
      <c r="AE69" s="6">
        <v>300</v>
      </c>
      <c r="AF69" s="8" t="s">
        <v>34</v>
      </c>
      <c r="AG69" s="6" t="s">
        <v>55</v>
      </c>
      <c r="AH69" s="6" t="str">
        <f>IF(ISBLANK(AG69),  "", _xlfn.CONCAT("haas/entity/sensor/", LOWER(C69), "/", E69, "/config"))</f>
        <v>haas/entity/sensor/weewx/roof_barometer_pressure/config</v>
      </c>
      <c r="AI69" s="6" t="str">
        <f>IF(ISBLANK(AG69),  "", _xlfn.CONCAT(LOWER(C69), "/", E69))</f>
        <v>weewx/roof_barometer_pressure</v>
      </c>
      <c r="AJ69" s="6" t="s">
        <v>332</v>
      </c>
      <c r="AK69" s="6">
        <v>1</v>
      </c>
      <c r="AL69" s="32"/>
      <c r="AM69" s="6" t="s">
        <v>454</v>
      </c>
      <c r="AN69" s="8">
        <v>3.15</v>
      </c>
      <c r="AO69" s="6" t="s">
        <v>430</v>
      </c>
      <c r="AP69" s="6" t="s">
        <v>36</v>
      </c>
      <c r="AQ69" s="6" t="s">
        <v>37</v>
      </c>
      <c r="AS69" s="6" t="s">
        <v>38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T70" s="6"/>
      <c r="V70" s="8"/>
      <c r="W70" s="8"/>
      <c r="X70" s="8"/>
      <c r="Y70" s="8"/>
      <c r="AA70" s="6" t="s">
        <v>31</v>
      </c>
      <c r="AB70" s="6" t="s">
        <v>51</v>
      </c>
      <c r="AC70" s="6" t="s">
        <v>52</v>
      </c>
      <c r="AE70" s="6">
        <v>300</v>
      </c>
      <c r="AF70" s="8" t="s">
        <v>34</v>
      </c>
      <c r="AG70" s="6" t="s">
        <v>52</v>
      </c>
      <c r="AH70" s="6" t="str">
        <f>IF(ISBLANK(AG70),  "", _xlfn.CONCAT("haas/entity/sensor/", LOWER(C70), "/", E70, "/config"))</f>
        <v>haas/entity/sensor/weewx/roof_pressure/config</v>
      </c>
      <c r="AI70" s="6" t="str">
        <f>IF(ISBLANK(AG70),  "", _xlfn.CONCAT(LOWER(C70), "/", E70))</f>
        <v>weewx/roof_pressure</v>
      </c>
      <c r="AJ70" s="6" t="s">
        <v>332</v>
      </c>
      <c r="AK70" s="6">
        <v>1</v>
      </c>
      <c r="AL70" s="32"/>
      <c r="AM70" s="6" t="s">
        <v>454</v>
      </c>
      <c r="AN70" s="8">
        <v>3.15</v>
      </c>
      <c r="AO70" s="6" t="s">
        <v>430</v>
      </c>
      <c r="AP70" s="6" t="s">
        <v>36</v>
      </c>
      <c r="AQ70" s="6" t="s">
        <v>37</v>
      </c>
      <c r="AS70" s="6" t="s">
        <v>38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T71" s="6"/>
      <c r="V71" s="8"/>
      <c r="W71" s="8"/>
      <c r="X71" s="8"/>
      <c r="Y71" s="8"/>
      <c r="AA71" s="6" t="s">
        <v>31</v>
      </c>
      <c r="AB71" s="6" t="s">
        <v>174</v>
      </c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>IF(ISBLANK(AG71),  "", _xlfn.CONCAT("haas/entity/sensor/", LOWER(C71), "/", E71, "/config"))</f>
        <v>haas/entity/sensor/weewx/roof_wind_direction/config</v>
      </c>
      <c r="AI71" s="6" t="str">
        <f>IF(ISBLANK(AG71),  "", _xlfn.CONCAT(LOWER(C71), "/", E71))</f>
        <v>weewx/roof_wind_direction</v>
      </c>
      <c r="AJ71" s="6" t="s">
        <v>332</v>
      </c>
      <c r="AK71" s="6">
        <v>1</v>
      </c>
      <c r="AL71" s="32"/>
      <c r="AM71" s="6" t="s">
        <v>454</v>
      </c>
      <c r="AN71" s="8">
        <v>3.15</v>
      </c>
      <c r="AO71" s="6" t="s">
        <v>430</v>
      </c>
      <c r="AP71" s="6" t="s">
        <v>36</v>
      </c>
      <c r="AQ71" s="6" t="s">
        <v>37</v>
      </c>
      <c r="AS71" s="6" t="s">
        <v>38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T72" s="6"/>
      <c r="V72" s="8"/>
      <c r="W72" s="8"/>
      <c r="X72" s="8"/>
      <c r="Y72" s="8"/>
      <c r="AA72" s="6" t="s">
        <v>31</v>
      </c>
      <c r="AB72" s="6" t="s">
        <v>174</v>
      </c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>IF(ISBLANK(AG72),  "", _xlfn.CONCAT("haas/entity/sensor/", LOWER(C72), "/", E72, "/config"))</f>
        <v>haas/entity/sensor/weewx/roof_wind_gust_direction/config</v>
      </c>
      <c r="AI72" s="6" t="str">
        <f>IF(ISBLANK(AG72),  "", _xlfn.CONCAT(LOWER(C72), "/", E72))</f>
        <v>weewx/roof_wind_gust_direction</v>
      </c>
      <c r="AJ72" s="6" t="s">
        <v>332</v>
      </c>
      <c r="AK72" s="6">
        <v>1</v>
      </c>
      <c r="AL72" s="32"/>
      <c r="AM72" s="6" t="s">
        <v>454</v>
      </c>
      <c r="AN72" s="8">
        <v>3.15</v>
      </c>
      <c r="AO72" s="6" t="s">
        <v>430</v>
      </c>
      <c r="AP72" s="6" t="s">
        <v>36</v>
      </c>
      <c r="AQ72" s="6" t="s">
        <v>37</v>
      </c>
      <c r="AS72" s="6" t="s">
        <v>38</v>
      </c>
      <c r="AV72" s="6"/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ht="16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T73" s="6"/>
      <c r="V73" s="8"/>
      <c r="W73" s="8"/>
      <c r="X73" s="8"/>
      <c r="Y73" s="8"/>
      <c r="AA73" s="6" t="s">
        <v>31</v>
      </c>
      <c r="AB73" s="6" t="s">
        <v>175</v>
      </c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>IF(ISBLANK(AG73),  "", _xlfn.CONCAT("haas/entity/sensor/", LOWER(C73), "/", E73, "/config"))</f>
        <v>haas/entity/sensor/weewx/roof_wind_gust_speed/config</v>
      </c>
      <c r="AI73" s="6" t="str">
        <f>IF(ISBLANK(AG73),  "", _xlfn.CONCAT(LOWER(C73), "/", E73))</f>
        <v>weewx/roof_wind_gust_speed</v>
      </c>
      <c r="AJ73" s="6" t="s">
        <v>331</v>
      </c>
      <c r="AK73" s="6">
        <v>1</v>
      </c>
      <c r="AL73" s="32"/>
      <c r="AM73" s="6" t="s">
        <v>454</v>
      </c>
      <c r="AN73" s="8">
        <v>3.15</v>
      </c>
      <c r="AO73" s="6" t="s">
        <v>430</v>
      </c>
      <c r="AP73" s="6" t="s">
        <v>36</v>
      </c>
      <c r="AQ73" s="6" t="s">
        <v>37</v>
      </c>
      <c r="AS73" s="6" t="s">
        <v>38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T74" s="6"/>
      <c r="V74" s="8"/>
      <c r="W74" s="8"/>
      <c r="X74" s="8"/>
      <c r="Y74" s="8"/>
      <c r="AA74" s="6" t="s">
        <v>31</v>
      </c>
      <c r="AB74" s="6" t="s">
        <v>175</v>
      </c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>IF(ISBLANK(AG74),  "", _xlfn.CONCAT("haas/entity/sensor/", LOWER(C74), "/", E74, "/config"))</f>
        <v>haas/entity/sensor/weewx/roof_wind_speed_10min/config</v>
      </c>
      <c r="AI74" s="6" t="str">
        <f>IF(ISBLANK(AG74),  "", _xlfn.CONCAT(LOWER(C74), "/", E74))</f>
        <v>weewx/roof_wind_speed_10min</v>
      </c>
      <c r="AJ74" s="6" t="s">
        <v>331</v>
      </c>
      <c r="AK74" s="6">
        <v>1</v>
      </c>
      <c r="AL74" s="32"/>
      <c r="AM74" s="6" t="s">
        <v>454</v>
      </c>
      <c r="AN74" s="8">
        <v>3.15</v>
      </c>
      <c r="AO74" s="6" t="s">
        <v>430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T75" s="6"/>
      <c r="V75" s="8"/>
      <c r="W75" s="8"/>
      <c r="X75" s="8"/>
      <c r="Y75" s="8"/>
      <c r="AA75" s="6" t="s">
        <v>31</v>
      </c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>IF(ISBLANK(AG75),  "", _xlfn.CONCAT("haas/entity/sensor/", LOWER(C75), "/", E75, "/config"))</f>
        <v>haas/entity/sensor/weewx/roof_wind_samples/config</v>
      </c>
      <c r="AI75" s="6" t="str">
        <f>IF(ISBLANK(AG75),  "", _xlfn.CONCAT(LOWER(C75), "/", E75))</f>
        <v>weewx/roof_wind_samples</v>
      </c>
      <c r="AJ75" s="6" t="s">
        <v>333</v>
      </c>
      <c r="AK75" s="6">
        <v>1</v>
      </c>
      <c r="AL75" s="32"/>
      <c r="AM75" s="6" t="s">
        <v>454</v>
      </c>
      <c r="AN75" s="8">
        <v>3.15</v>
      </c>
      <c r="AO75" s="6" t="s">
        <v>430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T76" s="6"/>
      <c r="V76" s="8"/>
      <c r="W76" s="8"/>
      <c r="X76" s="8"/>
      <c r="Y76" s="8"/>
      <c r="AA76" s="6" t="s">
        <v>31</v>
      </c>
      <c r="AB76" s="6" t="s">
        <v>125</v>
      </c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>IF(ISBLANK(AG76),  "", _xlfn.CONCAT("haas/entity/sensor/", LOWER(C76), "/", E76, "/config"))</f>
        <v>haas/entity/sensor/weewx/roof_wind_run/config</v>
      </c>
      <c r="AI76" s="6" t="str">
        <f>IF(ISBLANK(AG76),  "", _xlfn.CONCAT(LOWER(C76), "/", E76))</f>
        <v>weewx/roof_wind_run</v>
      </c>
      <c r="AJ76" s="6" t="s">
        <v>331</v>
      </c>
      <c r="AK76" s="6">
        <v>1</v>
      </c>
      <c r="AL76" s="32"/>
      <c r="AM76" s="6" t="s">
        <v>454</v>
      </c>
      <c r="AN76" s="8">
        <v>3.15</v>
      </c>
      <c r="AO76" s="6" t="s">
        <v>430</v>
      </c>
      <c r="AP76" s="6" t="s">
        <v>36</v>
      </c>
      <c r="AQ76" s="6" t="s">
        <v>37</v>
      </c>
      <c r="AS76" s="6" t="s">
        <v>38</v>
      </c>
      <c r="AV76" s="6"/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>IF(ISBLANK(AG77),  "", _xlfn.CONCAT("haas/entity/sensor/", LOWER(C77), "/", E77, "/config"))</f>
        <v>haas/entity/sensor/weewx/roof_wind_speed/config</v>
      </c>
      <c r="AI77" s="6" t="str">
        <f>IF(ISBLANK(AG77),  "", _xlfn.CONCAT(LOWER(C77), "/", E77))</f>
        <v>weewx/roof_wind_speed</v>
      </c>
      <c r="AJ77" s="6" t="s">
        <v>331</v>
      </c>
      <c r="AK77" s="6">
        <v>1</v>
      </c>
      <c r="AL77" s="32"/>
      <c r="AM77" s="6" t="s">
        <v>454</v>
      </c>
      <c r="AN77" s="8">
        <v>3.15</v>
      </c>
      <c r="AO77" s="6" t="s">
        <v>430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>IF(ISBLANK(AG78),  "", _xlfn.CONCAT("haas/entity/sensor/", LOWER(C78), "/", E78, "/config"))</f>
        <v>haas/entity/sensor/weewx/roof_rain_rate/config</v>
      </c>
      <c r="AI78" s="6" t="str">
        <f>IF(ISBLANK(AG78),  "", _xlfn.CONCAT(LOWER(C78), "/", E78))</f>
        <v>weewx/roof_rain_rate</v>
      </c>
      <c r="AJ78" s="6" t="s">
        <v>605</v>
      </c>
      <c r="AK78" s="6">
        <v>1</v>
      </c>
      <c r="AL78" s="32"/>
      <c r="AM78" s="6" t="s">
        <v>454</v>
      </c>
      <c r="AN78" s="8">
        <v>3.15</v>
      </c>
      <c r="AO78" s="6" t="s">
        <v>430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M79" s="6" t="s">
        <v>136</v>
      </c>
      <c r="T79" s="6"/>
      <c r="U79" s="6" t="s">
        <v>609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>IF(ISBLANK(AG79),  "", _xlfn.CONCAT("haas/entity/sensor/", LOWER(C79), "/", E79, "/config"))</f>
        <v>haas/entity/sensor/weewx/roof_hourly_rain/config</v>
      </c>
      <c r="AI79" s="6" t="str">
        <f>IF(ISBLANK(AG79),  "", _xlfn.CONCAT(LOWER(C79), "/", E79))</f>
        <v>weewx/roof_hourly_rain</v>
      </c>
      <c r="AJ79" s="6" t="s">
        <v>605</v>
      </c>
      <c r="AK79" s="6">
        <v>1</v>
      </c>
      <c r="AL79" s="32"/>
      <c r="AM79" s="6" t="s">
        <v>454</v>
      </c>
      <c r="AN79" s="8">
        <v>3.15</v>
      </c>
      <c r="AO79" s="6" t="s">
        <v>430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1352</v>
      </c>
      <c r="B80" s="6" t="s">
        <v>26</v>
      </c>
      <c r="C80" s="6" t="s">
        <v>613</v>
      </c>
      <c r="D80" s="6" t="s">
        <v>395</v>
      </c>
      <c r="E80" s="6" t="s">
        <v>611</v>
      </c>
      <c r="F80" s="6" t="str">
        <f>IF(ISBLANK(E80), "", Table2[[#This Row],[unique_id]])</f>
        <v>graph_break</v>
      </c>
      <c r="G80" s="6" t="s">
        <v>612</v>
      </c>
      <c r="H80" s="6" t="s">
        <v>59</v>
      </c>
      <c r="I80" s="6" t="s">
        <v>190</v>
      </c>
      <c r="T80" s="6"/>
      <c r="U80" s="6" t="s">
        <v>609</v>
      </c>
      <c r="V80" s="8"/>
      <c r="W80" s="8"/>
      <c r="X80" s="8"/>
      <c r="Y80" s="8"/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/>
      <c r="AN80" s="8"/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609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>IF(ISBLANK(AG81),  "", _xlfn.CONCAT("haas/entity/sensor/", LOWER(C81), "/", E81, "/config"))</f>
        <v>haas/entity/sensor/weewx/roof_daily_rain/config</v>
      </c>
      <c r="AI81" s="6" t="str">
        <f>IF(ISBLANK(AG81),  "", _xlfn.CONCAT(LOWER(C81), "/", E81))</f>
        <v>weewx/roof_daily_rain</v>
      </c>
      <c r="AJ81" s="6" t="s">
        <v>605</v>
      </c>
      <c r="AK81" s="6">
        <v>1</v>
      </c>
      <c r="AL81" s="32"/>
      <c r="AM81" s="6" t="s">
        <v>454</v>
      </c>
      <c r="AN81" s="8">
        <v>3.15</v>
      </c>
      <c r="AO81" s="6" t="s">
        <v>430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T82" s="6"/>
      <c r="V82" s="8"/>
      <c r="W82" s="8"/>
      <c r="X82" s="8"/>
      <c r="Y82" s="8"/>
      <c r="AA82" s="6" t="s">
        <v>60</v>
      </c>
      <c r="AB82" s="6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>IF(ISBLANK(AG82),  "", _xlfn.CONCAT("haas/entity/sensor/", LOWER(C82), "/", E82, "/config"))</f>
        <v>haas/entity/sensor/weewx/roof_24hour_rain/config</v>
      </c>
      <c r="AI82" s="6" t="str">
        <f>IF(ISBLANK(AG82),  "", _xlfn.CONCAT(LOWER(C82), "/", E82))</f>
        <v>weewx/roof_24hour_rain</v>
      </c>
      <c r="AJ82" s="6" t="s">
        <v>605</v>
      </c>
      <c r="AK82" s="6">
        <v>1</v>
      </c>
      <c r="AL82" s="32"/>
      <c r="AM82" s="6" t="s">
        <v>454</v>
      </c>
      <c r="AN82" s="8">
        <v>3.15</v>
      </c>
      <c r="AO82" s="6" t="s">
        <v>430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/>
      <c r="AN83" s="8"/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>IF(ISBLANK(AG84),  "", _xlfn.CONCAT("haas/entity/sensor/", LOWER(C84), "/", E84, "/config"))</f>
        <v>haas/entity/sensor/weewx/roof_monthly_rain/config</v>
      </c>
      <c r="AI84" s="6" t="str">
        <f>IF(ISBLANK(AG84),  "", _xlfn.CONCAT(LOWER(C84), "/", E84))</f>
        <v>weewx/roof_monthly_rain</v>
      </c>
      <c r="AJ84" s="6" t="s">
        <v>334</v>
      </c>
      <c r="AK84" s="6">
        <v>1</v>
      </c>
      <c r="AL84" s="32"/>
      <c r="AM84" s="6" t="s">
        <v>454</v>
      </c>
      <c r="AN84" s="8">
        <v>3.15</v>
      </c>
      <c r="AO84" s="6" t="s">
        <v>430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6">
        <v>1357</v>
      </c>
      <c r="B85" s="6" t="s">
        <v>26</v>
      </c>
      <c r="C85" s="6" t="s">
        <v>613</v>
      </c>
      <c r="D85" s="6" t="s">
        <v>395</v>
      </c>
      <c r="E85" s="6" t="s">
        <v>611</v>
      </c>
      <c r="F85" s="6" t="str">
        <f>IF(ISBLANK(E85), "", Table2[[#This Row],[unique_id]])</f>
        <v>graph_break</v>
      </c>
      <c r="G85" s="6" t="s">
        <v>612</v>
      </c>
      <c r="H85" s="6" t="s">
        <v>59</v>
      </c>
      <c r="I85" s="6" t="s">
        <v>190</v>
      </c>
      <c r="T85" s="6"/>
      <c r="U85" s="6" t="s">
        <v>609</v>
      </c>
      <c r="V85" s="8"/>
      <c r="W85" s="8"/>
      <c r="X85" s="8"/>
      <c r="Y85" s="8"/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3"/>
      <c r="AM85" s="6"/>
      <c r="AN85" s="8"/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609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>IF(ISBLANK(AG86),  "", _xlfn.CONCAT("haas/entity/sensor/", LOWER(C86), "/", E86, "/config"))</f>
        <v>haas/entity/sensor/weewx/roof_yearly_rain/config</v>
      </c>
      <c r="AI86" s="6" t="str">
        <f>IF(ISBLANK(AG86),  "", _xlfn.CONCAT(LOWER(C86), "/", E86))</f>
        <v>weewx/roof_yearly_rain</v>
      </c>
      <c r="AJ86" s="6" t="s">
        <v>334</v>
      </c>
      <c r="AK86" s="6">
        <v>1</v>
      </c>
      <c r="AL86" s="32"/>
      <c r="AM86" s="6" t="s">
        <v>454</v>
      </c>
      <c r="AN86" s="8">
        <v>3.15</v>
      </c>
      <c r="AO86" s="6" t="s">
        <v>430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>IF(ISBLANK(AG87),  "", _xlfn.CONCAT("haas/entity/sensor/", LOWER(C87), "/", E87, "/config"))</f>
        <v>haas/entity/sensor/weewx/roof_rain/config</v>
      </c>
      <c r="AI87" s="6" t="str">
        <f>IF(ISBLANK(AG87),  "", _xlfn.CONCAT(LOWER(C87), "/", E87))</f>
        <v>weewx/roof_rain</v>
      </c>
      <c r="AJ87" s="6" t="s">
        <v>334</v>
      </c>
      <c r="AK87" s="6">
        <v>1</v>
      </c>
      <c r="AL87" s="32"/>
      <c r="AM87" s="6" t="s">
        <v>454</v>
      </c>
      <c r="AN87" s="8">
        <v>3.15</v>
      </c>
      <c r="AO87" s="6" t="s">
        <v>430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>IF(ISBLANK(AG88),  "", _xlfn.CONCAT("haas/entity/sensor/", LOWER(C88), "/", E88, "/config"))</f>
        <v>haas/entity/sensor/weewx/roof_storm_rain/config</v>
      </c>
      <c r="AI88" s="6" t="str">
        <f>IF(ISBLANK(AG88),  "", _xlfn.CONCAT(LOWER(C88), "/", E88))</f>
        <v>weewx/roof_storm_rain</v>
      </c>
      <c r="AJ88" s="6" t="s">
        <v>334</v>
      </c>
      <c r="AK88" s="6">
        <v>1</v>
      </c>
      <c r="AL88" s="32"/>
      <c r="AM88" s="6" t="s">
        <v>454</v>
      </c>
      <c r="AN88" s="8">
        <v>3.15</v>
      </c>
      <c r="AO88" s="6" t="s">
        <v>430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6">
        <v>1400</v>
      </c>
      <c r="B89" s="6" t="s">
        <v>26</v>
      </c>
      <c r="C89" s="6" t="s">
        <v>151</v>
      </c>
      <c r="D89" s="6" t="s">
        <v>355</v>
      </c>
      <c r="E89" s="6" t="s">
        <v>968</v>
      </c>
      <c r="F89" s="6" t="str">
        <f>IF(ISBLANK(E89), "", Table2[[#This Row],[unique_id]])</f>
        <v>home_security</v>
      </c>
      <c r="G89" s="6" t="s">
        <v>966</v>
      </c>
      <c r="H89" s="6" t="s">
        <v>356</v>
      </c>
      <c r="I89" s="6" t="s">
        <v>132</v>
      </c>
      <c r="J89" s="6" t="s">
        <v>967</v>
      </c>
      <c r="M89" s="6" t="s">
        <v>275</v>
      </c>
      <c r="T89" s="6"/>
      <c r="V89" s="8"/>
      <c r="W89" s="8"/>
      <c r="X89" s="8"/>
      <c r="Y89" s="8"/>
      <c r="AD89" s="6" t="s">
        <v>981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4"/>
      <c r="AM89" s="6"/>
      <c r="AN89" s="8"/>
      <c r="AS89" s="6" t="s">
        <v>172</v>
      </c>
      <c r="AT89" s="6" t="s">
        <v>1020</v>
      </c>
      <c r="AV89" s="13"/>
      <c r="AW89" s="12"/>
      <c r="AX89" s="12"/>
      <c r="AY89" s="12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1401</v>
      </c>
      <c r="B90" s="6" t="s">
        <v>26</v>
      </c>
      <c r="C90" s="6" t="s">
        <v>151</v>
      </c>
      <c r="D90" s="6" t="s">
        <v>355</v>
      </c>
      <c r="E90" s="6" t="s">
        <v>614</v>
      </c>
      <c r="F90" s="6" t="str">
        <f>IF(ISBLANK(E90), "", Table2[[#This Row],[unique_id]])</f>
        <v>home_movie</v>
      </c>
      <c r="G90" s="6" t="s">
        <v>627</v>
      </c>
      <c r="H90" s="6" t="s">
        <v>356</v>
      </c>
      <c r="I90" s="6" t="s">
        <v>132</v>
      </c>
      <c r="J90" s="6" t="s">
        <v>662</v>
      </c>
      <c r="M90" s="6" t="s">
        <v>275</v>
      </c>
      <c r="T90" s="6"/>
      <c r="V90" s="8"/>
      <c r="W90" s="8"/>
      <c r="X90" s="8"/>
      <c r="Y90" s="8"/>
      <c r="AD90" s="6" t="s">
        <v>603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3"/>
      <c r="AM90" s="6"/>
      <c r="AN90" s="8"/>
      <c r="AS90" s="6" t="s">
        <v>172</v>
      </c>
      <c r="AT90" s="6" t="s">
        <v>1020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6">
        <v>1402</v>
      </c>
      <c r="B91" s="6" t="s">
        <v>26</v>
      </c>
      <c r="C91" s="6" t="s">
        <v>151</v>
      </c>
      <c r="D91" s="6" t="s">
        <v>355</v>
      </c>
      <c r="E91" s="6" t="s">
        <v>354</v>
      </c>
      <c r="F91" s="6" t="str">
        <f>IF(ISBLANK(E91), "", Table2[[#This Row],[unique_id]])</f>
        <v>home_sleep</v>
      </c>
      <c r="G91" s="6" t="s">
        <v>312</v>
      </c>
      <c r="H91" s="6" t="s">
        <v>356</v>
      </c>
      <c r="I91" s="6" t="s">
        <v>132</v>
      </c>
      <c r="J91" s="6" t="s">
        <v>664</v>
      </c>
      <c r="M91" s="6" t="s">
        <v>275</v>
      </c>
      <c r="T91" s="6"/>
      <c r="V91" s="8"/>
      <c r="W91" s="8"/>
      <c r="X91" s="8"/>
      <c r="Y91" s="8"/>
      <c r="AD91" s="6" t="s">
        <v>357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3"/>
      <c r="AM91" s="6"/>
      <c r="AN91" s="8"/>
      <c r="AS91" s="6" t="s">
        <v>172</v>
      </c>
      <c r="AT91" s="6" t="s">
        <v>1020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1403</v>
      </c>
      <c r="B92" s="6" t="s">
        <v>26</v>
      </c>
      <c r="C92" s="6" t="s">
        <v>151</v>
      </c>
      <c r="D92" s="6" t="s">
        <v>355</v>
      </c>
      <c r="E92" s="6" t="s">
        <v>602</v>
      </c>
      <c r="F92" s="6" t="str">
        <f>IF(ISBLANK(E92), "", Table2[[#This Row],[unique_id]])</f>
        <v>home_reset</v>
      </c>
      <c r="G92" s="6" t="s">
        <v>628</v>
      </c>
      <c r="H92" s="6" t="s">
        <v>356</v>
      </c>
      <c r="I92" s="6" t="s">
        <v>132</v>
      </c>
      <c r="J92" s="6" t="s">
        <v>663</v>
      </c>
      <c r="M92" s="6" t="s">
        <v>275</v>
      </c>
      <c r="T92" s="6"/>
      <c r="V92" s="8"/>
      <c r="W92" s="8"/>
      <c r="X92" s="8"/>
      <c r="Y92" s="8"/>
      <c r="AD92" s="6" t="s">
        <v>604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3"/>
      <c r="AM92" s="6"/>
      <c r="AN92" s="8"/>
      <c r="AS92" s="6" t="s">
        <v>172</v>
      </c>
      <c r="AT92" s="6" t="s">
        <v>1020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6">
        <v>1404</v>
      </c>
      <c r="B93" s="6" t="s">
        <v>26</v>
      </c>
      <c r="C93" s="6" t="s">
        <v>985</v>
      </c>
      <c r="D93" s="6" t="s">
        <v>986</v>
      </c>
      <c r="E93" s="6" t="s">
        <v>987</v>
      </c>
      <c r="F93" s="6" t="str">
        <f>IF(ISBLANK(E93), "", Table2[[#This Row],[unique_id]])</f>
        <v>home_secure_back_door_off</v>
      </c>
      <c r="G93" s="6" t="s">
        <v>988</v>
      </c>
      <c r="H93" s="6" t="s">
        <v>356</v>
      </c>
      <c r="I93" s="6" t="s">
        <v>132</v>
      </c>
      <c r="K93" s="6" t="s">
        <v>989</v>
      </c>
      <c r="L93" s="6" t="s">
        <v>995</v>
      </c>
      <c r="T93" s="6"/>
      <c r="V93" s="8"/>
      <c r="W93" s="8"/>
      <c r="X93" s="8"/>
      <c r="Y93" s="8"/>
      <c r="AD93" s="6" t="s">
        <v>996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1405</v>
      </c>
      <c r="B94" s="6" t="s">
        <v>26</v>
      </c>
      <c r="C94" s="6" t="s">
        <v>985</v>
      </c>
      <c r="D94" s="6" t="s">
        <v>986</v>
      </c>
      <c r="E94" s="6" t="s">
        <v>997</v>
      </c>
      <c r="F94" s="6" t="str">
        <f>IF(ISBLANK(E94), "", Table2[[#This Row],[unique_id]])</f>
        <v>home_secure_front_door_off</v>
      </c>
      <c r="G94" s="6" t="s">
        <v>998</v>
      </c>
      <c r="H94" s="6" t="s">
        <v>356</v>
      </c>
      <c r="I94" s="6" t="s">
        <v>132</v>
      </c>
      <c r="K94" s="6" t="s">
        <v>999</v>
      </c>
      <c r="L94" s="6" t="s">
        <v>995</v>
      </c>
      <c r="T94" s="6"/>
      <c r="V94" s="8"/>
      <c r="W94" s="8"/>
      <c r="X94" s="8"/>
      <c r="Y94" s="8"/>
      <c r="AD94" s="6" t="s">
        <v>996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3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1406</v>
      </c>
      <c r="B95" s="6" t="s">
        <v>26</v>
      </c>
      <c r="C95" s="6" t="s">
        <v>985</v>
      </c>
      <c r="D95" s="6" t="s">
        <v>986</v>
      </c>
      <c r="E95" s="6" t="s">
        <v>1002</v>
      </c>
      <c r="F95" s="6" t="str">
        <f>IF(ISBLANK(E95), "", Table2[[#This Row],[unique_id]])</f>
        <v>home_sleep_on</v>
      </c>
      <c r="G95" s="6" t="s">
        <v>1000</v>
      </c>
      <c r="H95" s="6" t="s">
        <v>356</v>
      </c>
      <c r="I95" s="6" t="s">
        <v>132</v>
      </c>
      <c r="K95" s="6" t="s">
        <v>1004</v>
      </c>
      <c r="L95" s="6" t="s">
        <v>1005</v>
      </c>
      <c r="T95" s="6"/>
      <c r="V95" s="8"/>
      <c r="W95" s="8"/>
      <c r="X95" s="8"/>
      <c r="Y95" s="8"/>
      <c r="AD95" s="6" t="s">
        <v>357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3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1407</v>
      </c>
      <c r="B96" s="6" t="s">
        <v>26</v>
      </c>
      <c r="C96" s="6" t="s">
        <v>985</v>
      </c>
      <c r="D96" s="6" t="s">
        <v>986</v>
      </c>
      <c r="E96" s="6" t="s">
        <v>1003</v>
      </c>
      <c r="F96" s="6" t="str">
        <f>IF(ISBLANK(E96), "", Table2[[#This Row],[unique_id]])</f>
        <v>home_sleep_off</v>
      </c>
      <c r="G96" s="6" t="s">
        <v>1001</v>
      </c>
      <c r="H96" s="6" t="s">
        <v>356</v>
      </c>
      <c r="I96" s="6" t="s">
        <v>132</v>
      </c>
      <c r="K96" s="6" t="s">
        <v>1004</v>
      </c>
      <c r="L96" s="6" t="s">
        <v>995</v>
      </c>
      <c r="T96" s="6"/>
      <c r="V96" s="8"/>
      <c r="W96" s="8"/>
      <c r="X96" s="8"/>
      <c r="Y96" s="8"/>
      <c r="AD96" s="6" t="s">
        <v>1006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33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1408</v>
      </c>
      <c r="B97" s="6" t="s">
        <v>26</v>
      </c>
      <c r="C97" s="6" t="s">
        <v>613</v>
      </c>
      <c r="D97" s="6" t="s">
        <v>395</v>
      </c>
      <c r="E97" s="6" t="s">
        <v>394</v>
      </c>
      <c r="F97" s="6" t="str">
        <f>IF(ISBLANK(E97), "", Table2[[#This Row],[unique_id]])</f>
        <v>column_break</v>
      </c>
      <c r="G97" s="6" t="s">
        <v>391</v>
      </c>
      <c r="H97" s="6" t="s">
        <v>356</v>
      </c>
      <c r="I97" s="6" t="s">
        <v>132</v>
      </c>
      <c r="M97" s="6" t="s">
        <v>392</v>
      </c>
      <c r="N97" s="6" t="s">
        <v>393</v>
      </c>
      <c r="T97" s="6"/>
      <c r="V97" s="8"/>
      <c r="W97" s="8"/>
      <c r="X97" s="8"/>
      <c r="Y97" s="8"/>
      <c r="AF97" s="8"/>
      <c r="AI97" s="6" t="str">
        <f>IF(ISBLANK(AG97),  "", _xlfn.CONCAT(LOWER(C97), "/", E97))</f>
        <v/>
      </c>
      <c r="AK97" s="6"/>
      <c r="AL97" s="33"/>
      <c r="AM97" s="6"/>
      <c r="AN97" s="8"/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563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1070</v>
      </c>
      <c r="M98" s="6" t="s">
        <v>136</v>
      </c>
      <c r="O98" s="8" t="s">
        <v>1163</v>
      </c>
      <c r="P98" s="6" t="s">
        <v>172</v>
      </c>
      <c r="Q98" s="6" t="s">
        <v>1113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1108</v>
      </c>
      <c r="V98" s="8"/>
      <c r="W98" s="8"/>
      <c r="X98" s="8"/>
      <c r="Y98" s="8"/>
      <c r="AD98" s="6" t="s">
        <v>261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4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446</v>
      </c>
      <c r="AO98" s="6" t="s">
        <v>129</v>
      </c>
      <c r="AP98" s="6" t="s">
        <v>447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553</v>
      </c>
      <c r="AV98" s="6" t="s">
        <v>448</v>
      </c>
      <c r="AW98" s="6" t="s">
        <v>556</v>
      </c>
      <c r="AZ98" s="6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ht="16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564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1070</v>
      </c>
      <c r="M99" s="6" t="s">
        <v>136</v>
      </c>
      <c r="O99" s="8" t="s">
        <v>1163</v>
      </c>
      <c r="P99" s="6" t="s">
        <v>172</v>
      </c>
      <c r="Q99" s="6" t="s">
        <v>1113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1108</v>
      </c>
      <c r="V99" s="8"/>
      <c r="W99" s="8"/>
      <c r="X99" s="8"/>
      <c r="Y99" s="8"/>
      <c r="AD99" s="6" t="s">
        <v>261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4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446</v>
      </c>
      <c r="AO99" s="6" t="s">
        <v>129</v>
      </c>
      <c r="AP99" s="6" t="s">
        <v>447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553</v>
      </c>
      <c r="AV99" s="6" t="s">
        <v>449</v>
      </c>
      <c r="AW99" s="6" t="s">
        <v>557</v>
      </c>
      <c r="AZ99" s="6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ht="16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565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660</v>
      </c>
      <c r="M100" s="6" t="s">
        <v>136</v>
      </c>
      <c r="O100" s="8" t="s">
        <v>1163</v>
      </c>
      <c r="P100" s="6" t="s">
        <v>172</v>
      </c>
      <c r="Q100" s="6" t="s">
        <v>1113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1108</v>
      </c>
      <c r="V100" s="8"/>
      <c r="W100" s="8"/>
      <c r="X100" s="8"/>
      <c r="Y100" s="8"/>
      <c r="AD100" s="6" t="s">
        <v>261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4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446</v>
      </c>
      <c r="AO100" s="6" t="s">
        <v>129</v>
      </c>
      <c r="AP100" s="6" t="s">
        <v>447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553</v>
      </c>
      <c r="AV100" s="6" t="s">
        <v>452</v>
      </c>
      <c r="AW100" s="6" t="s">
        <v>558</v>
      </c>
      <c r="AZ100" s="6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ht="16" customHeight="1">
      <c r="A101" s="6">
        <v>1503</v>
      </c>
      <c r="B101" s="6" t="s">
        <v>26</v>
      </c>
      <c r="C101" s="6" t="s">
        <v>1193</v>
      </c>
      <c r="D101" s="6" t="s">
        <v>149</v>
      </c>
      <c r="E101" s="9" t="str">
        <f>_xlfn.CONCAT("template_", E102, "_proxy")</f>
        <v>template_kitchen_fan_plug_proxy</v>
      </c>
      <c r="F101" s="6" t="str">
        <f>IF(ISBLANK(E101), "", Table2[[#This Row],[unique_id]])</f>
        <v>template_kitchen_fan_plug_proxy</v>
      </c>
      <c r="G101" s="6" t="s">
        <v>215</v>
      </c>
      <c r="H101" s="6" t="s">
        <v>131</v>
      </c>
      <c r="I101" s="6" t="s">
        <v>132</v>
      </c>
      <c r="O101" s="8" t="s">
        <v>1163</v>
      </c>
      <c r="P101" s="6" t="s">
        <v>172</v>
      </c>
      <c r="Q101" s="6" t="s">
        <v>1113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4"/>
      <c r="AM101" s="6"/>
      <c r="AN101" s="8"/>
      <c r="AO101" s="6" t="s">
        <v>134</v>
      </c>
      <c r="AP101" s="6" t="s">
        <v>424</v>
      </c>
      <c r="AQ101" s="6" t="s">
        <v>244</v>
      </c>
      <c r="AS101" s="6" t="s">
        <v>215</v>
      </c>
      <c r="AV101" s="7"/>
      <c r="AW101" s="7"/>
      <c r="AX101" s="7"/>
      <c r="AY101" s="7"/>
    </row>
    <row r="102" spans="1:52" ht="16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1226</v>
      </c>
      <c r="F102" s="6" t="str">
        <f>IF(ISBLANK(E102), "", Table2[[#This Row],[unique_id]])</f>
        <v>kitchen_fan_plug</v>
      </c>
      <c r="G102" s="6" t="s">
        <v>215</v>
      </c>
      <c r="H102" s="6" t="s">
        <v>131</v>
      </c>
      <c r="I102" s="6" t="s">
        <v>132</v>
      </c>
      <c r="J102" s="6" t="s">
        <v>660</v>
      </c>
      <c r="M102" s="6" t="s">
        <v>136</v>
      </c>
      <c r="O102" s="8" t="s">
        <v>1163</v>
      </c>
      <c r="P102" s="6" t="s">
        <v>172</v>
      </c>
      <c r="Q102" s="6" t="s">
        <v>1113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8"/>
      <c r="W102" s="8"/>
      <c r="X102" s="8"/>
      <c r="Y102" s="8"/>
      <c r="AD102" s="6" t="s">
        <v>261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4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427</v>
      </c>
      <c r="AO102" s="6" t="s">
        <v>129</v>
      </c>
      <c r="AP102" s="6" t="s">
        <v>424</v>
      </c>
      <c r="AQ102" s="6" t="str">
        <f>IF(OR(ISBLANK(AV102), ISBLANK(AW102)), "", Table2[[#This Row],[device_via_device]])</f>
        <v>TPLink</v>
      </c>
      <c r="AR102" s="6" t="s">
        <v>1178</v>
      </c>
      <c r="AS102" s="6" t="s">
        <v>215</v>
      </c>
      <c r="AU102" s="6" t="s">
        <v>553</v>
      </c>
      <c r="AV102" s="7" t="s">
        <v>428</v>
      </c>
      <c r="AW102" s="7" t="s">
        <v>552</v>
      </c>
      <c r="AX102" s="7"/>
      <c r="AY102" s="7"/>
      <c r="AZ102" s="6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566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660</v>
      </c>
      <c r="M103" s="6" t="s">
        <v>136</v>
      </c>
      <c r="O103" s="8" t="s">
        <v>1163</v>
      </c>
      <c r="P103" s="6" t="s">
        <v>172</v>
      </c>
      <c r="Q103" s="6" t="s">
        <v>1113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1108</v>
      </c>
      <c r="V103" s="8"/>
      <c r="W103" s="8"/>
      <c r="X103" s="8"/>
      <c r="Y103" s="8"/>
      <c r="AD103" s="6" t="s">
        <v>261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4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446</v>
      </c>
      <c r="AO103" s="6" t="s">
        <v>129</v>
      </c>
      <c r="AP103" s="6" t="s">
        <v>447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553</v>
      </c>
      <c r="AV103" s="6" t="s">
        <v>453</v>
      </c>
      <c r="AW103" s="6" t="s">
        <v>559</v>
      </c>
      <c r="AZ103" s="6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567</v>
      </c>
      <c r="F104" s="6" t="str">
        <f>IF(ISBLANK(E104), "", Table2[[#This Row],[unique_id]])</f>
        <v>deck_fan</v>
      </c>
      <c r="G104" s="6" t="s">
        <v>422</v>
      </c>
      <c r="H104" s="6" t="s">
        <v>131</v>
      </c>
      <c r="I104" s="6" t="s">
        <v>132</v>
      </c>
      <c r="J104" s="6" t="s">
        <v>1071</v>
      </c>
      <c r="M104" s="6" t="s">
        <v>136</v>
      </c>
      <c r="T104" s="6"/>
      <c r="V104" s="8"/>
      <c r="W104" s="8"/>
      <c r="X104" s="8"/>
      <c r="Y104" s="8"/>
      <c r="AD104" s="6" t="s">
        <v>261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4"/>
      <c r="AM104" s="6"/>
      <c r="AN104" s="8"/>
      <c r="AS104" s="6" t="s">
        <v>422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568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1163</v>
      </c>
      <c r="P105" s="6" t="s">
        <v>172</v>
      </c>
      <c r="Q105" s="6" t="s">
        <v>1113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1108</v>
      </c>
      <c r="V105" s="8"/>
      <c r="W105" s="8"/>
      <c r="X105" s="8"/>
      <c r="Y105" s="8"/>
      <c r="AD105" s="6" t="s">
        <v>261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4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446</v>
      </c>
      <c r="AO105" s="6" t="s">
        <v>455</v>
      </c>
      <c r="AP105" s="6" t="s">
        <v>447</v>
      </c>
      <c r="AQ105" s="6" t="str">
        <f>IF(OR(ISBLANK(AV105), ISBLANK(AW105)), "", Table2[[#This Row],[device_via_device]])</f>
        <v>SenseMe</v>
      </c>
      <c r="AS105" s="6" t="s">
        <v>422</v>
      </c>
      <c r="AU105" s="6" t="s">
        <v>553</v>
      </c>
      <c r="AV105" s="6" t="s">
        <v>450</v>
      </c>
      <c r="AW105" s="6" t="s">
        <v>560</v>
      </c>
      <c r="AZ105" s="6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569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1163</v>
      </c>
      <c r="P106" s="6" t="s">
        <v>172</v>
      </c>
      <c r="Q106" s="6" t="s">
        <v>1113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1108</v>
      </c>
      <c r="V106" s="8"/>
      <c r="W106" s="8"/>
      <c r="X106" s="8"/>
      <c r="Y106" s="8"/>
      <c r="AD106" s="6" t="s">
        <v>261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4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446</v>
      </c>
      <c r="AO106" s="6" t="s">
        <v>456</v>
      </c>
      <c r="AP106" s="6" t="s">
        <v>447</v>
      </c>
      <c r="AQ106" s="6" t="str">
        <f>IF(OR(ISBLANK(AV106), ISBLANK(AW106)), "", Table2[[#This Row],[device_via_device]])</f>
        <v>SenseMe</v>
      </c>
      <c r="AS106" s="6" t="s">
        <v>422</v>
      </c>
      <c r="AU106" s="6" t="s">
        <v>553</v>
      </c>
      <c r="AV106" s="6" t="s">
        <v>451</v>
      </c>
      <c r="AW106" s="12" t="s">
        <v>561</v>
      </c>
      <c r="AX106" s="12"/>
      <c r="AY106" s="12"/>
      <c r="AZ106" s="6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customHeight="1">
      <c r="A107" s="6">
        <v>1509</v>
      </c>
      <c r="B107" s="6" t="s">
        <v>26</v>
      </c>
      <c r="C107" s="6" t="s">
        <v>613</v>
      </c>
      <c r="D107" s="6" t="s">
        <v>395</v>
      </c>
      <c r="E107" s="6" t="s">
        <v>394</v>
      </c>
      <c r="F107" s="6" t="str">
        <f>IF(ISBLANK(E107), "", Table2[[#This Row],[unique_id]])</f>
        <v>column_break</v>
      </c>
      <c r="G107" s="6" t="s">
        <v>391</v>
      </c>
      <c r="H107" s="6" t="s">
        <v>131</v>
      </c>
      <c r="I107" s="6" t="s">
        <v>132</v>
      </c>
      <c r="M107" s="6" t="s">
        <v>392</v>
      </c>
      <c r="N107" s="6" t="s">
        <v>393</v>
      </c>
      <c r="T107" s="6"/>
      <c r="V107" s="8"/>
      <c r="W107" s="8"/>
      <c r="X107" s="8"/>
      <c r="Y107" s="8"/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4"/>
      <c r="AM107" s="6"/>
      <c r="AN107" s="8"/>
      <c r="AV107" s="6"/>
      <c r="AW107" s="12"/>
      <c r="AX107" s="12"/>
      <c r="AY107" s="12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563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1072</v>
      </c>
      <c r="M108" s="6" t="s">
        <v>136</v>
      </c>
      <c r="O108" s="8" t="s">
        <v>1163</v>
      </c>
      <c r="P108" s="6" t="s">
        <v>172</v>
      </c>
      <c r="Q108" s="6" t="s">
        <v>1113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1126</v>
      </c>
      <c r="V108" s="8"/>
      <c r="W108" s="8"/>
      <c r="X108" s="8"/>
      <c r="Y108" s="8"/>
      <c r="AD108" s="6" t="s">
        <v>322</v>
      </c>
      <c r="AF108" s="8"/>
      <c r="AH108" s="6" t="str">
        <f>IF(ISBLANK(AG108),  "", _xlfn.CONCAT("haas/entity/sensor/", LOWER(C108), "/", E108, "/config"))</f>
        <v/>
      </c>
      <c r="AI108" s="6" t="str">
        <f>IF(ISBLANK(AG108),  "", _xlfn.CONCAT(LOWER(C108), "/", E108))</f>
        <v/>
      </c>
      <c r="AK108" s="6"/>
      <c r="AL108" s="34"/>
      <c r="AM108" s="6"/>
      <c r="AN108" s="8"/>
      <c r="AS108" s="6" t="s">
        <v>130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1601</v>
      </c>
      <c r="B109" s="6" t="s">
        <v>26</v>
      </c>
      <c r="C109" s="6" t="s">
        <v>462</v>
      </c>
      <c r="D109" s="6" t="s">
        <v>137</v>
      </c>
      <c r="E109" s="6" t="s">
        <v>348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730</v>
      </c>
      <c r="K109" s="6" t="s">
        <v>990</v>
      </c>
      <c r="M109" s="6" t="s">
        <v>136</v>
      </c>
      <c r="T109" s="6"/>
      <c r="V109" s="8"/>
      <c r="W109" s="8" t="s">
        <v>686</v>
      </c>
      <c r="X109" s="53" t="s">
        <v>703</v>
      </c>
      <c r="Y109" s="14" t="s">
        <v>1111</v>
      </c>
      <c r="Z109" s="14" t="s">
        <v>763</v>
      </c>
      <c r="AD109" s="6" t="s">
        <v>322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6" t="str">
        <f>LOWER(_xlfn.CONCAT(Table2[[#This Row],[device_suggested_area]], "-",Table2[[#This Row],[device_identifiers]]))</f>
        <v>ada-lamp</v>
      </c>
      <c r="AN109" s="8" t="s">
        <v>783</v>
      </c>
      <c r="AO109" s="6" t="s">
        <v>694</v>
      </c>
      <c r="AP109" s="6" t="s">
        <v>786</v>
      </c>
      <c r="AQ109" s="6" t="s">
        <v>462</v>
      </c>
      <c r="AS109" s="6" t="s">
        <v>130</v>
      </c>
      <c r="AT109" s="6" t="s">
        <v>1009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1602</v>
      </c>
      <c r="B110" s="6" t="s">
        <v>26</v>
      </c>
      <c r="C110" s="6" t="s">
        <v>462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1163</v>
      </c>
      <c r="P110" s="6" t="s">
        <v>172</v>
      </c>
      <c r="Q110" s="6" t="s">
        <v>1113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685</v>
      </c>
      <c r="X110" s="53" t="s">
        <v>703</v>
      </c>
      <c r="Y110" s="14" t="s">
        <v>1109</v>
      </c>
      <c r="Z110" s="14" t="s">
        <v>763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783</v>
      </c>
      <c r="AO110" s="6" t="s">
        <v>695</v>
      </c>
      <c r="AP110" s="6" t="s">
        <v>786</v>
      </c>
      <c r="AQ110" s="6" t="s">
        <v>462</v>
      </c>
      <c r="AS110" s="6" t="s">
        <v>130</v>
      </c>
      <c r="AT110" s="6" t="s">
        <v>1009</v>
      </c>
      <c r="AV110" s="6" t="s">
        <v>701</v>
      </c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customHeight="1">
      <c r="A111" s="6">
        <v>1603</v>
      </c>
      <c r="B111" s="6" t="s">
        <v>26</v>
      </c>
      <c r="C111" s="6" t="s">
        <v>462</v>
      </c>
      <c r="D111" s="6" t="s">
        <v>137</v>
      </c>
      <c r="E111" s="6" t="s">
        <v>349</v>
      </c>
      <c r="F111" s="6" t="str">
        <f>IF(ISBLANK(E111), "", Table2[[#This Row],[unique_id]])</f>
        <v>edwin_lamp</v>
      </c>
      <c r="G111" s="6" t="s">
        <v>214</v>
      </c>
      <c r="H111" s="6" t="s">
        <v>139</v>
      </c>
      <c r="I111" s="6" t="s">
        <v>132</v>
      </c>
      <c r="J111" s="6" t="s">
        <v>730</v>
      </c>
      <c r="K111" s="6" t="s">
        <v>991</v>
      </c>
      <c r="M111" s="6" t="s">
        <v>136</v>
      </c>
      <c r="T111" s="6"/>
      <c r="V111" s="8"/>
      <c r="W111" s="8" t="s">
        <v>686</v>
      </c>
      <c r="X111" s="53" t="s">
        <v>704</v>
      </c>
      <c r="Y111" s="14" t="s">
        <v>1111</v>
      </c>
      <c r="Z111" s="14" t="s">
        <v>764</v>
      </c>
      <c r="AD111" s="6" t="s">
        <v>322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6" t="str">
        <f>LOWER(_xlfn.CONCAT(Table2[[#This Row],[device_suggested_area]], "-",Table2[[#This Row],[device_identifiers]]))</f>
        <v>edwin-lamp</v>
      </c>
      <c r="AN111" s="8" t="s">
        <v>783</v>
      </c>
      <c r="AO111" s="6" t="s">
        <v>694</v>
      </c>
      <c r="AP111" s="6" t="s">
        <v>786</v>
      </c>
      <c r="AQ111" s="6" t="s">
        <v>462</v>
      </c>
      <c r="AS111" s="6" t="s">
        <v>127</v>
      </c>
      <c r="AT111" s="6" t="s">
        <v>1009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1604</v>
      </c>
      <c r="B112" s="6" t="s">
        <v>26</v>
      </c>
      <c r="C112" s="6" t="s">
        <v>462</v>
      </c>
      <c r="D112" s="6" t="s">
        <v>137</v>
      </c>
      <c r="E112" s="6" t="str">
        <f>SUBSTITUTE(Table2[[#This Row],[device_name]], "-", "_")</f>
        <v>edwin_lamp_bulb_1</v>
      </c>
      <c r="F112" s="6" t="str">
        <f>IF(ISBLANK(E112), "", Table2[[#This Row],[unique_id]])</f>
        <v>edwin_lamp_bulb_1</v>
      </c>
      <c r="H112" s="6" t="s">
        <v>139</v>
      </c>
      <c r="O112" s="8" t="s">
        <v>1163</v>
      </c>
      <c r="P112" s="6" t="s">
        <v>172</v>
      </c>
      <c r="Q112" s="6" t="s">
        <v>1113</v>
      </c>
      <c r="R112" s="6" t="str">
        <f>Table2[[#This Row],[entity_domain]]</f>
        <v>Lights</v>
      </c>
      <c r="S112" s="6" t="str">
        <f>_xlfn.CONCAT( Table2[[#This Row],[device_suggested_area]], " ",Table2[[#This Row],[powercalc_group_3]])</f>
        <v>Edwin Lights</v>
      </c>
      <c r="T112" s="6"/>
      <c r="V112" s="8"/>
      <c r="W112" s="8" t="s">
        <v>685</v>
      </c>
      <c r="X112" s="53" t="s">
        <v>704</v>
      </c>
      <c r="Y112" s="14" t="s">
        <v>1109</v>
      </c>
      <c r="Z112" s="14" t="s">
        <v>764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6" t="str">
        <f>LOWER(_xlfn.CONCAT(Table2[[#This Row],[device_suggested_area]], "-",Table2[[#This Row],[device_identifiers]]))</f>
        <v>edwin-lamp-bulb-1</v>
      </c>
      <c r="AN112" s="8" t="s">
        <v>783</v>
      </c>
      <c r="AO112" s="6" t="s">
        <v>695</v>
      </c>
      <c r="AP112" s="6" t="s">
        <v>786</v>
      </c>
      <c r="AQ112" s="6" t="s">
        <v>462</v>
      </c>
      <c r="AS112" s="6" t="s">
        <v>127</v>
      </c>
      <c r="AT112" s="6" t="s">
        <v>1009</v>
      </c>
      <c r="AV112" s="6" t="s">
        <v>728</v>
      </c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564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1072</v>
      </c>
      <c r="M113" s="6" t="s">
        <v>136</v>
      </c>
      <c r="O113" s="8" t="s">
        <v>1163</v>
      </c>
      <c r="P113" s="6" t="s">
        <v>172</v>
      </c>
      <c r="Q113" s="6" t="s">
        <v>1113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1127</v>
      </c>
      <c r="V113" s="8"/>
      <c r="W113" s="8"/>
      <c r="X113" s="8"/>
      <c r="Y113" s="8"/>
      <c r="AD113" s="6" t="s">
        <v>322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/>
      <c r="AN113" s="8"/>
      <c r="AS113" s="6" t="s">
        <v>127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1606</v>
      </c>
      <c r="B114" s="6" t="s">
        <v>26</v>
      </c>
      <c r="C114" s="6" t="s">
        <v>462</v>
      </c>
      <c r="D114" s="6" t="s">
        <v>137</v>
      </c>
      <c r="E114" s="6" t="s">
        <v>555</v>
      </c>
      <c r="F114" s="6" t="str">
        <f>IF(ISBLANK(E114), "", Table2[[#This Row],[unique_id]])</f>
        <v>edwin_night_light</v>
      </c>
      <c r="G114" s="6" t="s">
        <v>554</v>
      </c>
      <c r="H114" s="6" t="s">
        <v>139</v>
      </c>
      <c r="I114" s="6" t="s">
        <v>132</v>
      </c>
      <c r="J114" s="6" t="s">
        <v>731</v>
      </c>
      <c r="K114" s="6" t="s">
        <v>990</v>
      </c>
      <c r="M114" s="6" t="s">
        <v>136</v>
      </c>
      <c r="T114" s="6"/>
      <c r="V114" s="8"/>
      <c r="W114" s="8" t="s">
        <v>686</v>
      </c>
      <c r="X114" s="53">
        <v>300</v>
      </c>
      <c r="Y114" s="14" t="s">
        <v>1111</v>
      </c>
      <c r="Z114" s="14" t="s">
        <v>763</v>
      </c>
      <c r="AD114" s="6" t="s">
        <v>322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6" t="str">
        <f>LOWER(_xlfn.CONCAT(Table2[[#This Row],[device_suggested_area]], "-",Table2[[#This Row],[device_identifiers]]))</f>
        <v>edwin-night-light</v>
      </c>
      <c r="AN114" s="8" t="s">
        <v>682</v>
      </c>
      <c r="AO114" s="6" t="s">
        <v>699</v>
      </c>
      <c r="AP114" s="6" t="s">
        <v>681</v>
      </c>
      <c r="AQ114" s="6" t="s">
        <v>462</v>
      </c>
      <c r="AS114" s="6" t="s">
        <v>127</v>
      </c>
      <c r="AT114" s="6" t="s">
        <v>1009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1607</v>
      </c>
      <c r="B115" s="6" t="s">
        <v>26</v>
      </c>
      <c r="C115" s="6" t="s">
        <v>462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1163</v>
      </c>
      <c r="P115" s="6" t="s">
        <v>172</v>
      </c>
      <c r="Q115" s="6" t="s">
        <v>1113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685</v>
      </c>
      <c r="X115" s="53">
        <v>300</v>
      </c>
      <c r="Y115" s="14" t="s">
        <v>1109</v>
      </c>
      <c r="Z115" s="14" t="s">
        <v>763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682</v>
      </c>
      <c r="AO115" s="6" t="s">
        <v>700</v>
      </c>
      <c r="AP115" s="6" t="s">
        <v>681</v>
      </c>
      <c r="AQ115" s="6" t="s">
        <v>462</v>
      </c>
      <c r="AS115" s="6" t="s">
        <v>127</v>
      </c>
      <c r="AT115" s="6" t="s">
        <v>1009</v>
      </c>
      <c r="AV115" s="6" t="s">
        <v>702</v>
      </c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customHeight="1">
      <c r="A116" s="6">
        <v>1608</v>
      </c>
      <c r="B116" s="6" t="s">
        <v>26</v>
      </c>
      <c r="C116" s="6" t="s">
        <v>462</v>
      </c>
      <c r="D116" s="6" t="s">
        <v>137</v>
      </c>
      <c r="E116" s="6" t="s">
        <v>337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1074</v>
      </c>
      <c r="K116" s="6" t="s">
        <v>992</v>
      </c>
      <c r="M116" s="6" t="s">
        <v>136</v>
      </c>
      <c r="T116" s="6"/>
      <c r="V116" s="8"/>
      <c r="W116" s="8" t="s">
        <v>686</v>
      </c>
      <c r="X116" s="53">
        <v>400</v>
      </c>
      <c r="Y116" s="14" t="s">
        <v>1111</v>
      </c>
      <c r="Z116" s="14" t="s">
        <v>762</v>
      </c>
      <c r="AD116" s="6" t="s">
        <v>322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6" t="str">
        <f>LOWER(_xlfn.CONCAT(Table2[[#This Row],[device_suggested_area]], "-",Table2[[#This Row],[device_identifiers]]))</f>
        <v>hallway-main</v>
      </c>
      <c r="AN116" s="8" t="s">
        <v>682</v>
      </c>
      <c r="AO116" s="6" t="s">
        <v>683</v>
      </c>
      <c r="AP116" s="6" t="s">
        <v>681</v>
      </c>
      <c r="AQ116" s="6" t="s">
        <v>462</v>
      </c>
      <c r="AS116" s="6" t="s">
        <v>517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1609</v>
      </c>
      <c r="B117" s="6" t="s">
        <v>26</v>
      </c>
      <c r="C117" s="6" t="s">
        <v>462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1163</v>
      </c>
      <c r="P117" s="6" t="s">
        <v>172</v>
      </c>
      <c r="Q117" s="6" t="s">
        <v>1113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685</v>
      </c>
      <c r="X117" s="53">
        <v>400</v>
      </c>
      <c r="Y117" s="14" t="s">
        <v>1109</v>
      </c>
      <c r="Z117" s="14" t="s">
        <v>762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682</v>
      </c>
      <c r="AO117" s="6" t="s">
        <v>684</v>
      </c>
      <c r="AP117" s="6" t="s">
        <v>681</v>
      </c>
      <c r="AQ117" s="6" t="s">
        <v>462</v>
      </c>
      <c r="AS117" s="6" t="s">
        <v>517</v>
      </c>
      <c r="AV117" s="6" t="s">
        <v>705</v>
      </c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customHeight="1">
      <c r="A118" s="6">
        <v>1610</v>
      </c>
      <c r="B118" s="6" t="s">
        <v>26</v>
      </c>
      <c r="C118" s="6" t="s">
        <v>462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1163</v>
      </c>
      <c r="P118" s="6" t="s">
        <v>172</v>
      </c>
      <c r="Q118" s="6" t="s">
        <v>1113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685</v>
      </c>
      <c r="X118" s="53">
        <v>400</v>
      </c>
      <c r="Y118" s="14" t="s">
        <v>1109</v>
      </c>
      <c r="Z118" s="14" t="s">
        <v>762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682</v>
      </c>
      <c r="AO118" s="6" t="s">
        <v>691</v>
      </c>
      <c r="AP118" s="6" t="s">
        <v>681</v>
      </c>
      <c r="AQ118" s="6" t="s">
        <v>462</v>
      </c>
      <c r="AS118" s="6" t="s">
        <v>517</v>
      </c>
      <c r="AV118" s="6" t="s">
        <v>706</v>
      </c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customHeight="1">
      <c r="A119" s="6">
        <v>1611</v>
      </c>
      <c r="B119" s="6" t="s">
        <v>26</v>
      </c>
      <c r="C119" s="6" t="s">
        <v>462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1163</v>
      </c>
      <c r="P119" s="6" t="s">
        <v>172</v>
      </c>
      <c r="Q119" s="6" t="s">
        <v>1113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685</v>
      </c>
      <c r="X119" s="53">
        <v>400</v>
      </c>
      <c r="Y119" s="14" t="s">
        <v>1109</v>
      </c>
      <c r="Z119" s="14" t="s">
        <v>762</v>
      </c>
      <c r="AF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682</v>
      </c>
      <c r="AO119" s="6" t="s">
        <v>692</v>
      </c>
      <c r="AP119" s="6" t="s">
        <v>681</v>
      </c>
      <c r="AQ119" s="6" t="s">
        <v>462</v>
      </c>
      <c r="AS119" s="6" t="s">
        <v>517</v>
      </c>
      <c r="AV119" s="6" t="s">
        <v>707</v>
      </c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customHeight="1">
      <c r="A120" s="6">
        <v>1612</v>
      </c>
      <c r="B120" s="6" t="s">
        <v>26</v>
      </c>
      <c r="C120" s="6" t="s">
        <v>462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1163</v>
      </c>
      <c r="P120" s="6" t="s">
        <v>172</v>
      </c>
      <c r="Q120" s="6" t="s">
        <v>1113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685</v>
      </c>
      <c r="X120" s="53">
        <v>400</v>
      </c>
      <c r="Y120" s="14" t="s">
        <v>1109</v>
      </c>
      <c r="Z120" s="14" t="s">
        <v>762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682</v>
      </c>
      <c r="AO120" s="6" t="s">
        <v>696</v>
      </c>
      <c r="AP120" s="6" t="s">
        <v>681</v>
      </c>
      <c r="AQ120" s="6" t="s">
        <v>462</v>
      </c>
      <c r="AS120" s="6" t="s">
        <v>517</v>
      </c>
      <c r="AV120" s="6" t="s">
        <v>708</v>
      </c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ht="16" customHeight="1">
      <c r="A121" s="6">
        <v>1613</v>
      </c>
      <c r="B121" s="6" t="s">
        <v>26</v>
      </c>
      <c r="C121" s="6" t="s">
        <v>462</v>
      </c>
      <c r="D121" s="6" t="s">
        <v>137</v>
      </c>
      <c r="E121" s="6" t="s">
        <v>338</v>
      </c>
      <c r="F121" s="6" t="str">
        <f>IF(ISBLANK(E121), "", Table2[[#This Row],[unique_id]])</f>
        <v>dining_main</v>
      </c>
      <c r="G121" s="6" t="s">
        <v>138</v>
      </c>
      <c r="H121" s="6" t="s">
        <v>139</v>
      </c>
      <c r="I121" s="6" t="s">
        <v>132</v>
      </c>
      <c r="J121" s="6" t="s">
        <v>1074</v>
      </c>
      <c r="K121" s="6" t="s">
        <v>991</v>
      </c>
      <c r="M121" s="6" t="s">
        <v>136</v>
      </c>
      <c r="T121" s="6"/>
      <c r="V121" s="8"/>
      <c r="W121" s="8" t="s">
        <v>686</v>
      </c>
      <c r="X121" s="53">
        <v>500</v>
      </c>
      <c r="Y121" s="14" t="s">
        <v>1111</v>
      </c>
      <c r="Z121" s="14" t="s">
        <v>764</v>
      </c>
      <c r="AD121" s="6" t="s">
        <v>322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6" t="str">
        <f>LOWER(_xlfn.CONCAT(Table2[[#This Row],[device_suggested_area]], "-",Table2[[#This Row],[device_identifiers]]))</f>
        <v>dining-main</v>
      </c>
      <c r="AN121" s="8" t="s">
        <v>682</v>
      </c>
      <c r="AO121" s="6" t="s">
        <v>683</v>
      </c>
      <c r="AP121" s="6" t="s">
        <v>681</v>
      </c>
      <c r="AQ121" s="6" t="s">
        <v>462</v>
      </c>
      <c r="AS121" s="6" t="s">
        <v>202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1614</v>
      </c>
      <c r="B122" s="6" t="s">
        <v>26</v>
      </c>
      <c r="C122" s="6" t="s">
        <v>462</v>
      </c>
      <c r="D122" s="6" t="s">
        <v>137</v>
      </c>
      <c r="E122" s="6" t="str">
        <f>SUBSTITUTE(Table2[[#This Row],[device_name]], "-", "_")</f>
        <v>dining_main_bulb_1</v>
      </c>
      <c r="F122" s="6" t="str">
        <f>IF(ISBLANK(E122), "", Table2[[#This Row],[unique_id]])</f>
        <v>dining_main_bulb_1</v>
      </c>
      <c r="H122" s="6" t="s">
        <v>139</v>
      </c>
      <c r="O122" s="8" t="s">
        <v>1163</v>
      </c>
      <c r="P122" s="6" t="s">
        <v>172</v>
      </c>
      <c r="Q122" s="6" t="s">
        <v>1113</v>
      </c>
      <c r="R122" s="6" t="str">
        <f>Table2[[#This Row],[entity_domain]]</f>
        <v>Lights</v>
      </c>
      <c r="S122" s="6" t="str">
        <f>_xlfn.CONCAT( Table2[[#This Row],[device_suggested_area]], " ",Table2[[#This Row],[powercalc_group_3]])</f>
        <v>Dining Lights</v>
      </c>
      <c r="T122" s="6"/>
      <c r="V122" s="8"/>
      <c r="W122" s="8" t="s">
        <v>685</v>
      </c>
      <c r="X122" s="53">
        <v>500</v>
      </c>
      <c r="Y122" s="14" t="s">
        <v>1109</v>
      </c>
      <c r="Z122" s="14" t="s">
        <v>764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6" t="str">
        <f>LOWER(_xlfn.CONCAT(Table2[[#This Row],[device_suggested_area]], "-",Table2[[#This Row],[device_identifiers]]))</f>
        <v>dining-main-bulb-1</v>
      </c>
      <c r="AN122" s="8" t="s">
        <v>682</v>
      </c>
      <c r="AO122" s="6" t="s">
        <v>684</v>
      </c>
      <c r="AP122" s="6" t="s">
        <v>681</v>
      </c>
      <c r="AQ122" s="6" t="s">
        <v>462</v>
      </c>
      <c r="AS122" s="6" t="s">
        <v>202</v>
      </c>
      <c r="AV122" s="6" t="s">
        <v>709</v>
      </c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>[["mac", "0x00178801039f69d5"]]</v>
      </c>
    </row>
    <row r="123" spans="1:52" ht="16" customHeight="1">
      <c r="A123" s="6">
        <v>1615</v>
      </c>
      <c r="B123" s="6" t="s">
        <v>26</v>
      </c>
      <c r="C123" s="6" t="s">
        <v>462</v>
      </c>
      <c r="D123" s="6" t="s">
        <v>137</v>
      </c>
      <c r="E123" s="6" t="str">
        <f>SUBSTITUTE(Table2[[#This Row],[device_name]], "-", "_")</f>
        <v>dining_main_bulb_2</v>
      </c>
      <c r="F123" s="6" t="str">
        <f>IF(ISBLANK(E123), "", Table2[[#This Row],[unique_id]])</f>
        <v>dining_main_bulb_2</v>
      </c>
      <c r="H123" s="6" t="s">
        <v>139</v>
      </c>
      <c r="O123" s="8" t="s">
        <v>1163</v>
      </c>
      <c r="P123" s="6" t="s">
        <v>172</v>
      </c>
      <c r="Q123" s="6" t="s">
        <v>1113</v>
      </c>
      <c r="R123" s="6" t="str">
        <f>Table2[[#This Row],[entity_domain]]</f>
        <v>Lights</v>
      </c>
      <c r="S123" s="6" t="str">
        <f>_xlfn.CONCAT( Table2[[#This Row],[device_suggested_area]], " ",Table2[[#This Row],[powercalc_group_3]])</f>
        <v>Dining Lights</v>
      </c>
      <c r="T123" s="6"/>
      <c r="V123" s="8"/>
      <c r="W123" s="8" t="s">
        <v>685</v>
      </c>
      <c r="X123" s="53">
        <v>500</v>
      </c>
      <c r="Y123" s="14" t="s">
        <v>1109</v>
      </c>
      <c r="Z123" s="14" t="s">
        <v>764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6" t="str">
        <f>LOWER(_xlfn.CONCAT(Table2[[#This Row],[device_suggested_area]], "-",Table2[[#This Row],[device_identifiers]]))</f>
        <v>dining-main-bulb-2</v>
      </c>
      <c r="AN123" s="8" t="s">
        <v>682</v>
      </c>
      <c r="AO123" s="6" t="s">
        <v>691</v>
      </c>
      <c r="AP123" s="6" t="s">
        <v>681</v>
      </c>
      <c r="AQ123" s="6" t="s">
        <v>462</v>
      </c>
      <c r="AS123" s="6" t="s">
        <v>202</v>
      </c>
      <c r="AV123" s="6" t="s">
        <v>710</v>
      </c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>[["mac", "0x00178801039f56c4"]]</v>
      </c>
    </row>
    <row r="124" spans="1:52" ht="16" customHeight="1">
      <c r="A124" s="6">
        <v>1616</v>
      </c>
      <c r="B124" s="6" t="s">
        <v>26</v>
      </c>
      <c r="C124" s="6" t="s">
        <v>462</v>
      </c>
      <c r="D124" s="6" t="s">
        <v>137</v>
      </c>
      <c r="E124" s="6" t="str">
        <f>SUBSTITUTE(Table2[[#This Row],[device_name]], "-", "_")</f>
        <v>dining_main_bulb_3</v>
      </c>
      <c r="F124" s="6" t="str">
        <f>IF(ISBLANK(E124), "", Table2[[#This Row],[unique_id]])</f>
        <v>dining_main_bulb_3</v>
      </c>
      <c r="H124" s="6" t="s">
        <v>139</v>
      </c>
      <c r="O124" s="8" t="s">
        <v>1163</v>
      </c>
      <c r="P124" s="6" t="s">
        <v>172</v>
      </c>
      <c r="Q124" s="6" t="s">
        <v>1113</v>
      </c>
      <c r="R124" s="6" t="str">
        <f>Table2[[#This Row],[entity_domain]]</f>
        <v>Lights</v>
      </c>
      <c r="S124" s="6" t="str">
        <f>_xlfn.CONCAT( Table2[[#This Row],[device_suggested_area]], " ",Table2[[#This Row],[powercalc_group_3]])</f>
        <v>Dining Lights</v>
      </c>
      <c r="T124" s="6"/>
      <c r="V124" s="8"/>
      <c r="W124" s="8" t="s">
        <v>685</v>
      </c>
      <c r="X124" s="53">
        <v>500</v>
      </c>
      <c r="Y124" s="14" t="s">
        <v>1109</v>
      </c>
      <c r="Z124" s="14" t="s">
        <v>764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6" t="str">
        <f>LOWER(_xlfn.CONCAT(Table2[[#This Row],[device_suggested_area]], "-",Table2[[#This Row],[device_identifiers]]))</f>
        <v>dining-main-bulb-3</v>
      </c>
      <c r="AN124" s="8" t="s">
        <v>682</v>
      </c>
      <c r="AO124" s="6" t="s">
        <v>692</v>
      </c>
      <c r="AP124" s="6" t="s">
        <v>681</v>
      </c>
      <c r="AQ124" s="6" t="s">
        <v>462</v>
      </c>
      <c r="AS124" s="6" t="s">
        <v>202</v>
      </c>
      <c r="AV124" s="6" t="s">
        <v>711</v>
      </c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>[["mac", "0x00178801039f584a"]]</v>
      </c>
    </row>
    <row r="125" spans="1:52" ht="16" customHeight="1">
      <c r="A125" s="6">
        <v>1617</v>
      </c>
      <c r="B125" s="6" t="s">
        <v>26</v>
      </c>
      <c r="C125" s="6" t="s">
        <v>462</v>
      </c>
      <c r="D125" s="6" t="s">
        <v>137</v>
      </c>
      <c r="E125" s="6" t="str">
        <f>SUBSTITUTE(Table2[[#This Row],[device_name]], "-", "_")</f>
        <v>dining_main_bulb_4</v>
      </c>
      <c r="F125" s="6" t="str">
        <f>IF(ISBLANK(E125), "", Table2[[#This Row],[unique_id]])</f>
        <v>dining_main_bulb_4</v>
      </c>
      <c r="H125" s="6" t="s">
        <v>139</v>
      </c>
      <c r="O125" s="8" t="s">
        <v>1163</v>
      </c>
      <c r="P125" s="6" t="s">
        <v>172</v>
      </c>
      <c r="Q125" s="6" t="s">
        <v>1113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685</v>
      </c>
      <c r="X125" s="53">
        <v>500</v>
      </c>
      <c r="Y125" s="14" t="s">
        <v>1109</v>
      </c>
      <c r="Z125" s="14" t="s">
        <v>764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6" t="str">
        <f>LOWER(_xlfn.CONCAT(Table2[[#This Row],[device_suggested_area]], "-",Table2[[#This Row],[device_identifiers]]))</f>
        <v>dining-main-bulb-4</v>
      </c>
      <c r="AN125" s="8" t="s">
        <v>682</v>
      </c>
      <c r="AO125" s="6" t="s">
        <v>696</v>
      </c>
      <c r="AP125" s="6" t="s">
        <v>681</v>
      </c>
      <c r="AQ125" s="6" t="s">
        <v>462</v>
      </c>
      <c r="AS125" s="6" t="s">
        <v>202</v>
      </c>
      <c r="AV125" s="6" t="s">
        <v>712</v>
      </c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>[["mac", "0x00178801039f69d4"]]</v>
      </c>
    </row>
    <row r="126" spans="1:52" ht="16" customHeight="1">
      <c r="A126" s="6">
        <v>1618</v>
      </c>
      <c r="B126" s="6" t="s">
        <v>26</v>
      </c>
      <c r="C126" s="6" t="s">
        <v>462</v>
      </c>
      <c r="D126" s="6" t="s">
        <v>137</v>
      </c>
      <c r="E126" s="6" t="str">
        <f>SUBSTITUTE(Table2[[#This Row],[device_name]], "-", "_")</f>
        <v>dining_main_bulb_5</v>
      </c>
      <c r="F126" s="6" t="str">
        <f>IF(ISBLANK(E126), "", Table2[[#This Row],[unique_id]])</f>
        <v>dining_main_bulb_5</v>
      </c>
      <c r="H126" s="6" t="s">
        <v>139</v>
      </c>
      <c r="O126" s="8" t="s">
        <v>1163</v>
      </c>
      <c r="P126" s="6" t="s">
        <v>172</v>
      </c>
      <c r="Q126" s="6" t="s">
        <v>1113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685</v>
      </c>
      <c r="X126" s="53">
        <v>500</v>
      </c>
      <c r="Y126" s="14" t="s">
        <v>1109</v>
      </c>
      <c r="Z126" s="14" t="s">
        <v>764</v>
      </c>
      <c r="AF126" s="8"/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6" t="str">
        <f>LOWER(_xlfn.CONCAT(Table2[[#This Row],[device_suggested_area]], "-",Table2[[#This Row],[device_identifiers]]))</f>
        <v>dining-main-bulb-5</v>
      </c>
      <c r="AN126" s="8" t="s">
        <v>682</v>
      </c>
      <c r="AO126" s="6" t="s">
        <v>697</v>
      </c>
      <c r="AP126" s="6" t="s">
        <v>681</v>
      </c>
      <c r="AQ126" s="6" t="s">
        <v>462</v>
      </c>
      <c r="AS126" s="6" t="s">
        <v>202</v>
      </c>
      <c r="AV126" s="6" t="s">
        <v>713</v>
      </c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>[["mac", "0x00178801039f574e"]]</v>
      </c>
    </row>
    <row r="127" spans="1:52" ht="16" customHeight="1">
      <c r="A127" s="6">
        <v>1619</v>
      </c>
      <c r="B127" s="6" t="s">
        <v>26</v>
      </c>
      <c r="C127" s="6" t="s">
        <v>462</v>
      </c>
      <c r="D127" s="6" t="s">
        <v>137</v>
      </c>
      <c r="E127" s="6" t="str">
        <f>SUBSTITUTE(Table2[[#This Row],[device_name]], "-", "_")</f>
        <v>dining_main_bulb_6</v>
      </c>
      <c r="F127" s="6" t="str">
        <f>IF(ISBLANK(E127), "", Table2[[#This Row],[unique_id]])</f>
        <v>dining_main_bulb_6</v>
      </c>
      <c r="H127" s="6" t="s">
        <v>139</v>
      </c>
      <c r="O127" s="8" t="s">
        <v>1163</v>
      </c>
      <c r="P127" s="6" t="s">
        <v>172</v>
      </c>
      <c r="Q127" s="6" t="s">
        <v>1113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685</v>
      </c>
      <c r="X127" s="53">
        <v>500</v>
      </c>
      <c r="Y127" s="14" t="s">
        <v>1109</v>
      </c>
      <c r="Z127" s="14" t="s">
        <v>764</v>
      </c>
      <c r="AF127" s="8"/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6" t="str">
        <f>LOWER(_xlfn.CONCAT(Table2[[#This Row],[device_suggested_area]], "-",Table2[[#This Row],[device_identifiers]]))</f>
        <v>dining-main-bulb-6</v>
      </c>
      <c r="AN127" s="8" t="s">
        <v>682</v>
      </c>
      <c r="AO127" s="6" t="s">
        <v>698</v>
      </c>
      <c r="AP127" s="6" t="s">
        <v>681</v>
      </c>
      <c r="AQ127" s="6" t="s">
        <v>462</v>
      </c>
      <c r="AS127" s="6" t="s">
        <v>202</v>
      </c>
      <c r="AV127" s="6" t="s">
        <v>714</v>
      </c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>[["mac", "0x00178801039f4eed"]]</v>
      </c>
    </row>
    <row r="128" spans="1:52" ht="16" customHeight="1">
      <c r="A128" s="6">
        <v>1620</v>
      </c>
      <c r="B128" s="6" t="s">
        <v>26</v>
      </c>
      <c r="C128" s="6" t="s">
        <v>462</v>
      </c>
      <c r="D128" s="6" t="s">
        <v>137</v>
      </c>
      <c r="E128" s="6" t="s">
        <v>339</v>
      </c>
      <c r="F128" s="6" t="str">
        <f>IF(ISBLANK(E128), "", Table2[[#This Row],[unique_id]])</f>
        <v>lounge_main</v>
      </c>
      <c r="G128" s="6" t="s">
        <v>216</v>
      </c>
      <c r="H128" s="6" t="s">
        <v>139</v>
      </c>
      <c r="I128" s="6" t="s">
        <v>132</v>
      </c>
      <c r="J128" s="6" t="s">
        <v>1074</v>
      </c>
      <c r="K128" s="6" t="s">
        <v>991</v>
      </c>
      <c r="M128" s="6" t="s">
        <v>136</v>
      </c>
      <c r="T128" s="6"/>
      <c r="V128" s="8"/>
      <c r="W128" s="8" t="s">
        <v>686</v>
      </c>
      <c r="X128" s="53">
        <v>600</v>
      </c>
      <c r="Y128" s="14" t="s">
        <v>1111</v>
      </c>
      <c r="Z128" s="14" t="s">
        <v>764</v>
      </c>
      <c r="AD128" s="6" t="s">
        <v>322</v>
      </c>
      <c r="AF128" s="8"/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6" t="str">
        <f>LOWER(_xlfn.CONCAT(Table2[[#This Row],[device_suggested_area]], "-",Table2[[#This Row],[device_identifiers]]))</f>
        <v>lounge-main</v>
      </c>
      <c r="AN128" s="8" t="s">
        <v>682</v>
      </c>
      <c r="AO128" s="6" t="s">
        <v>683</v>
      </c>
      <c r="AP128" s="6" t="s">
        <v>681</v>
      </c>
      <c r="AQ128" s="6" t="s">
        <v>462</v>
      </c>
      <c r="AS128" s="6" t="s">
        <v>203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1621</v>
      </c>
      <c r="B129" s="6" t="s">
        <v>26</v>
      </c>
      <c r="C129" s="6" t="s">
        <v>462</v>
      </c>
      <c r="D129" s="6" t="s">
        <v>137</v>
      </c>
      <c r="E129" s="6" t="str">
        <f>SUBSTITUTE(Table2[[#This Row],[device_name]], "-", "_")</f>
        <v>lounge_main_bulb_1</v>
      </c>
      <c r="F129" s="6" t="str">
        <f>IF(ISBLANK(E129), "", Table2[[#This Row],[unique_id]])</f>
        <v>lounge_main_bulb_1</v>
      </c>
      <c r="H129" s="6" t="s">
        <v>139</v>
      </c>
      <c r="O129" s="8" t="s">
        <v>1163</v>
      </c>
      <c r="P129" s="6" t="s">
        <v>172</v>
      </c>
      <c r="Q129" s="6" t="s">
        <v>1113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Lounge Lights</v>
      </c>
      <c r="T129" s="6"/>
      <c r="V129" s="8"/>
      <c r="W129" s="8" t="s">
        <v>685</v>
      </c>
      <c r="X129" s="53">
        <v>600</v>
      </c>
      <c r="Y129" s="14" t="s">
        <v>1109</v>
      </c>
      <c r="Z129" s="14" t="s">
        <v>764</v>
      </c>
      <c r="AF129" s="8"/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6" t="str">
        <f>LOWER(_xlfn.CONCAT(Table2[[#This Row],[device_suggested_area]], "-",Table2[[#This Row],[device_identifiers]]))</f>
        <v>lounge-main-bulb-1</v>
      </c>
      <c r="AN129" s="8" t="s">
        <v>682</v>
      </c>
      <c r="AO129" s="6" t="s">
        <v>684</v>
      </c>
      <c r="AP129" s="6" t="s">
        <v>681</v>
      </c>
      <c r="AQ129" s="6" t="s">
        <v>462</v>
      </c>
      <c r="AS129" s="6" t="s">
        <v>203</v>
      </c>
      <c r="AV129" s="6" t="s">
        <v>715</v>
      </c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>[["mac", "0x00178801039f6b78"]]</v>
      </c>
    </row>
    <row r="130" spans="1:52" ht="16" customHeight="1">
      <c r="A130" s="6">
        <v>1622</v>
      </c>
      <c r="B130" s="6" t="s">
        <v>26</v>
      </c>
      <c r="C130" s="6" t="s">
        <v>462</v>
      </c>
      <c r="D130" s="6" t="s">
        <v>137</v>
      </c>
      <c r="E130" s="6" t="str">
        <f>SUBSTITUTE(Table2[[#This Row],[device_name]], "-", "_")</f>
        <v>lounge_main_bulb_2</v>
      </c>
      <c r="F130" s="6" t="str">
        <f>IF(ISBLANK(E130), "", Table2[[#This Row],[unique_id]])</f>
        <v>lounge_main_bulb_2</v>
      </c>
      <c r="H130" s="6" t="s">
        <v>139</v>
      </c>
      <c r="O130" s="8" t="s">
        <v>1163</v>
      </c>
      <c r="P130" s="6" t="s">
        <v>172</v>
      </c>
      <c r="Q130" s="6" t="s">
        <v>1113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Lounge Lights</v>
      </c>
      <c r="T130" s="6"/>
      <c r="V130" s="8"/>
      <c r="W130" s="8" t="s">
        <v>685</v>
      </c>
      <c r="X130" s="53">
        <v>600</v>
      </c>
      <c r="Y130" s="14" t="s">
        <v>1109</v>
      </c>
      <c r="Z130" s="14" t="s">
        <v>764</v>
      </c>
      <c r="AF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6" t="str">
        <f>LOWER(_xlfn.CONCAT(Table2[[#This Row],[device_suggested_area]], "-",Table2[[#This Row],[device_identifiers]]))</f>
        <v>lounge-main-bulb-2</v>
      </c>
      <c r="AN130" s="8" t="s">
        <v>682</v>
      </c>
      <c r="AO130" s="6" t="s">
        <v>691</v>
      </c>
      <c r="AP130" s="6" t="s">
        <v>681</v>
      </c>
      <c r="AQ130" s="6" t="s">
        <v>462</v>
      </c>
      <c r="AS130" s="6" t="s">
        <v>203</v>
      </c>
      <c r="AV130" s="6" t="s">
        <v>716</v>
      </c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>[["mac", "0x001788010444ef85"]]</v>
      </c>
    </row>
    <row r="131" spans="1:52" ht="16" customHeight="1">
      <c r="A131" s="6">
        <v>1623</v>
      </c>
      <c r="B131" s="6" t="s">
        <v>26</v>
      </c>
      <c r="C131" s="6" t="s">
        <v>462</v>
      </c>
      <c r="D131" s="6" t="s">
        <v>137</v>
      </c>
      <c r="E131" s="6" t="str">
        <f>SUBSTITUTE(Table2[[#This Row],[device_name]], "-", "_")</f>
        <v>lounge_main_bulb_3</v>
      </c>
      <c r="F131" s="6" t="str">
        <f>IF(ISBLANK(E131), "", Table2[[#This Row],[unique_id]])</f>
        <v>lounge_main_bulb_3</v>
      </c>
      <c r="H131" s="6" t="s">
        <v>139</v>
      </c>
      <c r="O131" s="8" t="s">
        <v>1163</v>
      </c>
      <c r="P131" s="6" t="s">
        <v>172</v>
      </c>
      <c r="Q131" s="6" t="s">
        <v>1113</v>
      </c>
      <c r="R131" s="6" t="str">
        <f>Table2[[#This Row],[entity_domain]]</f>
        <v>Lights</v>
      </c>
      <c r="S131" s="6" t="str">
        <f>_xlfn.CONCAT( Table2[[#This Row],[device_suggested_area]], " ",Table2[[#This Row],[powercalc_group_3]])</f>
        <v>Lounge Lights</v>
      </c>
      <c r="T131" s="6"/>
      <c r="V131" s="8"/>
      <c r="W131" s="8" t="s">
        <v>685</v>
      </c>
      <c r="X131" s="53">
        <v>600</v>
      </c>
      <c r="Y131" s="14" t="s">
        <v>1109</v>
      </c>
      <c r="Z131" s="14" t="s">
        <v>764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6" t="str">
        <f>LOWER(_xlfn.CONCAT(Table2[[#This Row],[device_suggested_area]], "-",Table2[[#This Row],[device_identifiers]]))</f>
        <v>lounge-main-bulb-3</v>
      </c>
      <c r="AN131" s="8" t="s">
        <v>682</v>
      </c>
      <c r="AO131" s="6" t="s">
        <v>692</v>
      </c>
      <c r="AP131" s="6" t="s">
        <v>681</v>
      </c>
      <c r="AQ131" s="6" t="s">
        <v>462</v>
      </c>
      <c r="AS131" s="6" t="s">
        <v>203</v>
      </c>
      <c r="AV131" s="6" t="s">
        <v>717</v>
      </c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>[["mac", "0x00178801039f6b4a"]]</v>
      </c>
    </row>
    <row r="132" spans="1:52" ht="16" customHeight="1">
      <c r="A132" s="6">
        <v>1624</v>
      </c>
      <c r="B132" s="6" t="s">
        <v>26</v>
      </c>
      <c r="C132" s="6" t="s">
        <v>133</v>
      </c>
      <c r="D132" s="6" t="s">
        <v>137</v>
      </c>
      <c r="E132" s="6" t="s">
        <v>566</v>
      </c>
      <c r="F132" s="6" t="str">
        <f>IF(ISBLANK(E132), "", Table2[[#This Row],[unique_id]])</f>
        <v>lounge_fan</v>
      </c>
      <c r="G132" s="6" t="s">
        <v>200</v>
      </c>
      <c r="H132" s="6" t="s">
        <v>139</v>
      </c>
      <c r="I132" s="6" t="s">
        <v>132</v>
      </c>
      <c r="J132" s="6" t="s">
        <v>1075</v>
      </c>
      <c r="M132" s="6" t="s">
        <v>136</v>
      </c>
      <c r="O132" s="8" t="s">
        <v>1163</v>
      </c>
      <c r="P132" s="6" t="s">
        <v>172</v>
      </c>
      <c r="Q132" s="6" t="s">
        <v>1113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9" t="s">
        <v>1128</v>
      </c>
      <c r="V132" s="8"/>
      <c r="W132" s="8"/>
      <c r="X132" s="8"/>
      <c r="Y132" s="8"/>
      <c r="AD132" s="6" t="s">
        <v>322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4"/>
      <c r="AM132" s="6"/>
      <c r="AN132" s="8"/>
      <c r="AS132" s="6" t="s">
        <v>203</v>
      </c>
      <c r="AT132" s="6" t="s">
        <v>1009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1625</v>
      </c>
      <c r="B133" s="6" t="s">
        <v>26</v>
      </c>
      <c r="C133" s="6" t="s">
        <v>462</v>
      </c>
      <c r="D133" s="6" t="s">
        <v>137</v>
      </c>
      <c r="E133" s="6" t="s">
        <v>773</v>
      </c>
      <c r="F133" s="6" t="str">
        <f>IF(ISBLANK(E133), "", Table2[[#This Row],[unique_id]])</f>
        <v>lounge_lamp</v>
      </c>
      <c r="G133" s="6" t="s">
        <v>774</v>
      </c>
      <c r="H133" s="6" t="s">
        <v>139</v>
      </c>
      <c r="I133" s="6" t="s">
        <v>132</v>
      </c>
      <c r="J133" s="6" t="s">
        <v>730</v>
      </c>
      <c r="K133" s="6" t="s">
        <v>991</v>
      </c>
      <c r="M133" s="6" t="s">
        <v>136</v>
      </c>
      <c r="T133" s="6"/>
      <c r="V133" s="8"/>
      <c r="W133" s="8" t="s">
        <v>686</v>
      </c>
      <c r="X133" s="53" t="s">
        <v>776</v>
      </c>
      <c r="Y133" s="14" t="s">
        <v>1111</v>
      </c>
      <c r="Z133" s="14" t="s">
        <v>764</v>
      </c>
      <c r="AD133" s="6" t="s">
        <v>322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6" t="str">
        <f>LOWER(_xlfn.CONCAT(Table2[[#This Row],[device_suggested_area]], "-",Table2[[#This Row],[device_identifiers]]))</f>
        <v>lounge-lamp</v>
      </c>
      <c r="AN133" s="8" t="s">
        <v>682</v>
      </c>
      <c r="AO133" s="6" t="s">
        <v>694</v>
      </c>
      <c r="AP133" s="6" t="s">
        <v>681</v>
      </c>
      <c r="AQ133" s="6" t="s">
        <v>462</v>
      </c>
      <c r="AS133" s="6" t="s">
        <v>203</v>
      </c>
      <c r="AT133" s="6" t="s">
        <v>1009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1626</v>
      </c>
      <c r="B134" s="6" t="s">
        <v>26</v>
      </c>
      <c r="C134" s="6" t="s">
        <v>462</v>
      </c>
      <c r="D134" s="6" t="s">
        <v>137</v>
      </c>
      <c r="E134" s="6" t="str">
        <f>SUBSTITUTE(Table2[[#This Row],[device_name]], "-", "_")</f>
        <v>lounge_lamp_bulb_1</v>
      </c>
      <c r="F134" s="6" t="str">
        <f>IF(ISBLANK(E134), "", Table2[[#This Row],[unique_id]])</f>
        <v>lounge_lamp_bulb_1</v>
      </c>
      <c r="H134" s="6" t="s">
        <v>139</v>
      </c>
      <c r="O134" s="8" t="s">
        <v>1163</v>
      </c>
      <c r="P134" s="6" t="s">
        <v>172</v>
      </c>
      <c r="Q134" s="6" t="s">
        <v>1113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685</v>
      </c>
      <c r="X134" s="53" t="s">
        <v>776</v>
      </c>
      <c r="Y134" s="14" t="s">
        <v>1109</v>
      </c>
      <c r="Z134" s="14" t="s">
        <v>763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6" t="str">
        <f>LOWER(_xlfn.CONCAT(Table2[[#This Row],[device_suggested_area]], "-",Table2[[#This Row],[device_identifiers]]))</f>
        <v>lounge-lamp-bulb-1</v>
      </c>
      <c r="AN134" s="8" t="s">
        <v>682</v>
      </c>
      <c r="AO134" s="6" t="s">
        <v>695</v>
      </c>
      <c r="AP134" s="6" t="s">
        <v>681</v>
      </c>
      <c r="AQ134" s="6" t="s">
        <v>462</v>
      </c>
      <c r="AS134" s="6" t="s">
        <v>203</v>
      </c>
      <c r="AT134" s="6" t="s">
        <v>1009</v>
      </c>
      <c r="AV134" s="6" t="s">
        <v>775</v>
      </c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>[["mac", "0x0017880106bc4f2d"]]</v>
      </c>
    </row>
    <row r="135" spans="1:52" ht="16" customHeight="1">
      <c r="A135" s="6">
        <v>1627</v>
      </c>
      <c r="B135" s="6" t="s">
        <v>26</v>
      </c>
      <c r="C135" s="6" t="s">
        <v>462</v>
      </c>
      <c r="D135" s="6" t="s">
        <v>137</v>
      </c>
      <c r="E135" s="6" t="s">
        <v>340</v>
      </c>
      <c r="F135" s="6" t="str">
        <f>IF(ISBLANK(E135), "", Table2[[#This Row],[unique_id]])</f>
        <v>parents_main</v>
      </c>
      <c r="G135" s="6" t="s">
        <v>205</v>
      </c>
      <c r="H135" s="6" t="s">
        <v>139</v>
      </c>
      <c r="I135" s="6" t="s">
        <v>132</v>
      </c>
      <c r="J135" s="11" t="s">
        <v>1074</v>
      </c>
      <c r="K135" s="6" t="s">
        <v>992</v>
      </c>
      <c r="M135" s="6" t="s">
        <v>136</v>
      </c>
      <c r="T135" s="6"/>
      <c r="V135" s="8"/>
      <c r="W135" s="8" t="s">
        <v>686</v>
      </c>
      <c r="X135" s="8">
        <v>700</v>
      </c>
      <c r="Y135" s="14" t="s">
        <v>1111</v>
      </c>
      <c r="Z135" s="14" t="s">
        <v>762</v>
      </c>
      <c r="AD135" s="6" t="s">
        <v>322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6" t="str">
        <f>LOWER(_xlfn.CONCAT(Table2[[#This Row],[device_suggested_area]], "-",Table2[[#This Row],[device_identifiers]]))</f>
        <v>parents-main</v>
      </c>
      <c r="AN135" s="8" t="s">
        <v>682</v>
      </c>
      <c r="AO135" s="6" t="s">
        <v>683</v>
      </c>
      <c r="AP135" s="6" t="s">
        <v>681</v>
      </c>
      <c r="AQ135" s="6" t="s">
        <v>462</v>
      </c>
      <c r="AS135" s="6" t="s">
        <v>201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1628</v>
      </c>
      <c r="B136" s="6" t="s">
        <v>26</v>
      </c>
      <c r="C136" s="6" t="s">
        <v>462</v>
      </c>
      <c r="D136" s="6" t="s">
        <v>137</v>
      </c>
      <c r="E136" s="6" t="str">
        <f>SUBSTITUTE(Table2[[#This Row],[device_name]], "-", "_")</f>
        <v>parents_main_bulb_1</v>
      </c>
      <c r="F136" s="6" t="str">
        <f>IF(ISBLANK(E136), "", Table2[[#This Row],[unique_id]])</f>
        <v>parents_main_bulb_1</v>
      </c>
      <c r="H136" s="6" t="s">
        <v>139</v>
      </c>
      <c r="O136" s="8" t="s">
        <v>1163</v>
      </c>
      <c r="P136" s="6" t="s">
        <v>172</v>
      </c>
      <c r="Q136" s="6" t="s">
        <v>1113</v>
      </c>
      <c r="R136" s="6" t="str">
        <f>Table2[[#This Row],[entity_domain]]</f>
        <v>Lights</v>
      </c>
      <c r="S136" s="6" t="str">
        <f>_xlfn.CONCAT( Table2[[#This Row],[device_suggested_area]], " ",Table2[[#This Row],[powercalc_group_3]])</f>
        <v>Parents Lights</v>
      </c>
      <c r="T136" s="6"/>
      <c r="V136" s="8"/>
      <c r="W136" s="8" t="s">
        <v>685</v>
      </c>
      <c r="X136" s="8">
        <v>700</v>
      </c>
      <c r="Y136" s="14" t="s">
        <v>1109</v>
      </c>
      <c r="Z136" s="14" t="s">
        <v>762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6" t="str">
        <f>LOWER(_xlfn.CONCAT(Table2[[#This Row],[device_suggested_area]], "-",Table2[[#This Row],[device_identifiers]]))</f>
        <v>parents-main-bulb-1</v>
      </c>
      <c r="AN136" s="8" t="s">
        <v>682</v>
      </c>
      <c r="AO136" s="6" t="s">
        <v>684</v>
      </c>
      <c r="AP136" s="6" t="s">
        <v>681</v>
      </c>
      <c r="AQ136" s="6" t="s">
        <v>462</v>
      </c>
      <c r="AS136" s="6" t="s">
        <v>201</v>
      </c>
      <c r="AV136" s="6" t="s">
        <v>680</v>
      </c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>[["mac", "0x00178801039f585a"]]</v>
      </c>
    </row>
    <row r="137" spans="1:52" ht="16" customHeight="1">
      <c r="A137" s="6">
        <v>1629</v>
      </c>
      <c r="B137" s="6" t="s">
        <v>26</v>
      </c>
      <c r="C137" s="6" t="s">
        <v>462</v>
      </c>
      <c r="D137" s="6" t="s">
        <v>137</v>
      </c>
      <c r="E137" s="6" t="str">
        <f>SUBSTITUTE(Table2[[#This Row],[device_name]], "-", "_")</f>
        <v>parents_main_bulb_2</v>
      </c>
      <c r="F137" s="6" t="str">
        <f>IF(ISBLANK(E137), "", Table2[[#This Row],[unique_id]])</f>
        <v>parents_main_bulb_2</v>
      </c>
      <c r="H137" s="6" t="s">
        <v>139</v>
      </c>
      <c r="O137" s="8" t="s">
        <v>1163</v>
      </c>
      <c r="P137" s="6" t="s">
        <v>172</v>
      </c>
      <c r="Q137" s="6" t="s">
        <v>1113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Parents Lights</v>
      </c>
      <c r="T137" s="6"/>
      <c r="V137" s="8"/>
      <c r="W137" s="8" t="s">
        <v>685</v>
      </c>
      <c r="X137" s="8">
        <v>700</v>
      </c>
      <c r="Y137" s="14" t="s">
        <v>1109</v>
      </c>
      <c r="Z137" s="14" t="s">
        <v>762</v>
      </c>
      <c r="AF137" s="8"/>
      <c r="AH137" s="6" t="str">
        <f>IF(ISBLANK(AG137),  "", _xlfn.CONCAT("haas/entity/sensor/", LOWER(C137), "/", E137, "/config"))</f>
        <v/>
      </c>
      <c r="AI137" s="6" t="str">
        <f>IF(ISBLANK(AG137),  "", _xlfn.CONCAT(LOWER(C137), "/", E137))</f>
        <v/>
      </c>
      <c r="AK137" s="6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6" t="str">
        <f>LOWER(_xlfn.CONCAT(Table2[[#This Row],[device_suggested_area]], "-",Table2[[#This Row],[device_identifiers]]))</f>
        <v>parents-main-bulb-2</v>
      </c>
      <c r="AN137" s="8" t="s">
        <v>682</v>
      </c>
      <c r="AO137" s="6" t="s">
        <v>691</v>
      </c>
      <c r="AP137" s="6" t="s">
        <v>681</v>
      </c>
      <c r="AQ137" s="6" t="s">
        <v>462</v>
      </c>
      <c r="AS137" s="6" t="s">
        <v>201</v>
      </c>
      <c r="AV137" s="6" t="s">
        <v>689</v>
      </c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>[["mac", "0x00178801039f69d1"]]</v>
      </c>
    </row>
    <row r="138" spans="1:52" ht="16" customHeight="1">
      <c r="A138" s="6">
        <v>1630</v>
      </c>
      <c r="B138" s="6" t="s">
        <v>26</v>
      </c>
      <c r="C138" s="6" t="s">
        <v>462</v>
      </c>
      <c r="D138" s="6" t="s">
        <v>137</v>
      </c>
      <c r="E138" s="6" t="str">
        <f>SUBSTITUTE(Table2[[#This Row],[device_name]], "-", "_")</f>
        <v>parents_main_bulb_3</v>
      </c>
      <c r="F138" s="6" t="str">
        <f>IF(ISBLANK(E138), "", Table2[[#This Row],[unique_id]])</f>
        <v>parents_main_bulb_3</v>
      </c>
      <c r="H138" s="6" t="s">
        <v>139</v>
      </c>
      <c r="O138" s="8" t="s">
        <v>1163</v>
      </c>
      <c r="P138" s="6" t="s">
        <v>172</v>
      </c>
      <c r="Q138" s="6" t="s">
        <v>1113</v>
      </c>
      <c r="R138" s="6" t="str">
        <f>Table2[[#This Row],[entity_domain]]</f>
        <v>Lights</v>
      </c>
      <c r="S138" s="6" t="str">
        <f>_xlfn.CONCAT( Table2[[#This Row],[device_suggested_area]], " ",Table2[[#This Row],[powercalc_group_3]])</f>
        <v>Parents Lights</v>
      </c>
      <c r="T138" s="6"/>
      <c r="V138" s="8"/>
      <c r="W138" s="8" t="s">
        <v>685</v>
      </c>
      <c r="X138" s="8">
        <v>700</v>
      </c>
      <c r="Y138" s="14" t="s">
        <v>1109</v>
      </c>
      <c r="Z138" s="14" t="s">
        <v>762</v>
      </c>
      <c r="AF138" s="8"/>
      <c r="AH138" s="6" t="str">
        <f>IF(ISBLANK(AG138),  "", _xlfn.CONCAT("haas/entity/sensor/", LOWER(C138), "/", E138, "/config"))</f>
        <v/>
      </c>
      <c r="AI138" s="6" t="str">
        <f>IF(ISBLANK(AG138),  "", _xlfn.CONCAT(LOWER(C138), "/", E138))</f>
        <v/>
      </c>
      <c r="AK138" s="6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6" t="str">
        <f>LOWER(_xlfn.CONCAT(Table2[[#This Row],[device_suggested_area]], "-",Table2[[#This Row],[device_identifiers]]))</f>
        <v>parents-main-bulb-3</v>
      </c>
      <c r="AN138" s="8" t="s">
        <v>682</v>
      </c>
      <c r="AO138" s="6" t="s">
        <v>692</v>
      </c>
      <c r="AP138" s="6" t="s">
        <v>681</v>
      </c>
      <c r="AQ138" s="6" t="s">
        <v>462</v>
      </c>
      <c r="AS138" s="6" t="s">
        <v>201</v>
      </c>
      <c r="AV138" s="6" t="s">
        <v>690</v>
      </c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>[["mac", "0x001788010432a064"]]</v>
      </c>
    </row>
    <row r="139" spans="1:52" ht="16" customHeight="1">
      <c r="A139" s="6">
        <v>1631</v>
      </c>
      <c r="B139" s="6" t="s">
        <v>26</v>
      </c>
      <c r="C139" s="6" t="s">
        <v>462</v>
      </c>
      <c r="D139" s="6" t="s">
        <v>137</v>
      </c>
      <c r="E139" s="6" t="s">
        <v>1093</v>
      </c>
      <c r="F139" s="6" t="str">
        <f>IF(ISBLANK(E139), "", Table2[[#This Row],[unique_id]])</f>
        <v>study_lamp</v>
      </c>
      <c r="G139" s="6" t="s">
        <v>1094</v>
      </c>
      <c r="H139" s="6" t="s">
        <v>139</v>
      </c>
      <c r="I139" s="6" t="s">
        <v>132</v>
      </c>
      <c r="J139" s="6" t="s">
        <v>730</v>
      </c>
      <c r="K139" s="6" t="s">
        <v>991</v>
      </c>
      <c r="M139" s="6" t="s">
        <v>136</v>
      </c>
      <c r="T139" s="6"/>
      <c r="V139" s="8"/>
      <c r="W139" s="8" t="s">
        <v>686</v>
      </c>
      <c r="X139" s="53" t="s">
        <v>1095</v>
      </c>
      <c r="Y139" s="14" t="s">
        <v>1111</v>
      </c>
      <c r="Z139" s="14" t="s">
        <v>764</v>
      </c>
      <c r="AD139" s="6" t="s">
        <v>322</v>
      </c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6" t="str">
        <f>LOWER(_xlfn.CONCAT(Table2[[#This Row],[device_suggested_area]], "-",Table2[[#This Row],[device_identifiers]]))</f>
        <v>study-lamp</v>
      </c>
      <c r="AN139" s="8" t="s">
        <v>682</v>
      </c>
      <c r="AO139" s="6" t="s">
        <v>694</v>
      </c>
      <c r="AP139" s="6" t="s">
        <v>681</v>
      </c>
      <c r="AQ139" s="6" t="s">
        <v>462</v>
      </c>
      <c r="AS139" s="6" t="s">
        <v>421</v>
      </c>
      <c r="AT139" s="6" t="s">
        <v>1009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1632</v>
      </c>
      <c r="B140" s="6" t="s">
        <v>26</v>
      </c>
      <c r="C140" s="6" t="s">
        <v>462</v>
      </c>
      <c r="D140" s="6" t="s">
        <v>137</v>
      </c>
      <c r="E140" s="6" t="str">
        <f>SUBSTITUTE(Table2[[#This Row],[device_name]], "-", "_")</f>
        <v>study_lamp_bulb_1</v>
      </c>
      <c r="F140" s="6" t="str">
        <f>IF(ISBLANK(E140), "", Table2[[#This Row],[unique_id]])</f>
        <v>study_lamp_bulb_1</v>
      </c>
      <c r="H140" s="6" t="s">
        <v>139</v>
      </c>
      <c r="O140" s="8" t="s">
        <v>1163</v>
      </c>
      <c r="P140" s="6" t="s">
        <v>172</v>
      </c>
      <c r="Q140" s="6" t="s">
        <v>1113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Study Lights</v>
      </c>
      <c r="T140" s="6"/>
      <c r="V140" s="8"/>
      <c r="W140" s="8" t="s">
        <v>685</v>
      </c>
      <c r="X140" s="53" t="s">
        <v>1095</v>
      </c>
      <c r="Y140" s="14" t="s">
        <v>1109</v>
      </c>
      <c r="Z140" s="14" t="s">
        <v>763</v>
      </c>
      <c r="AF140" s="8"/>
      <c r="AH140" s="6" t="str">
        <f>IF(ISBLANK(AG140),  "", _xlfn.CONCAT("haas/entity/sensor/", LOWER(C140), "/", E140, "/config"))</f>
        <v/>
      </c>
      <c r="AI140" s="6" t="str">
        <f>IF(ISBLANK(AG140),  "", _xlfn.CONCAT(LOWER(C140), "/", E140))</f>
        <v/>
      </c>
      <c r="AK140" s="6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6" t="str">
        <f>LOWER(_xlfn.CONCAT(Table2[[#This Row],[device_suggested_area]], "-",Table2[[#This Row],[device_identifiers]]))</f>
        <v>study-lamp-bulb-1</v>
      </c>
      <c r="AN140" s="8" t="s">
        <v>682</v>
      </c>
      <c r="AO140" s="6" t="s">
        <v>695</v>
      </c>
      <c r="AP140" s="6" t="s">
        <v>681</v>
      </c>
      <c r="AQ140" s="6" t="s">
        <v>462</v>
      </c>
      <c r="AS140" s="6" t="s">
        <v>421</v>
      </c>
      <c r="AT140" s="6" t="s">
        <v>1009</v>
      </c>
      <c r="AV140" s="6" t="s">
        <v>1096</v>
      </c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>[["mac", "0x00178801040e2034"]]</v>
      </c>
    </row>
    <row r="141" spans="1:52" ht="16" customHeight="1">
      <c r="A141" s="6">
        <v>1633</v>
      </c>
      <c r="B141" s="6" t="s">
        <v>26</v>
      </c>
      <c r="C141" s="6" t="s">
        <v>462</v>
      </c>
      <c r="D141" s="6" t="s">
        <v>137</v>
      </c>
      <c r="E141" s="6" t="s">
        <v>341</v>
      </c>
      <c r="F141" s="6" t="str">
        <f>IF(ISBLANK(E141), "", Table2[[#This Row],[unique_id]])</f>
        <v>kitchen_main</v>
      </c>
      <c r="G141" s="6" t="s">
        <v>211</v>
      </c>
      <c r="H141" s="6" t="s">
        <v>139</v>
      </c>
      <c r="I141" s="6" t="s">
        <v>132</v>
      </c>
      <c r="J141" s="11" t="s">
        <v>1074</v>
      </c>
      <c r="K141" s="6" t="s">
        <v>991</v>
      </c>
      <c r="M141" s="6" t="s">
        <v>136</v>
      </c>
      <c r="T141" s="6"/>
      <c r="V141" s="8"/>
      <c r="W141" s="8" t="s">
        <v>686</v>
      </c>
      <c r="X141" s="8">
        <v>800</v>
      </c>
      <c r="Y141" s="14" t="s">
        <v>1111</v>
      </c>
      <c r="Z141" s="14" t="s">
        <v>764</v>
      </c>
      <c r="AD141" s="6" t="s">
        <v>322</v>
      </c>
      <c r="AF141" s="8"/>
      <c r="AH141" s="6" t="str">
        <f>IF(ISBLANK(AG141),  "", _xlfn.CONCAT("haas/entity/sensor/", LOWER(C141), "/", E141, "/config"))</f>
        <v/>
      </c>
      <c r="AI141" s="6" t="str">
        <f>IF(ISBLANK(AG141),  "", _xlfn.CONCAT(LOWER(C141), "/", E141))</f>
        <v/>
      </c>
      <c r="AK141" s="6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6" t="str">
        <f>LOWER(_xlfn.CONCAT(Table2[[#This Row],[device_suggested_area]], "-",Table2[[#This Row],[device_identifiers]]))</f>
        <v>kitchen-main</v>
      </c>
      <c r="AN141" s="8" t="s">
        <v>783</v>
      </c>
      <c r="AO141" s="6" t="s">
        <v>683</v>
      </c>
      <c r="AP141" s="6" t="s">
        <v>786</v>
      </c>
      <c r="AQ141" s="6" t="s">
        <v>462</v>
      </c>
      <c r="AS141" s="6" t="s">
        <v>215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1634</v>
      </c>
      <c r="B142" s="6" t="s">
        <v>26</v>
      </c>
      <c r="C142" s="6" t="s">
        <v>462</v>
      </c>
      <c r="D142" s="6" t="s">
        <v>137</v>
      </c>
      <c r="E142" s="6" t="str">
        <f>SUBSTITUTE(Table2[[#This Row],[device_name]], "-", "_")</f>
        <v>kitchen_main_bulb_1</v>
      </c>
      <c r="F142" s="6" t="str">
        <f>IF(ISBLANK(E142), "", Table2[[#This Row],[unique_id]])</f>
        <v>kitchen_main_bulb_1</v>
      </c>
      <c r="H142" s="6" t="s">
        <v>139</v>
      </c>
      <c r="O142" s="8" t="s">
        <v>1163</v>
      </c>
      <c r="P142" s="6" t="s">
        <v>172</v>
      </c>
      <c r="Q142" s="6" t="s">
        <v>1113</v>
      </c>
      <c r="R142" s="6" t="str">
        <f>Table2[[#This Row],[entity_domain]]</f>
        <v>Lights</v>
      </c>
      <c r="S142" s="6" t="str">
        <f>_xlfn.CONCAT( Table2[[#This Row],[device_suggested_area]], " ",Table2[[#This Row],[powercalc_group_3]])</f>
        <v>Kitchen Lights</v>
      </c>
      <c r="T142" s="6"/>
      <c r="V142" s="8"/>
      <c r="W142" s="8" t="s">
        <v>685</v>
      </c>
      <c r="X142" s="8">
        <v>800</v>
      </c>
      <c r="Y142" s="14" t="s">
        <v>1109</v>
      </c>
      <c r="Z142" s="14" t="s">
        <v>764</v>
      </c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6" t="str">
        <f>LOWER(_xlfn.CONCAT(Table2[[#This Row],[device_suggested_area]], "-",Table2[[#This Row],[device_identifiers]]))</f>
        <v>kitchen-main-bulb-1</v>
      </c>
      <c r="AN142" s="8" t="s">
        <v>783</v>
      </c>
      <c r="AO142" s="6" t="s">
        <v>684</v>
      </c>
      <c r="AP142" s="6" t="s">
        <v>786</v>
      </c>
      <c r="AQ142" s="6" t="s">
        <v>462</v>
      </c>
      <c r="AS142" s="6" t="s">
        <v>215</v>
      </c>
      <c r="AV142" s="6" t="s">
        <v>718</v>
      </c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>[["mac", "0x00178801040f8db2"]]</v>
      </c>
    </row>
    <row r="143" spans="1:52" ht="16" customHeight="1">
      <c r="A143" s="6">
        <v>1635</v>
      </c>
      <c r="B143" s="6" t="s">
        <v>26</v>
      </c>
      <c r="C143" s="6" t="s">
        <v>462</v>
      </c>
      <c r="D143" s="6" t="s">
        <v>137</v>
      </c>
      <c r="E143" s="6" t="str">
        <f>SUBSTITUTE(Table2[[#This Row],[device_name]], "-", "_")</f>
        <v>kitchen_main_bulb_2</v>
      </c>
      <c r="F143" s="6" t="str">
        <f>IF(ISBLANK(E143), "", Table2[[#This Row],[unique_id]])</f>
        <v>kitchen_main_bulb_2</v>
      </c>
      <c r="H143" s="6" t="s">
        <v>139</v>
      </c>
      <c r="O143" s="8" t="s">
        <v>1163</v>
      </c>
      <c r="P143" s="6" t="s">
        <v>172</v>
      </c>
      <c r="Q143" s="6" t="s">
        <v>1113</v>
      </c>
      <c r="R143" s="6" t="str">
        <f>Table2[[#This Row],[entity_domain]]</f>
        <v>Lights</v>
      </c>
      <c r="S143" s="6" t="str">
        <f>_xlfn.CONCAT( Table2[[#This Row],[device_suggested_area]], " ",Table2[[#This Row],[powercalc_group_3]])</f>
        <v>Kitchen Lights</v>
      </c>
      <c r="T143" s="6"/>
      <c r="V143" s="8"/>
      <c r="W143" s="8" t="s">
        <v>685</v>
      </c>
      <c r="X143" s="8">
        <v>800</v>
      </c>
      <c r="Y143" s="14" t="s">
        <v>1109</v>
      </c>
      <c r="Z143" s="14" t="s">
        <v>764</v>
      </c>
      <c r="AF143" s="8"/>
      <c r="AH143" s="6" t="str">
        <f>IF(ISBLANK(AG143),  "", _xlfn.CONCAT("haas/entity/sensor/", LOWER(C143), "/", E143, "/config"))</f>
        <v/>
      </c>
      <c r="AI143" s="6" t="str">
        <f>IF(ISBLANK(AG143),  "", _xlfn.CONCAT(LOWER(C143), "/", E143))</f>
        <v/>
      </c>
      <c r="AK143" s="6"/>
      <c r="AL1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6" t="str">
        <f>LOWER(_xlfn.CONCAT(Table2[[#This Row],[device_suggested_area]], "-",Table2[[#This Row],[device_identifiers]]))</f>
        <v>kitchen-main-bulb-2</v>
      </c>
      <c r="AN143" s="8" t="s">
        <v>783</v>
      </c>
      <c r="AO143" s="6" t="s">
        <v>691</v>
      </c>
      <c r="AP143" s="6" t="s">
        <v>786</v>
      </c>
      <c r="AQ143" s="6" t="s">
        <v>462</v>
      </c>
      <c r="AS143" s="6" t="s">
        <v>215</v>
      </c>
      <c r="AV143" s="6" t="s">
        <v>719</v>
      </c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>[["mac", "0x001788010343c34f"]]</v>
      </c>
    </row>
    <row r="144" spans="1:52" ht="16" customHeight="1">
      <c r="A144" s="6">
        <v>1636</v>
      </c>
      <c r="B144" s="6" t="s">
        <v>26</v>
      </c>
      <c r="C144" s="6" t="s">
        <v>462</v>
      </c>
      <c r="D144" s="6" t="s">
        <v>137</v>
      </c>
      <c r="E144" s="6" t="str">
        <f>SUBSTITUTE(Table2[[#This Row],[device_name]], "-", "_")</f>
        <v>kitchen_main_bulb_3</v>
      </c>
      <c r="F144" s="6" t="str">
        <f>IF(ISBLANK(E144), "", Table2[[#This Row],[unique_id]])</f>
        <v>kitchen_main_bulb_3</v>
      </c>
      <c r="H144" s="6" t="s">
        <v>139</v>
      </c>
      <c r="O144" s="8" t="s">
        <v>1163</v>
      </c>
      <c r="P144" s="6" t="s">
        <v>172</v>
      </c>
      <c r="Q144" s="6" t="s">
        <v>1113</v>
      </c>
      <c r="R144" s="6" t="str">
        <f>Table2[[#This Row],[entity_domain]]</f>
        <v>Lights</v>
      </c>
      <c r="S144" s="6" t="str">
        <f>_xlfn.CONCAT( Table2[[#This Row],[device_suggested_area]], " ",Table2[[#This Row],[powercalc_group_3]])</f>
        <v>Kitchen Lights</v>
      </c>
      <c r="T144" s="6"/>
      <c r="V144" s="8"/>
      <c r="W144" s="8" t="s">
        <v>685</v>
      </c>
      <c r="X144" s="8">
        <v>800</v>
      </c>
      <c r="Y144" s="14" t="s">
        <v>1109</v>
      </c>
      <c r="Z144" s="14" t="s">
        <v>764</v>
      </c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6" t="str">
        <f>LOWER(_xlfn.CONCAT(Table2[[#This Row],[device_suggested_area]], "-",Table2[[#This Row],[device_identifiers]]))</f>
        <v>kitchen-main-bulb-3</v>
      </c>
      <c r="AN144" s="8" t="s">
        <v>783</v>
      </c>
      <c r="AO144" s="6" t="s">
        <v>692</v>
      </c>
      <c r="AP144" s="6" t="s">
        <v>786</v>
      </c>
      <c r="AQ144" s="6" t="s">
        <v>462</v>
      </c>
      <c r="AS144" s="6" t="s">
        <v>215</v>
      </c>
      <c r="AV144" s="6" t="s">
        <v>720</v>
      </c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>[["mac", "0x001788010343c147"]]</v>
      </c>
    </row>
    <row r="145" spans="1:52" ht="16" customHeight="1">
      <c r="A145" s="6">
        <v>1637</v>
      </c>
      <c r="B145" s="6" t="s">
        <v>26</v>
      </c>
      <c r="C145" s="6" t="s">
        <v>462</v>
      </c>
      <c r="D145" s="6" t="s">
        <v>137</v>
      </c>
      <c r="E145" s="6" t="str">
        <f>SUBSTITUTE(Table2[[#This Row],[device_name]], "-", "_")</f>
        <v>kitchen_main_bulb_4</v>
      </c>
      <c r="F145" s="6" t="str">
        <f>IF(ISBLANK(E145), "", Table2[[#This Row],[unique_id]])</f>
        <v>kitchen_main_bulb_4</v>
      </c>
      <c r="H145" s="6" t="s">
        <v>139</v>
      </c>
      <c r="O145" s="8" t="s">
        <v>1163</v>
      </c>
      <c r="P145" s="6" t="s">
        <v>172</v>
      </c>
      <c r="Q145" s="6" t="s">
        <v>1113</v>
      </c>
      <c r="R145" s="6" t="str">
        <f>Table2[[#This Row],[entity_domain]]</f>
        <v>Lights</v>
      </c>
      <c r="S145" s="6" t="str">
        <f>_xlfn.CONCAT( Table2[[#This Row],[device_suggested_area]], " ",Table2[[#This Row],[powercalc_group_3]])</f>
        <v>Kitchen Lights</v>
      </c>
      <c r="T145" s="6"/>
      <c r="V145" s="8"/>
      <c r="W145" s="8" t="s">
        <v>685</v>
      </c>
      <c r="X145" s="8">
        <v>800</v>
      </c>
      <c r="Y145" s="14" t="s">
        <v>1109</v>
      </c>
      <c r="Z145" s="14" t="s">
        <v>764</v>
      </c>
      <c r="AF145" s="8"/>
      <c r="AH145" s="6" t="str">
        <f>IF(ISBLANK(AG145),  "", _xlfn.CONCAT("haas/entity/sensor/", LOWER(C145), "/", E145, "/config"))</f>
        <v/>
      </c>
      <c r="AI145" s="6" t="str">
        <f>IF(ISBLANK(AG145),  "", _xlfn.CONCAT(LOWER(C145), "/", E145))</f>
        <v/>
      </c>
      <c r="AK145" s="6"/>
      <c r="AL1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6" t="str">
        <f>LOWER(_xlfn.CONCAT(Table2[[#This Row],[device_suggested_area]], "-",Table2[[#This Row],[device_identifiers]]))</f>
        <v>kitchen-main-bulb-4</v>
      </c>
      <c r="AN145" s="8" t="s">
        <v>783</v>
      </c>
      <c r="AO145" s="6" t="s">
        <v>696</v>
      </c>
      <c r="AP145" s="6" t="s">
        <v>786</v>
      </c>
      <c r="AQ145" s="6" t="s">
        <v>462</v>
      </c>
      <c r="AS145" s="6" t="s">
        <v>215</v>
      </c>
      <c r="AV145" s="6" t="s">
        <v>721</v>
      </c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>[["mac", "0x001788010343b9d8"]]</v>
      </c>
    </row>
    <row r="146" spans="1:52" ht="16" customHeight="1">
      <c r="A146" s="6">
        <v>1638</v>
      </c>
      <c r="B146" s="6" t="s">
        <v>26</v>
      </c>
      <c r="C146" s="6" t="s">
        <v>1193</v>
      </c>
      <c r="D146" s="6" t="s">
        <v>149</v>
      </c>
      <c r="E146" s="9" t="str">
        <f>_xlfn.CONCAT("template_", E147, "_proxy")</f>
        <v>template_kitchen_downlights_plug_proxy</v>
      </c>
      <c r="F146" s="6" t="str">
        <f>IF(ISBLANK(E146), "", Table2[[#This Row],[unique_id]])</f>
        <v>template_kitchen_downlights_plug_proxy</v>
      </c>
      <c r="G146" s="6" t="s">
        <v>809</v>
      </c>
      <c r="H146" s="6" t="s">
        <v>139</v>
      </c>
      <c r="I146" s="6" t="s">
        <v>132</v>
      </c>
      <c r="O146" s="8" t="s">
        <v>1163</v>
      </c>
      <c r="P146" s="6" t="s">
        <v>172</v>
      </c>
      <c r="Q146" s="6" t="s">
        <v>1113</v>
      </c>
      <c r="R146" s="6" t="str">
        <f>Table2[[#This Row],[entity_domain]]</f>
        <v>Lights</v>
      </c>
      <c r="S146" s="6" t="str">
        <f>S147</f>
        <v>Kitchen Lights</v>
      </c>
      <c r="T14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8"/>
      <c r="W146" s="8"/>
      <c r="X146" s="8"/>
      <c r="Y146" s="8"/>
      <c r="AF146" s="8"/>
      <c r="AH146" s="6" t="str">
        <f>IF(ISBLANK(AG146),  "", _xlfn.CONCAT("haas/entity/sensor/", LOWER(C146), "/", E146, "/config"))</f>
        <v/>
      </c>
      <c r="AI146" s="6" t="str">
        <f>IF(ISBLANK(AG146),  "", _xlfn.CONCAT(LOWER(C146), "/", E146))</f>
        <v/>
      </c>
      <c r="AK146" s="6"/>
      <c r="AL146" s="34"/>
      <c r="AM146" s="6"/>
      <c r="AN146" s="8"/>
      <c r="AO146" s="6" t="s">
        <v>134</v>
      </c>
      <c r="AP146" s="6" t="s">
        <v>424</v>
      </c>
      <c r="AQ146" s="6" t="s">
        <v>244</v>
      </c>
      <c r="AS146" s="6" t="s">
        <v>215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1639</v>
      </c>
      <c r="B147" s="6" t="s">
        <v>26</v>
      </c>
      <c r="C147" s="6" t="s">
        <v>244</v>
      </c>
      <c r="D147" s="6" t="s">
        <v>134</v>
      </c>
      <c r="E147" s="6" t="s">
        <v>1227</v>
      </c>
      <c r="F147" s="6" t="str">
        <f>IF(ISBLANK(E147), "", Table2[[#This Row],[unique_id]])</f>
        <v>kitchen_downlights_plug</v>
      </c>
      <c r="G147" s="6" t="s">
        <v>809</v>
      </c>
      <c r="H147" s="6" t="s">
        <v>139</v>
      </c>
      <c r="I147" s="6" t="s">
        <v>132</v>
      </c>
      <c r="J147" s="6" t="s">
        <v>1076</v>
      </c>
      <c r="M147" s="6" t="s">
        <v>136</v>
      </c>
      <c r="O147" s="8" t="s">
        <v>1163</v>
      </c>
      <c r="P147" s="6" t="s">
        <v>172</v>
      </c>
      <c r="Q147" s="6" t="s">
        <v>1113</v>
      </c>
      <c r="R147" s="6" t="str">
        <f>Table2[[#This Row],[entity_domain]]</f>
        <v>Lights</v>
      </c>
      <c r="S147" s="6" t="str">
        <f>_xlfn.CONCAT( Table2[[#This Row],[device_suggested_area]], " ",Table2[[#This Row],[powercalc_group_3]])</f>
        <v>Kitchen Lights</v>
      </c>
      <c r="T147" s="9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47" s="8"/>
      <c r="W147" s="8"/>
      <c r="X147" s="8"/>
      <c r="Y147" s="8"/>
      <c r="AD147" s="6" t="s">
        <v>322</v>
      </c>
      <c r="AF147" s="8"/>
      <c r="AH147" s="6" t="str">
        <f>IF(ISBLANK(AG147),  "", _xlfn.CONCAT("haas/entity/sensor/", LOWER(C147), "/", E147, "/config"))</f>
        <v/>
      </c>
      <c r="AI147" s="6" t="str">
        <f>IF(ISBLANK(AG147),  "", _xlfn.CONCAT(LOWER(C147), "/", E147))</f>
        <v/>
      </c>
      <c r="AK147" s="6"/>
      <c r="AL147" s="34"/>
      <c r="AM147" s="6" t="str">
        <f>IF(OR(ISBLANK(AV147), ISBLANK(AW147)), "", LOWER(_xlfn.CONCAT(Table2[[#This Row],[device_manufacturer]], "-",Table2[[#This Row],[device_suggested_area]], "-", Table2[[#This Row],[device_identifiers]])))</f>
        <v>tplink-kitchen-downlights</v>
      </c>
      <c r="AN147" s="8" t="s">
        <v>427</v>
      </c>
      <c r="AO147" s="6" t="s">
        <v>810</v>
      </c>
      <c r="AP147" s="6" t="s">
        <v>424</v>
      </c>
      <c r="AQ147" s="6" t="str">
        <f>IF(OR(ISBLANK(AV147), ISBLANK(AW147)), "", Table2[[#This Row],[device_via_device]])</f>
        <v>TPLink</v>
      </c>
      <c r="AR147" s="6" t="s">
        <v>1178</v>
      </c>
      <c r="AS147" s="6" t="s">
        <v>215</v>
      </c>
      <c r="AU147" s="6" t="s">
        <v>553</v>
      </c>
      <c r="AV147" s="6" t="s">
        <v>413</v>
      </c>
      <c r="AW147" s="6" t="s">
        <v>544</v>
      </c>
      <c r="AZ147" s="6" t="str">
        <f>IF(AND(ISBLANK(AV147), ISBLANK(AW147)), "", _xlfn.CONCAT("[", IF(ISBLANK(AV147), "", _xlfn.CONCAT("[""mac"", """, AV147, """]")), IF(ISBLANK(AW147), "", _xlfn.CONCAT(", [""ip"", """, AW147, """]")), "]"))</f>
        <v>[["mac", "ac:84:c6:54:a3:96"], ["ip", "10.0.6.79"]]</v>
      </c>
    </row>
    <row r="148" spans="1:52" ht="16" customHeight="1">
      <c r="A148" s="6">
        <v>1640</v>
      </c>
      <c r="B148" s="6" t="s">
        <v>26</v>
      </c>
      <c r="C148" s="6" t="s">
        <v>462</v>
      </c>
      <c r="D148" s="6" t="s">
        <v>137</v>
      </c>
      <c r="E148" s="6" t="s">
        <v>342</v>
      </c>
      <c r="F148" s="6" t="str">
        <f>IF(ISBLANK(E148), "", Table2[[#This Row],[unique_id]])</f>
        <v>laundry_main</v>
      </c>
      <c r="G148" s="6" t="s">
        <v>213</v>
      </c>
      <c r="H148" s="6" t="s">
        <v>139</v>
      </c>
      <c r="I148" s="6" t="s">
        <v>132</v>
      </c>
      <c r="J148" s="6" t="s">
        <v>1073</v>
      </c>
      <c r="K148" s="6" t="s">
        <v>991</v>
      </c>
      <c r="M148" s="6" t="s">
        <v>136</v>
      </c>
      <c r="T148" s="6"/>
      <c r="V148" s="8"/>
      <c r="W148" s="8" t="s">
        <v>686</v>
      </c>
      <c r="X148" s="8">
        <v>900</v>
      </c>
      <c r="Y148" s="14" t="s">
        <v>1111</v>
      </c>
      <c r="Z148" s="14" t="s">
        <v>764</v>
      </c>
      <c r="AD148" s="6" t="s">
        <v>322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6" t="str">
        <f>LOWER(_xlfn.CONCAT(Table2[[#This Row],[device_suggested_area]], "-",Table2[[#This Row],[device_identifiers]]))</f>
        <v>laundry-main</v>
      </c>
      <c r="AN148" s="8" t="s">
        <v>682</v>
      </c>
      <c r="AO148" s="6" t="s">
        <v>683</v>
      </c>
      <c r="AP148" s="6" t="s">
        <v>681</v>
      </c>
      <c r="AQ148" s="6" t="s">
        <v>462</v>
      </c>
      <c r="AS148" s="6" t="s">
        <v>223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1641</v>
      </c>
      <c r="B149" s="6" t="s">
        <v>26</v>
      </c>
      <c r="C149" s="6" t="s">
        <v>462</v>
      </c>
      <c r="D149" s="6" t="s">
        <v>137</v>
      </c>
      <c r="E149" s="6" t="str">
        <f>SUBSTITUTE(Table2[[#This Row],[device_name]], "-", "_")</f>
        <v>laundry_main_bulb_1</v>
      </c>
      <c r="F149" s="6" t="str">
        <f>IF(ISBLANK(E149), "", Table2[[#This Row],[unique_id]])</f>
        <v>laundry_main_bulb_1</v>
      </c>
      <c r="H149" s="6" t="s">
        <v>139</v>
      </c>
      <c r="O149" s="8" t="s">
        <v>1163</v>
      </c>
      <c r="P149" s="6" t="s">
        <v>172</v>
      </c>
      <c r="Q149" s="6" t="s">
        <v>1113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Laundry Lights</v>
      </c>
      <c r="T149" s="6"/>
      <c r="V149" s="8"/>
      <c r="W149" s="8" t="s">
        <v>685</v>
      </c>
      <c r="X149" s="8">
        <v>900</v>
      </c>
      <c r="Y149" s="14" t="s">
        <v>1109</v>
      </c>
      <c r="Z149" s="14" t="s">
        <v>764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6" t="str">
        <f>LOWER(_xlfn.CONCAT(Table2[[#This Row],[device_suggested_area]], "-",Table2[[#This Row],[device_identifiers]]))</f>
        <v>laundry-main-bulb-1</v>
      </c>
      <c r="AN149" s="8" t="s">
        <v>682</v>
      </c>
      <c r="AO149" s="6" t="s">
        <v>684</v>
      </c>
      <c r="AP149" s="6" t="s">
        <v>681</v>
      </c>
      <c r="AQ149" s="6" t="s">
        <v>462</v>
      </c>
      <c r="AS149" s="6" t="s">
        <v>223</v>
      </c>
      <c r="AV149" s="6" t="s">
        <v>722</v>
      </c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>[["mac", "0x0017880104eaa288"]]</v>
      </c>
    </row>
    <row r="150" spans="1:52" ht="16" customHeight="1">
      <c r="A150" s="6">
        <v>1642</v>
      </c>
      <c r="B150" s="6" t="s">
        <v>26</v>
      </c>
      <c r="C150" s="6" t="s">
        <v>462</v>
      </c>
      <c r="D150" s="6" t="s">
        <v>137</v>
      </c>
      <c r="E150" s="6" t="s">
        <v>343</v>
      </c>
      <c r="F150" s="6" t="str">
        <f>IF(ISBLANK(E150), "", Table2[[#This Row],[unique_id]])</f>
        <v>pantry_main</v>
      </c>
      <c r="G150" s="6" t="s">
        <v>212</v>
      </c>
      <c r="H150" s="6" t="s">
        <v>139</v>
      </c>
      <c r="I150" s="6" t="s">
        <v>132</v>
      </c>
      <c r="J150" s="6" t="s">
        <v>1073</v>
      </c>
      <c r="K150" s="6" t="s">
        <v>991</v>
      </c>
      <c r="M150" s="6" t="s">
        <v>136</v>
      </c>
      <c r="T150" s="6"/>
      <c r="V150" s="8"/>
      <c r="W150" s="8" t="s">
        <v>686</v>
      </c>
      <c r="X150" s="8">
        <v>1000</v>
      </c>
      <c r="Y150" s="14" t="s">
        <v>1111</v>
      </c>
      <c r="Z150" s="14" t="s">
        <v>764</v>
      </c>
      <c r="AD150" s="6" t="s">
        <v>322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6" t="str">
        <f>LOWER(_xlfn.CONCAT(Table2[[#This Row],[device_suggested_area]], "-",Table2[[#This Row],[device_identifiers]]))</f>
        <v>pantry-main</v>
      </c>
      <c r="AN150" s="8" t="s">
        <v>682</v>
      </c>
      <c r="AO150" s="6" t="s">
        <v>683</v>
      </c>
      <c r="AP150" s="6" t="s">
        <v>681</v>
      </c>
      <c r="AQ150" s="6" t="s">
        <v>462</v>
      </c>
      <c r="AS150" s="6" t="s">
        <v>221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1643</v>
      </c>
      <c r="B151" s="6" t="s">
        <v>26</v>
      </c>
      <c r="C151" s="6" t="s">
        <v>462</v>
      </c>
      <c r="D151" s="6" t="s">
        <v>137</v>
      </c>
      <c r="E151" s="6" t="str">
        <f>SUBSTITUTE(Table2[[#This Row],[device_name]], "-", "_")</f>
        <v>pantry_main_bulb_1</v>
      </c>
      <c r="F151" s="6" t="str">
        <f>IF(ISBLANK(E151), "", Table2[[#This Row],[unique_id]])</f>
        <v>pantry_main_bulb_1</v>
      </c>
      <c r="H151" s="6" t="s">
        <v>139</v>
      </c>
      <c r="O151" s="8" t="s">
        <v>1163</v>
      </c>
      <c r="P151" s="6" t="s">
        <v>172</v>
      </c>
      <c r="Q151" s="6" t="s">
        <v>1113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Pantry Lights</v>
      </c>
      <c r="T151" s="6"/>
      <c r="V151" s="8"/>
      <c r="W151" s="8" t="s">
        <v>685</v>
      </c>
      <c r="X151" s="8">
        <v>1000</v>
      </c>
      <c r="Y151" s="14" t="s">
        <v>1109</v>
      </c>
      <c r="Z151" s="14" t="s">
        <v>764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6" t="str">
        <f>LOWER(_xlfn.CONCAT(Table2[[#This Row],[device_suggested_area]], "-",Table2[[#This Row],[device_identifiers]]))</f>
        <v>pantry-main-bulb-1</v>
      </c>
      <c r="AN151" s="8" t="s">
        <v>682</v>
      </c>
      <c r="AO151" s="6" t="s">
        <v>684</v>
      </c>
      <c r="AP151" s="6" t="s">
        <v>681</v>
      </c>
      <c r="AQ151" s="6" t="s">
        <v>462</v>
      </c>
      <c r="AS151" s="6" t="s">
        <v>221</v>
      </c>
      <c r="AV151" s="6" t="s">
        <v>723</v>
      </c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>[["mac", "0x0017880104eaa272"]]</v>
      </c>
    </row>
    <row r="152" spans="1:52" ht="16" customHeight="1">
      <c r="A152" s="6">
        <v>1644</v>
      </c>
      <c r="B152" s="6" t="s">
        <v>26</v>
      </c>
      <c r="C152" s="6" t="s">
        <v>462</v>
      </c>
      <c r="D152" s="6" t="s">
        <v>137</v>
      </c>
      <c r="E152" s="6" t="s">
        <v>344</v>
      </c>
      <c r="F152" s="6" t="str">
        <f>IF(ISBLANK(E152), "", Table2[[#This Row],[unique_id]])</f>
        <v>office_main</v>
      </c>
      <c r="G152" s="6" t="s">
        <v>208</v>
      </c>
      <c r="H152" s="6" t="s">
        <v>139</v>
      </c>
      <c r="I152" s="6" t="s">
        <v>132</v>
      </c>
      <c r="J152" s="6" t="s">
        <v>1073</v>
      </c>
      <c r="M152" s="6" t="s">
        <v>136</v>
      </c>
      <c r="T152" s="6"/>
      <c r="V152" s="8"/>
      <c r="W152" s="8" t="s">
        <v>686</v>
      </c>
      <c r="X152" s="8">
        <v>1100</v>
      </c>
      <c r="Y152" s="14" t="s">
        <v>1111</v>
      </c>
      <c r="Z152" s="14" t="s">
        <v>765</v>
      </c>
      <c r="AD152" s="6" t="s">
        <v>322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6" t="str">
        <f>LOWER(_xlfn.CONCAT(Table2[[#This Row],[device_suggested_area]], "-",Table2[[#This Row],[device_identifiers]]))</f>
        <v>office-main</v>
      </c>
      <c r="AN152" s="8" t="s">
        <v>783</v>
      </c>
      <c r="AO152" s="6" t="s">
        <v>683</v>
      </c>
      <c r="AP152" s="6" t="s">
        <v>786</v>
      </c>
      <c r="AQ152" s="6" t="s">
        <v>462</v>
      </c>
      <c r="AS152" s="6" t="s">
        <v>222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1645</v>
      </c>
      <c r="B153" s="6" t="s">
        <v>26</v>
      </c>
      <c r="C153" s="6" t="s">
        <v>462</v>
      </c>
      <c r="D153" s="6" t="s">
        <v>137</v>
      </c>
      <c r="E153" s="6" t="str">
        <f>SUBSTITUTE(Table2[[#This Row],[device_name]], "-", "_")</f>
        <v>office_main_bulb_1</v>
      </c>
      <c r="F153" s="6" t="str">
        <f>IF(ISBLANK(E153), "", Table2[[#This Row],[unique_id]])</f>
        <v>office_main_bulb_1</v>
      </c>
      <c r="H153" s="6" t="s">
        <v>139</v>
      </c>
      <c r="O153" s="8" t="s">
        <v>1163</v>
      </c>
      <c r="P153" s="6" t="s">
        <v>172</v>
      </c>
      <c r="Q153" s="6" t="s">
        <v>1113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Office Lights</v>
      </c>
      <c r="T153" s="6"/>
      <c r="V153" s="8"/>
      <c r="W153" s="8" t="s">
        <v>685</v>
      </c>
      <c r="X153" s="8">
        <v>1100</v>
      </c>
      <c r="Y153" s="14" t="s">
        <v>1109</v>
      </c>
      <c r="Z153" s="14" t="s">
        <v>765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6" t="str">
        <f>LOWER(_xlfn.CONCAT(Table2[[#This Row],[device_suggested_area]], "-",Table2[[#This Row],[device_identifiers]]))</f>
        <v>office-main-bulb-1</v>
      </c>
      <c r="AN153" s="8" t="s">
        <v>783</v>
      </c>
      <c r="AO153" s="6" t="s">
        <v>684</v>
      </c>
      <c r="AP153" s="6" t="s">
        <v>786</v>
      </c>
      <c r="AQ153" s="6" t="s">
        <v>462</v>
      </c>
      <c r="AS153" s="6" t="s">
        <v>222</v>
      </c>
      <c r="AV153" s="6" t="s">
        <v>724</v>
      </c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>[["mac", "0x00178801040edfae"]]</v>
      </c>
    </row>
    <row r="154" spans="1:52" ht="16" customHeight="1">
      <c r="A154" s="6">
        <v>1646</v>
      </c>
      <c r="B154" s="6" t="s">
        <v>26</v>
      </c>
      <c r="C154" s="6" t="s">
        <v>462</v>
      </c>
      <c r="D154" s="6" t="s">
        <v>137</v>
      </c>
      <c r="E154" s="6" t="s">
        <v>345</v>
      </c>
      <c r="F154" s="6" t="str">
        <f>IF(ISBLANK(E154), "", Table2[[#This Row],[unique_id]])</f>
        <v>bathroom_main</v>
      </c>
      <c r="G154" s="6" t="s">
        <v>207</v>
      </c>
      <c r="H154" s="6" t="s">
        <v>139</v>
      </c>
      <c r="I154" s="6" t="s">
        <v>132</v>
      </c>
      <c r="J154" s="6" t="s">
        <v>1073</v>
      </c>
      <c r="K154" s="6" t="s">
        <v>992</v>
      </c>
      <c r="M154" s="6" t="s">
        <v>136</v>
      </c>
      <c r="T154" s="6"/>
      <c r="V154" s="8"/>
      <c r="W154" s="8" t="s">
        <v>686</v>
      </c>
      <c r="X154" s="8">
        <v>1200</v>
      </c>
      <c r="Y154" s="14" t="s">
        <v>1111</v>
      </c>
      <c r="Z154" s="14" t="s">
        <v>762</v>
      </c>
      <c r="AD154" s="6" t="s">
        <v>322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6" t="str">
        <f>LOWER(_xlfn.CONCAT(Table2[[#This Row],[device_suggested_area]], "-",Table2[[#This Row],[device_identifiers]]))</f>
        <v>bathroom-main</v>
      </c>
      <c r="AN154" s="8" t="s">
        <v>682</v>
      </c>
      <c r="AO154" s="6" t="s">
        <v>683</v>
      </c>
      <c r="AP154" s="6" t="s">
        <v>681</v>
      </c>
      <c r="AQ154" s="6" t="s">
        <v>462</v>
      </c>
      <c r="AS154" s="6" t="s">
        <v>423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1647</v>
      </c>
      <c r="B155" s="6" t="s">
        <v>26</v>
      </c>
      <c r="C155" s="6" t="s">
        <v>462</v>
      </c>
      <c r="D155" s="6" t="s">
        <v>137</v>
      </c>
      <c r="E155" s="6" t="str">
        <f>SUBSTITUTE(Table2[[#This Row],[device_name]], "-", "_")</f>
        <v>bathroom_main_bulb_1</v>
      </c>
      <c r="F155" s="6" t="str">
        <f>IF(ISBLANK(E155), "", Table2[[#This Row],[unique_id]])</f>
        <v>bathroom_main_bulb_1</v>
      </c>
      <c r="H155" s="6" t="s">
        <v>139</v>
      </c>
      <c r="O155" s="8" t="s">
        <v>1163</v>
      </c>
      <c r="P155" s="6" t="s">
        <v>172</v>
      </c>
      <c r="Q155" s="6" t="s">
        <v>1113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Bathroom Lights</v>
      </c>
      <c r="T155" s="6"/>
      <c r="V155" s="8"/>
      <c r="W155" s="8" t="s">
        <v>685</v>
      </c>
      <c r="X155" s="8">
        <v>1200</v>
      </c>
      <c r="Y155" s="14" t="s">
        <v>1109</v>
      </c>
      <c r="Z155" s="14" t="s">
        <v>762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6" t="str">
        <f>LOWER(_xlfn.CONCAT(Table2[[#This Row],[device_suggested_area]], "-",Table2[[#This Row],[device_identifiers]]))</f>
        <v>bathroom-main-bulb-1</v>
      </c>
      <c r="AN155" s="8" t="s">
        <v>682</v>
      </c>
      <c r="AO155" s="6" t="s">
        <v>684</v>
      </c>
      <c r="AP155" s="6" t="s">
        <v>681</v>
      </c>
      <c r="AQ155" s="6" t="s">
        <v>462</v>
      </c>
      <c r="AS155" s="6" t="s">
        <v>423</v>
      </c>
      <c r="AV155" s="6" t="s">
        <v>725</v>
      </c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>[["mac", "0x00178801040edcad"]]</v>
      </c>
    </row>
    <row r="156" spans="1:52" ht="16" customHeight="1">
      <c r="A156" s="6">
        <v>1648</v>
      </c>
      <c r="B156" s="6" t="s">
        <v>26</v>
      </c>
      <c r="C156" s="6" t="s">
        <v>462</v>
      </c>
      <c r="D156" s="6" t="s">
        <v>137</v>
      </c>
      <c r="E156" s="6" t="s">
        <v>346</v>
      </c>
      <c r="F156" s="6" t="str">
        <f>IF(ISBLANK(E156), "", Table2[[#This Row],[unique_id]])</f>
        <v>ensuite_main</v>
      </c>
      <c r="G156" s="6" t="s">
        <v>206</v>
      </c>
      <c r="H156" s="6" t="s">
        <v>139</v>
      </c>
      <c r="I156" s="6" t="s">
        <v>132</v>
      </c>
      <c r="J156" s="6" t="s">
        <v>1073</v>
      </c>
      <c r="K156" s="6" t="s">
        <v>992</v>
      </c>
      <c r="M156" s="6" t="s">
        <v>136</v>
      </c>
      <c r="T156" s="6"/>
      <c r="V156" s="8"/>
      <c r="W156" s="8" t="s">
        <v>686</v>
      </c>
      <c r="X156" s="8">
        <v>1300</v>
      </c>
      <c r="Y156" s="14" t="s">
        <v>1111</v>
      </c>
      <c r="Z156" s="14" t="s">
        <v>762</v>
      </c>
      <c r="AD156" s="6" t="s">
        <v>322</v>
      </c>
      <c r="AF156" s="8"/>
      <c r="AH156" s="6" t="str">
        <f>IF(ISBLANK(AG156),  "", _xlfn.CONCAT("haas/entity/sensor/", LOWER(C156), "/", E156, "/config"))</f>
        <v/>
      </c>
      <c r="AI156" s="6" t="str">
        <f>IF(ISBLANK(AG156),  "", _xlfn.CONCAT(LOWER(C156), "/", E156))</f>
        <v/>
      </c>
      <c r="AK156" s="6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6" t="str">
        <f>LOWER(_xlfn.CONCAT(Table2[[#This Row],[device_suggested_area]], "-",Table2[[#This Row],[device_identifiers]]))</f>
        <v>ensuite-main</v>
      </c>
      <c r="AN156" s="8" t="s">
        <v>783</v>
      </c>
      <c r="AO156" s="6" t="s">
        <v>683</v>
      </c>
      <c r="AP156" s="6" t="s">
        <v>786</v>
      </c>
      <c r="AQ156" s="6" t="s">
        <v>462</v>
      </c>
      <c r="AS156" s="6" t="s">
        <v>496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1649</v>
      </c>
      <c r="B157" s="6" t="s">
        <v>26</v>
      </c>
      <c r="C157" s="6" t="s">
        <v>462</v>
      </c>
      <c r="D157" s="6" t="s">
        <v>137</v>
      </c>
      <c r="E157" s="6" t="str">
        <f>SUBSTITUTE(Table2[[#This Row],[device_name]], "-", "_")</f>
        <v>ensuite_main_bulb_1</v>
      </c>
      <c r="F157" s="6" t="str">
        <f>IF(ISBLANK(E157), "", Table2[[#This Row],[unique_id]])</f>
        <v>ensuite_main_bulb_1</v>
      </c>
      <c r="H157" s="6" t="s">
        <v>139</v>
      </c>
      <c r="O157" s="8" t="s">
        <v>1163</v>
      </c>
      <c r="P157" s="6" t="s">
        <v>172</v>
      </c>
      <c r="Q157" s="6" t="s">
        <v>1113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Ensuite Lights</v>
      </c>
      <c r="T157" s="6"/>
      <c r="V157" s="8"/>
      <c r="W157" s="8" t="s">
        <v>685</v>
      </c>
      <c r="X157" s="8">
        <v>1300</v>
      </c>
      <c r="Y157" s="14" t="s">
        <v>1109</v>
      </c>
      <c r="Z157" s="14" t="s">
        <v>762</v>
      </c>
      <c r="AF157" s="8"/>
      <c r="AH157" s="6" t="str">
        <f>IF(ISBLANK(AG157),  "", _xlfn.CONCAT("haas/entity/sensor/", LOWER(C157), "/", E157, "/config"))</f>
        <v/>
      </c>
      <c r="AI157" s="6" t="str">
        <f>IF(ISBLANK(AG157),  "", _xlfn.CONCAT(LOWER(C157), "/", E157))</f>
        <v/>
      </c>
      <c r="AK157" s="6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6" t="str">
        <f>LOWER(_xlfn.CONCAT(Table2[[#This Row],[device_suggested_area]], "-",Table2[[#This Row],[device_identifiers]]))</f>
        <v>ensuite-main-bulb-1</v>
      </c>
      <c r="AN157" s="8" t="s">
        <v>783</v>
      </c>
      <c r="AO157" s="6" t="s">
        <v>684</v>
      </c>
      <c r="AP157" s="6" t="s">
        <v>786</v>
      </c>
      <c r="AQ157" s="6" t="s">
        <v>462</v>
      </c>
      <c r="AS157" s="6" t="s">
        <v>496</v>
      </c>
      <c r="AV157" s="6" t="s">
        <v>726</v>
      </c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>[["mac", "0x00178801040eddb2"]]</v>
      </c>
    </row>
    <row r="158" spans="1:52" ht="16" customHeight="1">
      <c r="A158" s="6">
        <v>1650</v>
      </c>
      <c r="B158" s="6" t="s">
        <v>26</v>
      </c>
      <c r="C158" s="6" t="s">
        <v>462</v>
      </c>
      <c r="D158" s="6" t="s">
        <v>137</v>
      </c>
      <c r="E158" s="6" t="s">
        <v>347</v>
      </c>
      <c r="F158" s="6" t="str">
        <f>IF(ISBLANK(E158), "", Table2[[#This Row],[unique_id]])</f>
        <v>wardrobe_main</v>
      </c>
      <c r="G158" s="6" t="s">
        <v>210</v>
      </c>
      <c r="H158" s="6" t="s">
        <v>139</v>
      </c>
      <c r="I158" s="6" t="s">
        <v>132</v>
      </c>
      <c r="J158" s="6" t="s">
        <v>1073</v>
      </c>
      <c r="K158" s="6" t="s">
        <v>992</v>
      </c>
      <c r="M158" s="6" t="s">
        <v>136</v>
      </c>
      <c r="T158" s="6"/>
      <c r="V158" s="8"/>
      <c r="W158" s="8" t="s">
        <v>686</v>
      </c>
      <c r="X158" s="8">
        <v>1400</v>
      </c>
      <c r="Y158" s="14" t="s">
        <v>1111</v>
      </c>
      <c r="Z158" s="14" t="s">
        <v>762</v>
      </c>
      <c r="AD158" s="6" t="s">
        <v>322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6" t="str">
        <f>LOWER(_xlfn.CONCAT(Table2[[#This Row],[device_suggested_area]], "-",Table2[[#This Row],[device_identifiers]]))</f>
        <v>wardrobe-main</v>
      </c>
      <c r="AN158" s="8" t="s">
        <v>783</v>
      </c>
      <c r="AO158" s="6" t="s">
        <v>683</v>
      </c>
      <c r="AP158" s="6" t="s">
        <v>786</v>
      </c>
      <c r="AQ158" s="6" t="s">
        <v>462</v>
      </c>
      <c r="AS158" s="6" t="s">
        <v>693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1651</v>
      </c>
      <c r="B159" s="6" t="s">
        <v>26</v>
      </c>
      <c r="C159" s="6" t="s">
        <v>462</v>
      </c>
      <c r="D159" s="6" t="s">
        <v>137</v>
      </c>
      <c r="E159" s="6" t="str">
        <f>SUBSTITUTE(Table2[[#This Row],[device_name]], "-", "_")</f>
        <v>wardrobe_main_bulb_1</v>
      </c>
      <c r="F159" s="6" t="str">
        <f>IF(ISBLANK(E159), "", Table2[[#This Row],[unique_id]])</f>
        <v>wardrobe_main_bulb_1</v>
      </c>
      <c r="H159" s="6" t="s">
        <v>139</v>
      </c>
      <c r="O159" s="8" t="s">
        <v>1163</v>
      </c>
      <c r="P159" s="6" t="s">
        <v>172</v>
      </c>
      <c r="Q159" s="6" t="s">
        <v>1113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Wardrobe Lights</v>
      </c>
      <c r="T159" s="6"/>
      <c r="V159" s="8"/>
      <c r="W159" s="8" t="s">
        <v>685</v>
      </c>
      <c r="X159" s="8">
        <v>1400</v>
      </c>
      <c r="Y159" s="14" t="s">
        <v>1109</v>
      </c>
      <c r="Z159" s="14" t="s">
        <v>762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6" t="str">
        <f>LOWER(_xlfn.CONCAT(Table2[[#This Row],[device_suggested_area]], "-",Table2[[#This Row],[device_identifiers]]))</f>
        <v>wardrobe-main-bulb-1</v>
      </c>
      <c r="AN159" s="8" t="s">
        <v>783</v>
      </c>
      <c r="AO159" s="6" t="s">
        <v>684</v>
      </c>
      <c r="AP159" s="6" t="s">
        <v>786</v>
      </c>
      <c r="AQ159" s="6" t="s">
        <v>462</v>
      </c>
      <c r="AS159" s="6" t="s">
        <v>693</v>
      </c>
      <c r="AV159" s="6" t="s">
        <v>727</v>
      </c>
      <c r="AW159" s="6"/>
      <c r="AZ159" s="6" t="str">
        <f>IF(AND(ISBLANK(AV159), ISBLANK(AW159)), "", _xlfn.CONCAT("[", IF(ISBLANK(AV159), "", _xlfn.CONCAT("[""mac"", """, AV159, """]")), IF(ISBLANK(AW159), "", _xlfn.CONCAT(", [""ip"", """, AW159, """]")), "]"))</f>
        <v>[["mac", "0x00178801040ede93"]]</v>
      </c>
    </row>
    <row r="160" spans="1:52" ht="16" customHeight="1">
      <c r="A160" s="6">
        <v>1652</v>
      </c>
      <c r="B160" s="6" t="s">
        <v>26</v>
      </c>
      <c r="C160" s="6" t="s">
        <v>1193</v>
      </c>
      <c r="D160" s="6" t="s">
        <v>149</v>
      </c>
      <c r="E160" s="9" t="str">
        <f>_xlfn.CONCAT("template_", E161, "_proxy")</f>
        <v>template_deck_festoons_plug_proxy</v>
      </c>
      <c r="F160" s="6" t="str">
        <f>IF(ISBLANK(E160), "", Table2[[#This Row],[unique_id]])</f>
        <v>template_deck_festoons_plug_proxy</v>
      </c>
      <c r="G160" s="6" t="s">
        <v>335</v>
      </c>
      <c r="H160" s="6" t="s">
        <v>139</v>
      </c>
      <c r="I160" s="6" t="s">
        <v>132</v>
      </c>
      <c r="O160" s="8" t="s">
        <v>1163</v>
      </c>
      <c r="P160" s="6" t="s">
        <v>172</v>
      </c>
      <c r="Q160" s="6" t="s">
        <v>1113</v>
      </c>
      <c r="R160" s="6" t="str">
        <f>Table2[[#This Row],[entity_domain]]</f>
        <v>Lights</v>
      </c>
      <c r="S160" s="6" t="str">
        <f>S161</f>
        <v>Deck Lights</v>
      </c>
      <c r="T16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8"/>
      <c r="W160" s="8"/>
      <c r="X160" s="8"/>
      <c r="Y160" s="8"/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O160" s="6" t="s">
        <v>134</v>
      </c>
      <c r="AP160" s="6" t="s">
        <v>425</v>
      </c>
      <c r="AQ160" s="6" t="s">
        <v>244</v>
      </c>
      <c r="AS160" s="6" t="s">
        <v>422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1653</v>
      </c>
      <c r="B161" s="6" t="s">
        <v>26</v>
      </c>
      <c r="C161" s="6" t="s">
        <v>244</v>
      </c>
      <c r="D161" s="6" t="s">
        <v>134</v>
      </c>
      <c r="E161" s="6" t="s">
        <v>1228</v>
      </c>
      <c r="F161" s="6" t="str">
        <f>IF(ISBLANK(E161), "", Table2[[#This Row],[unique_id]])</f>
        <v>deck_festoons_plug</v>
      </c>
      <c r="G161" s="6" t="s">
        <v>335</v>
      </c>
      <c r="H161" s="6" t="s">
        <v>139</v>
      </c>
      <c r="I161" s="6" t="s">
        <v>132</v>
      </c>
      <c r="J161" s="6" t="s">
        <v>1078</v>
      </c>
      <c r="M161" s="6" t="s">
        <v>136</v>
      </c>
      <c r="O161" s="8" t="s">
        <v>1163</v>
      </c>
      <c r="P161" s="6" t="s">
        <v>172</v>
      </c>
      <c r="Q161" s="6" t="s">
        <v>1113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Deck Lights</v>
      </c>
      <c r="T161" s="9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61" s="8"/>
      <c r="W161" s="8"/>
      <c r="X161" s="8"/>
      <c r="Y161" s="8"/>
      <c r="AD161" s="6" t="s">
        <v>322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4"/>
      <c r="AM161" s="6" t="str">
        <f>IF(OR(ISBLANK(AV161), ISBLANK(AW161)), "", LOWER(_xlfn.CONCAT(Table2[[#This Row],[device_manufacturer]], "-",Table2[[#This Row],[device_suggested_area]], "-", Table2[[#This Row],[device_identifiers]])))</f>
        <v>tplink-deck-festoons</v>
      </c>
      <c r="AN161" s="8" t="s">
        <v>426</v>
      </c>
      <c r="AO161" s="6" t="s">
        <v>433</v>
      </c>
      <c r="AP161" s="6" t="s">
        <v>425</v>
      </c>
      <c r="AQ161" s="6" t="str">
        <f>IF(OR(ISBLANK(AV161), ISBLANK(AW161)), "", Table2[[#This Row],[device_via_device]])</f>
        <v>TPLink</v>
      </c>
      <c r="AR161" s="6" t="s">
        <v>1178</v>
      </c>
      <c r="AS161" s="6" t="s">
        <v>422</v>
      </c>
      <c r="AU161" s="6" t="s">
        <v>553</v>
      </c>
      <c r="AV161" s="6" t="s">
        <v>782</v>
      </c>
      <c r="AW161" s="6" t="s">
        <v>781</v>
      </c>
      <c r="AZ161" s="6" t="str">
        <f>IF(AND(ISBLANK(AV161), ISBLANK(AW161)), "", _xlfn.CONCAT("[", IF(ISBLANK(AV161), "", _xlfn.CONCAT("[""mac"", """, AV161, """]")), IF(ISBLANK(AW161), "", _xlfn.CONCAT(", [""ip"", """, AW161, """]")), "]"))</f>
        <v>[["mac", "5c:a6:e6:25:58:f1"], ["ip", "10.0.6.88"]]</v>
      </c>
    </row>
    <row r="162" spans="1:52" ht="16" customHeight="1">
      <c r="A162" s="6">
        <v>1654</v>
      </c>
      <c r="B162" s="6" t="s">
        <v>26</v>
      </c>
      <c r="C162" s="6" t="s">
        <v>1193</v>
      </c>
      <c r="D162" s="6" t="s">
        <v>149</v>
      </c>
      <c r="E162" s="9" t="str">
        <f>_xlfn.CONCAT("template_", E163, "_proxy")</f>
        <v>template_landing_festoons_plug_proxy</v>
      </c>
      <c r="F162" s="6" t="str">
        <f>IF(ISBLANK(E162), "", Table2[[#This Row],[unique_id]])</f>
        <v>template_landing_festoons_plug_proxy</v>
      </c>
      <c r="G162" s="6" t="s">
        <v>777</v>
      </c>
      <c r="H162" s="6" t="s">
        <v>139</v>
      </c>
      <c r="I162" s="6" t="s">
        <v>132</v>
      </c>
      <c r="O162" s="8" t="s">
        <v>1163</v>
      </c>
      <c r="P162" s="6" t="s">
        <v>172</v>
      </c>
      <c r="Q162" s="6" t="s">
        <v>1113</v>
      </c>
      <c r="R162" s="6" t="str">
        <f>Table2[[#This Row],[entity_domain]]</f>
        <v>Lights</v>
      </c>
      <c r="S162" s="6" t="str">
        <f>S163</f>
        <v>Landing Lights</v>
      </c>
      <c r="T16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8"/>
      <c r="W162" s="8"/>
      <c r="X162" s="8"/>
      <c r="Y162" s="8"/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4"/>
      <c r="AM162" s="6"/>
      <c r="AN162" s="8"/>
      <c r="AO162" s="6" t="s">
        <v>134</v>
      </c>
      <c r="AP162" s="6" t="s">
        <v>425</v>
      </c>
      <c r="AQ162" s="6" t="s">
        <v>244</v>
      </c>
      <c r="AS162" s="6" t="s">
        <v>778</v>
      </c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1655</v>
      </c>
      <c r="B163" s="6" t="s">
        <v>26</v>
      </c>
      <c r="C163" s="6" t="s">
        <v>244</v>
      </c>
      <c r="D163" s="6" t="s">
        <v>134</v>
      </c>
      <c r="E163" s="6" t="s">
        <v>1229</v>
      </c>
      <c r="F163" s="6" t="str">
        <f>IF(ISBLANK(E163), "", Table2[[#This Row],[unique_id]])</f>
        <v>landing_festoons_plug</v>
      </c>
      <c r="G163" s="6" t="s">
        <v>777</v>
      </c>
      <c r="H163" s="6" t="s">
        <v>139</v>
      </c>
      <c r="I163" s="6" t="s">
        <v>132</v>
      </c>
      <c r="J163" s="6" t="s">
        <v>1078</v>
      </c>
      <c r="M163" s="6" t="s">
        <v>136</v>
      </c>
      <c r="O163" s="8" t="s">
        <v>1163</v>
      </c>
      <c r="P163" s="6" t="s">
        <v>172</v>
      </c>
      <c r="Q163" s="6" t="s">
        <v>1113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Landing Lights</v>
      </c>
      <c r="T163" s="9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63" s="8"/>
      <c r="W163" s="8"/>
      <c r="X163" s="8"/>
      <c r="Y163" s="8"/>
      <c r="AD163" s="6" t="s">
        <v>322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4"/>
      <c r="AM163" s="6" t="str">
        <f>IF(OR(ISBLANK(AV163), ISBLANK(AW163)), "", LOWER(_xlfn.CONCAT(Table2[[#This Row],[device_manufacturer]], "-",Table2[[#This Row],[device_suggested_area]], "-", Table2[[#This Row],[device_identifiers]])))</f>
        <v>tplink-landing-festoons</v>
      </c>
      <c r="AN163" s="8" t="s">
        <v>426</v>
      </c>
      <c r="AO163" s="6" t="s">
        <v>433</v>
      </c>
      <c r="AP163" s="6" t="s">
        <v>425</v>
      </c>
      <c r="AQ163" s="6" t="str">
        <f>IF(OR(ISBLANK(AV163), ISBLANK(AW163)), "", Table2[[#This Row],[device_via_device]])</f>
        <v>TPLink</v>
      </c>
      <c r="AR163" s="6" t="s">
        <v>1178</v>
      </c>
      <c r="AS163" s="6" t="s">
        <v>778</v>
      </c>
      <c r="AU163" s="6" t="s">
        <v>553</v>
      </c>
      <c r="AV163" s="6" t="s">
        <v>779</v>
      </c>
      <c r="AW163" s="6" t="s">
        <v>780</v>
      </c>
      <c r="AZ163" s="6" t="str">
        <f>IF(AND(ISBLANK(AV163), ISBLANK(AW163)), "", _xlfn.CONCAT("[", IF(ISBLANK(AV163), "", _xlfn.CONCAT("[""mac"", """, AV163, """]")), IF(ISBLANK(AW163), "", _xlfn.CONCAT(", [""ip"", """, AW163, """]")), "]"))</f>
        <v>[["mac", "5c:a6:e6:25:5a:0c"], ["ip", "10.0.6.89"]]</v>
      </c>
    </row>
    <row r="164" spans="1:52" ht="16" customHeight="1">
      <c r="A164" s="6">
        <v>1656</v>
      </c>
      <c r="B164" s="6" t="s">
        <v>813</v>
      </c>
      <c r="C164" s="6" t="s">
        <v>462</v>
      </c>
      <c r="D164" s="6" t="s">
        <v>137</v>
      </c>
      <c r="E164" s="6" t="s">
        <v>798</v>
      </c>
      <c r="F164" s="6" t="str">
        <f>IF(ISBLANK(E164), "", Table2[[#This Row],[unique_id]])</f>
        <v>garden_pedestals</v>
      </c>
      <c r="G164" s="6" t="s">
        <v>799</v>
      </c>
      <c r="H164" s="6" t="s">
        <v>139</v>
      </c>
      <c r="I164" s="6" t="s">
        <v>132</v>
      </c>
      <c r="J164" s="6" t="s">
        <v>1077</v>
      </c>
      <c r="M164" s="6" t="s">
        <v>136</v>
      </c>
      <c r="T164" s="6"/>
      <c r="V164" s="8"/>
      <c r="W164" s="8" t="s">
        <v>686</v>
      </c>
      <c r="X164" s="8" t="s">
        <v>789</v>
      </c>
      <c r="Y164" s="14" t="s">
        <v>1112</v>
      </c>
      <c r="Z164" s="14" t="s">
        <v>788</v>
      </c>
      <c r="AD164" s="6" t="s">
        <v>322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6" t="str">
        <f>LOWER(_xlfn.CONCAT(Table2[[#This Row],[device_suggested_area]], "-",Table2[[#This Row],[device_identifiers]]))</f>
        <v>garden-pedestals</v>
      </c>
      <c r="AN164" s="8" t="s">
        <v>785</v>
      </c>
      <c r="AO164" s="6" t="s">
        <v>801</v>
      </c>
      <c r="AP164" s="6" t="s">
        <v>787</v>
      </c>
      <c r="AQ164" s="6" t="s">
        <v>462</v>
      </c>
      <c r="AS164" s="6" t="s">
        <v>800</v>
      </c>
      <c r="AV164" s="6"/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ht="16" customHeight="1">
      <c r="A165" s="6">
        <v>1657</v>
      </c>
      <c r="B165" s="6" t="s">
        <v>813</v>
      </c>
      <c r="C165" s="6" t="s">
        <v>462</v>
      </c>
      <c r="D165" s="6" t="s">
        <v>137</v>
      </c>
      <c r="E165" s="6" t="str">
        <f>SUBSTITUTE(Table2[[#This Row],[device_name]], "-", "_")</f>
        <v>garden_pedestals_bulb_1</v>
      </c>
      <c r="F165" s="6" t="str">
        <f>IF(ISBLANK(E165), "", Table2[[#This Row],[unique_id]])</f>
        <v>garden_pedestals_bulb_1</v>
      </c>
      <c r="H165" s="6" t="s">
        <v>139</v>
      </c>
      <c r="O165" s="8" t="s">
        <v>1163</v>
      </c>
      <c r="P165" s="6" t="s">
        <v>172</v>
      </c>
      <c r="Q165" s="6" t="s">
        <v>1113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Garden Lights</v>
      </c>
      <c r="T165" s="6"/>
      <c r="V165" s="8"/>
      <c r="W165" s="8" t="s">
        <v>685</v>
      </c>
      <c r="X165" s="8" t="s">
        <v>789</v>
      </c>
      <c r="Y165" s="14" t="s">
        <v>1109</v>
      </c>
      <c r="Z165" s="14" t="s">
        <v>788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6" t="str">
        <f>LOWER(_xlfn.CONCAT(Table2[[#This Row],[device_suggested_area]], "-",Table2[[#This Row],[device_identifiers]]))</f>
        <v>garden-pedestals-bulb-1</v>
      </c>
      <c r="AN165" s="8" t="s">
        <v>785</v>
      </c>
      <c r="AO165" s="6" t="s">
        <v>802</v>
      </c>
      <c r="AP165" s="6" t="s">
        <v>787</v>
      </c>
      <c r="AQ165" s="6" t="s">
        <v>462</v>
      </c>
      <c r="AS165" s="6" t="s">
        <v>800</v>
      </c>
      <c r="AV165" s="6" t="s">
        <v>784</v>
      </c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>[["mac", "0x001788010c692175"]]</v>
      </c>
    </row>
    <row r="166" spans="1:52" ht="16" customHeight="1">
      <c r="A166" s="6">
        <v>1658</v>
      </c>
      <c r="B166" s="6" t="s">
        <v>813</v>
      </c>
      <c r="C166" s="6" t="s">
        <v>462</v>
      </c>
      <c r="D166" s="6" t="s">
        <v>137</v>
      </c>
      <c r="E166" s="6" t="str">
        <f>SUBSTITUTE(Table2[[#This Row],[device_name]], "-", "_")</f>
        <v>garden_pedestals_bulb_2</v>
      </c>
      <c r="F166" s="6" t="str">
        <f>IF(ISBLANK(E166), "", Table2[[#This Row],[unique_id]])</f>
        <v>garden_pedestals_bulb_2</v>
      </c>
      <c r="H166" s="6" t="s">
        <v>139</v>
      </c>
      <c r="O166" s="8" t="s">
        <v>1163</v>
      </c>
      <c r="P166" s="6" t="s">
        <v>172</v>
      </c>
      <c r="Q166" s="6" t="s">
        <v>1113</v>
      </c>
      <c r="R166" s="6" t="str">
        <f>Table2[[#This Row],[entity_domain]]</f>
        <v>Lights</v>
      </c>
      <c r="S166" s="6" t="str">
        <f>_xlfn.CONCAT( Table2[[#This Row],[device_suggested_area]], " ",Table2[[#This Row],[powercalc_group_3]])</f>
        <v>Garden Lights</v>
      </c>
      <c r="T166" s="6"/>
      <c r="V166" s="8"/>
      <c r="W166" s="8" t="s">
        <v>685</v>
      </c>
      <c r="X166" s="8" t="s">
        <v>789</v>
      </c>
      <c r="Y166" s="14" t="s">
        <v>1109</v>
      </c>
      <c r="Z166" s="14" t="s">
        <v>788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6" t="str">
        <f>LOWER(_xlfn.CONCAT(Table2[[#This Row],[device_suggested_area]], "-",Table2[[#This Row],[device_identifiers]]))</f>
        <v>garden-pedestals-bulb-2</v>
      </c>
      <c r="AN166" s="8" t="s">
        <v>785</v>
      </c>
      <c r="AO166" s="6" t="s">
        <v>803</v>
      </c>
      <c r="AP166" s="6" t="s">
        <v>787</v>
      </c>
      <c r="AQ166" s="6" t="s">
        <v>462</v>
      </c>
      <c r="AS166" s="6" t="s">
        <v>800</v>
      </c>
      <c r="AV166" s="6" t="s">
        <v>790</v>
      </c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>[["mac", "0x001788010c69214a"]]</v>
      </c>
    </row>
    <row r="167" spans="1:52" ht="16" customHeight="1">
      <c r="A167" s="6">
        <v>1659</v>
      </c>
      <c r="B167" s="6" t="s">
        <v>813</v>
      </c>
      <c r="C167" s="6" t="s">
        <v>462</v>
      </c>
      <c r="D167" s="6" t="s">
        <v>137</v>
      </c>
      <c r="E167" s="6" t="str">
        <f>SUBSTITUTE(Table2[[#This Row],[device_name]], "-", "_")</f>
        <v>garden_pedestals_bulb_3</v>
      </c>
      <c r="F167" s="6" t="str">
        <f>IF(ISBLANK(E167), "", Table2[[#This Row],[unique_id]])</f>
        <v>garden_pedestals_bulb_3</v>
      </c>
      <c r="H167" s="6" t="s">
        <v>139</v>
      </c>
      <c r="O167" s="8" t="s">
        <v>1163</v>
      </c>
      <c r="P167" s="6" t="s">
        <v>172</v>
      </c>
      <c r="Q167" s="6" t="s">
        <v>1113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Garden Lights</v>
      </c>
      <c r="T167" s="6"/>
      <c r="V167" s="8"/>
      <c r="W167" s="8" t="s">
        <v>685</v>
      </c>
      <c r="X167" s="8" t="s">
        <v>789</v>
      </c>
      <c r="Y167" s="14" t="s">
        <v>1109</v>
      </c>
      <c r="Z167" s="14" t="s">
        <v>788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6" t="str">
        <f>LOWER(_xlfn.CONCAT(Table2[[#This Row],[device_suggested_area]], "-",Table2[[#This Row],[device_identifiers]]))</f>
        <v>garden-pedestals-bulb-3</v>
      </c>
      <c r="AN167" s="8" t="s">
        <v>785</v>
      </c>
      <c r="AO167" s="6" t="s">
        <v>804</v>
      </c>
      <c r="AP167" s="6" t="s">
        <v>787</v>
      </c>
      <c r="AQ167" s="6" t="s">
        <v>462</v>
      </c>
      <c r="AS167" s="6" t="s">
        <v>800</v>
      </c>
      <c r="AV167" s="6" t="s">
        <v>791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"0x001788010c5c4266"]]</v>
      </c>
    </row>
    <row r="168" spans="1:52" ht="16" customHeight="1">
      <c r="A168" s="6">
        <v>1660</v>
      </c>
      <c r="B168" s="6" t="s">
        <v>813</v>
      </c>
      <c r="C168" s="6" t="s">
        <v>462</v>
      </c>
      <c r="D168" s="6" t="s">
        <v>137</v>
      </c>
      <c r="E168" s="6" t="str">
        <f>SUBSTITUTE(Table2[[#This Row],[device_name]], "-", "_")</f>
        <v>garden_pedestals_bulb_4</v>
      </c>
      <c r="F168" s="6" t="str">
        <f>IF(ISBLANK(E168), "", Table2[[#This Row],[unique_id]])</f>
        <v>garden_pedestals_bulb_4</v>
      </c>
      <c r="H168" s="6" t="s">
        <v>139</v>
      </c>
      <c r="O168" s="8" t="s">
        <v>1163</v>
      </c>
      <c r="P168" s="6" t="s">
        <v>172</v>
      </c>
      <c r="Q168" s="6" t="s">
        <v>1113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Garden Lights</v>
      </c>
      <c r="T168" s="6"/>
      <c r="V168" s="8"/>
      <c r="W168" s="8" t="s">
        <v>685</v>
      </c>
      <c r="X168" s="8" t="s">
        <v>789</v>
      </c>
      <c r="Y168" s="14" t="s">
        <v>1109</v>
      </c>
      <c r="Z168" s="14" t="s">
        <v>788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6" t="str">
        <f>LOWER(_xlfn.CONCAT(Table2[[#This Row],[device_suggested_area]], "-",Table2[[#This Row],[device_identifiers]]))</f>
        <v>garden-pedestals-bulb-4</v>
      </c>
      <c r="AN168" s="8" t="s">
        <v>785</v>
      </c>
      <c r="AO168" s="6" t="s">
        <v>805</v>
      </c>
      <c r="AP168" s="6" t="s">
        <v>787</v>
      </c>
      <c r="AQ168" s="6" t="s">
        <v>462</v>
      </c>
      <c r="AS168" s="6" t="s">
        <v>800</v>
      </c>
      <c r="AV168" s="6" t="s">
        <v>792</v>
      </c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>[["mac", "0x001788010c692144"]]</v>
      </c>
    </row>
    <row r="169" spans="1:52" ht="16" customHeight="1">
      <c r="A169" s="28">
        <v>1661</v>
      </c>
      <c r="B169" s="28" t="s">
        <v>813</v>
      </c>
      <c r="C169" s="28" t="s">
        <v>462</v>
      </c>
      <c r="D169" s="28" t="s">
        <v>137</v>
      </c>
      <c r="E169" s="28"/>
      <c r="F169" s="28" t="str">
        <f>IF(ISBLANK(E169), "", Table2[[#This Row],[unique_id]])</f>
        <v/>
      </c>
      <c r="G169" s="28"/>
      <c r="H169" s="28"/>
      <c r="I169" s="28"/>
      <c r="J169" s="28"/>
      <c r="K169" s="28"/>
      <c r="L169" s="28"/>
      <c r="M169" s="28"/>
      <c r="N169" s="28"/>
      <c r="O169" s="29"/>
      <c r="P169" s="28"/>
      <c r="Q169" s="28"/>
      <c r="R169" s="28"/>
      <c r="S169" s="28"/>
      <c r="T169" s="28"/>
      <c r="U169" s="28"/>
      <c r="V169" s="29"/>
      <c r="W169" s="29" t="s">
        <v>685</v>
      </c>
      <c r="X169" s="29" t="s">
        <v>789</v>
      </c>
      <c r="Y169" s="30" t="s">
        <v>1109</v>
      </c>
      <c r="Z169" s="30" t="s">
        <v>788</v>
      </c>
      <c r="AA169" s="28"/>
      <c r="AB169" s="28"/>
      <c r="AC169" s="28"/>
      <c r="AD169" s="28"/>
      <c r="AE169" s="28"/>
      <c r="AF169" s="29"/>
      <c r="AG169" s="28"/>
      <c r="AH169" s="28" t="str">
        <f>IF(ISBLANK(AG169),  "", _xlfn.CONCAT("haas/entity/sensor/", LOWER(C169), "/", E169, "/config"))</f>
        <v/>
      </c>
      <c r="AI169" s="28" t="str">
        <f>IF(ISBLANK(AG169),  "", _xlfn.CONCAT(LOWER(C169), "/", E169))</f>
        <v/>
      </c>
      <c r="AJ169" s="28"/>
      <c r="AK169" s="28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28" t="str">
        <f>LOWER(_xlfn.CONCAT(Table2[[#This Row],[device_suggested_area]], "-",Table2[[#This Row],[device_identifiers]]))</f>
        <v>garden-pedestals-bulb-5</v>
      </c>
      <c r="AN169" s="29" t="s">
        <v>785</v>
      </c>
      <c r="AO169" s="6" t="s">
        <v>921</v>
      </c>
      <c r="AP169" s="28" t="s">
        <v>787</v>
      </c>
      <c r="AQ169" s="28" t="s">
        <v>462</v>
      </c>
      <c r="AR169" s="28"/>
      <c r="AS169" s="28" t="s">
        <v>800</v>
      </c>
      <c r="AT169" s="28"/>
      <c r="AU169" s="28"/>
      <c r="AV169" s="28" t="s">
        <v>920</v>
      </c>
      <c r="AW169" s="28"/>
      <c r="AX169" s="28"/>
      <c r="AY169" s="28"/>
      <c r="AZ169" s="28" t="str">
        <f>IF(AND(ISBLANK(AV169), ISBLANK(AW169)), "", _xlfn.CONCAT("[", IF(ISBLANK(AV169), "", _xlfn.CONCAT("[""mac"", """, AV169, """]")), IF(ISBLANK(AW169), "", _xlfn.CONCAT(", [""ip"", """, AW169, """]")), "]"))</f>
        <v>[["mac", "x"]]</v>
      </c>
    </row>
    <row r="170" spans="1:52" ht="16" customHeight="1">
      <c r="A170" s="28">
        <v>1662</v>
      </c>
      <c r="B170" s="28" t="s">
        <v>813</v>
      </c>
      <c r="C170" s="28" t="s">
        <v>462</v>
      </c>
      <c r="D170" s="28" t="s">
        <v>137</v>
      </c>
      <c r="E170" s="28"/>
      <c r="F170" s="28" t="str">
        <f>IF(ISBLANK(E170), "", Table2[[#This Row],[unique_id]])</f>
        <v/>
      </c>
      <c r="G170" s="28"/>
      <c r="H170" s="28"/>
      <c r="I170" s="28"/>
      <c r="J170" s="28"/>
      <c r="K170" s="28"/>
      <c r="L170" s="28"/>
      <c r="M170" s="28"/>
      <c r="N170" s="28"/>
      <c r="O170" s="29"/>
      <c r="P170" s="28"/>
      <c r="Q170" s="28"/>
      <c r="R170" s="28"/>
      <c r="S170" s="28"/>
      <c r="T170" s="28"/>
      <c r="U170" s="28"/>
      <c r="V170" s="29"/>
      <c r="W170" s="29" t="s">
        <v>685</v>
      </c>
      <c r="X170" s="29" t="s">
        <v>789</v>
      </c>
      <c r="Y170" s="30" t="s">
        <v>1109</v>
      </c>
      <c r="Z170" s="30" t="s">
        <v>788</v>
      </c>
      <c r="AA170" s="28"/>
      <c r="AB170" s="28"/>
      <c r="AC170" s="28"/>
      <c r="AD170" s="28"/>
      <c r="AE170" s="28"/>
      <c r="AF170" s="29"/>
      <c r="AG170" s="28"/>
      <c r="AH170" s="28" t="str">
        <f>IF(ISBLANK(AG170),  "", _xlfn.CONCAT("haas/entity/sensor/", LOWER(C170), "/", E170, "/config"))</f>
        <v/>
      </c>
      <c r="AI170" s="28" t="str">
        <f>IF(ISBLANK(AG170),  "", _xlfn.CONCAT(LOWER(C170), "/", E170))</f>
        <v/>
      </c>
      <c r="AJ170" s="28"/>
      <c r="AK170" s="28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28" t="str">
        <f>LOWER(_xlfn.CONCAT(Table2[[#This Row],[device_suggested_area]], "-",Table2[[#This Row],[device_identifiers]]))</f>
        <v>garden-pedestals-bulb-6</v>
      </c>
      <c r="AN170" s="29" t="s">
        <v>785</v>
      </c>
      <c r="AO170" s="6" t="s">
        <v>922</v>
      </c>
      <c r="AP170" s="28" t="s">
        <v>787</v>
      </c>
      <c r="AQ170" s="28" t="s">
        <v>462</v>
      </c>
      <c r="AR170" s="28"/>
      <c r="AS170" s="28" t="s">
        <v>800</v>
      </c>
      <c r="AT170" s="28"/>
      <c r="AU170" s="28"/>
      <c r="AV170" s="28" t="s">
        <v>920</v>
      </c>
      <c r="AW170" s="28"/>
      <c r="AX170" s="28"/>
      <c r="AY170" s="28"/>
      <c r="AZ170" s="28" t="str">
        <f>IF(AND(ISBLANK(AV170), ISBLANK(AW170)), "", _xlfn.CONCAT("[", IF(ISBLANK(AV170), "", _xlfn.CONCAT("[""mac"", """, AV170, """]")), IF(ISBLANK(AW170), "", _xlfn.CONCAT(", [""ip"", """, AW170, """]")), "]"))</f>
        <v>[["mac", "x"]]</v>
      </c>
    </row>
    <row r="171" spans="1:52" ht="16" customHeight="1">
      <c r="A171" s="28">
        <v>1663</v>
      </c>
      <c r="B171" s="28" t="s">
        <v>813</v>
      </c>
      <c r="C171" s="28" t="s">
        <v>462</v>
      </c>
      <c r="D171" s="28" t="s">
        <v>137</v>
      </c>
      <c r="E171" s="28"/>
      <c r="F171" s="28" t="str">
        <f>IF(ISBLANK(E171), "", Table2[[#This Row],[unique_id]])</f>
        <v/>
      </c>
      <c r="G171" s="28"/>
      <c r="H171" s="28"/>
      <c r="I171" s="28"/>
      <c r="J171" s="28"/>
      <c r="K171" s="28"/>
      <c r="L171" s="28"/>
      <c r="M171" s="28"/>
      <c r="N171" s="28"/>
      <c r="O171" s="29"/>
      <c r="P171" s="28"/>
      <c r="Q171" s="28"/>
      <c r="R171" s="28"/>
      <c r="S171" s="28"/>
      <c r="T171" s="28"/>
      <c r="U171" s="28"/>
      <c r="V171" s="29"/>
      <c r="W171" s="29" t="s">
        <v>685</v>
      </c>
      <c r="X171" s="29" t="s">
        <v>789</v>
      </c>
      <c r="Y171" s="30" t="s">
        <v>1109</v>
      </c>
      <c r="Z171" s="30" t="s">
        <v>788</v>
      </c>
      <c r="AA171" s="28"/>
      <c r="AB171" s="28"/>
      <c r="AC171" s="28"/>
      <c r="AD171" s="28"/>
      <c r="AE171" s="28"/>
      <c r="AF171" s="29"/>
      <c r="AG171" s="28"/>
      <c r="AH171" s="28" t="str">
        <f>IF(ISBLANK(AG171),  "", _xlfn.CONCAT("haas/entity/sensor/", LOWER(C171), "/", E171, "/config"))</f>
        <v/>
      </c>
      <c r="AI171" s="28" t="str">
        <f>IF(ISBLANK(AG171),  "", _xlfn.CONCAT(LOWER(C171), "/", E171))</f>
        <v/>
      </c>
      <c r="AJ171" s="28"/>
      <c r="AK171" s="28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28" t="str">
        <f>LOWER(_xlfn.CONCAT(Table2[[#This Row],[device_suggested_area]], "-",Table2[[#This Row],[device_identifiers]]))</f>
        <v>garden-pedestals-bulb-7</v>
      </c>
      <c r="AN171" s="29" t="s">
        <v>785</v>
      </c>
      <c r="AO171" s="6" t="s">
        <v>923</v>
      </c>
      <c r="AP171" s="28" t="s">
        <v>787</v>
      </c>
      <c r="AQ171" s="28" t="s">
        <v>462</v>
      </c>
      <c r="AR171" s="28"/>
      <c r="AS171" s="28" t="s">
        <v>800</v>
      </c>
      <c r="AT171" s="28"/>
      <c r="AU171" s="28"/>
      <c r="AV171" s="28" t="s">
        <v>920</v>
      </c>
      <c r="AW171" s="28"/>
      <c r="AX171" s="28"/>
      <c r="AY171" s="28"/>
      <c r="AZ171" s="28" t="str">
        <f>IF(AND(ISBLANK(AV171), ISBLANK(AW171)), "", _xlfn.CONCAT("[", IF(ISBLANK(AV171), "", _xlfn.CONCAT("[""mac"", """, AV171, """]")), IF(ISBLANK(AW171), "", _xlfn.CONCAT(", [""ip"", """, AW171, """]")), "]"))</f>
        <v>[["mac", "x"]]</v>
      </c>
    </row>
    <row r="172" spans="1:52" ht="16" customHeight="1">
      <c r="A172" s="28">
        <v>1664</v>
      </c>
      <c r="B172" s="28" t="s">
        <v>813</v>
      </c>
      <c r="C172" s="28" t="s">
        <v>462</v>
      </c>
      <c r="D172" s="28" t="s">
        <v>137</v>
      </c>
      <c r="E172" s="28"/>
      <c r="F172" s="28" t="str">
        <f>IF(ISBLANK(E172), "", Table2[[#This Row],[unique_id]])</f>
        <v/>
      </c>
      <c r="G172" s="28"/>
      <c r="H172" s="28"/>
      <c r="I172" s="28"/>
      <c r="J172" s="28"/>
      <c r="K172" s="28"/>
      <c r="L172" s="28"/>
      <c r="M172" s="28"/>
      <c r="N172" s="28"/>
      <c r="O172" s="29"/>
      <c r="P172" s="28"/>
      <c r="Q172" s="28"/>
      <c r="R172" s="28"/>
      <c r="S172" s="28"/>
      <c r="T172" s="28"/>
      <c r="U172" s="28"/>
      <c r="V172" s="29"/>
      <c r="W172" s="29" t="s">
        <v>685</v>
      </c>
      <c r="X172" s="29" t="s">
        <v>789</v>
      </c>
      <c r="Y172" s="30" t="s">
        <v>1109</v>
      </c>
      <c r="Z172" s="30" t="s">
        <v>788</v>
      </c>
      <c r="AA172" s="28"/>
      <c r="AB172" s="28"/>
      <c r="AC172" s="28"/>
      <c r="AD172" s="28"/>
      <c r="AE172" s="28"/>
      <c r="AF172" s="29"/>
      <c r="AG172" s="28"/>
      <c r="AH172" s="28" t="str">
        <f>IF(ISBLANK(AG172),  "", _xlfn.CONCAT("haas/entity/sensor/", LOWER(C172), "/", E172, "/config"))</f>
        <v/>
      </c>
      <c r="AI172" s="28" t="str">
        <f>IF(ISBLANK(AG172),  "", _xlfn.CONCAT(LOWER(C172), "/", E172))</f>
        <v/>
      </c>
      <c r="AJ172" s="28"/>
      <c r="AK172" s="28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28" t="str">
        <f>LOWER(_xlfn.CONCAT(Table2[[#This Row],[device_suggested_area]], "-",Table2[[#This Row],[device_identifiers]]))</f>
        <v>garden-pedestals-bulb-8</v>
      </c>
      <c r="AN172" s="29" t="s">
        <v>785</v>
      </c>
      <c r="AO172" s="6" t="s">
        <v>924</v>
      </c>
      <c r="AP172" s="28" t="s">
        <v>787</v>
      </c>
      <c r="AQ172" s="28" t="s">
        <v>462</v>
      </c>
      <c r="AR172" s="28"/>
      <c r="AS172" s="28" t="s">
        <v>800</v>
      </c>
      <c r="AT172" s="28"/>
      <c r="AU172" s="28"/>
      <c r="AV172" s="28" t="s">
        <v>920</v>
      </c>
      <c r="AW172" s="28"/>
      <c r="AX172" s="28"/>
      <c r="AY172" s="28"/>
      <c r="AZ172" s="28" t="str">
        <f>IF(AND(ISBLANK(AV172), ISBLANK(AW172)), "", _xlfn.CONCAT("[", IF(ISBLANK(AV172), "", _xlfn.CONCAT("[""mac"", """, AV172, """]")), IF(ISBLANK(AW172), "", _xlfn.CONCAT(", [""ip"", """, AW172, """]")), "]"))</f>
        <v>[["mac", "x"]]</v>
      </c>
    </row>
    <row r="173" spans="1:52" ht="16" customHeight="1">
      <c r="A173" s="6">
        <v>1665</v>
      </c>
      <c r="B173" s="6" t="s">
        <v>813</v>
      </c>
      <c r="C173" s="6" t="s">
        <v>462</v>
      </c>
      <c r="D173" s="6" t="s">
        <v>137</v>
      </c>
      <c r="E173" s="6" t="s">
        <v>808</v>
      </c>
      <c r="F173" s="6" t="str">
        <f>IF(ISBLANK(E173), "", Table2[[#This Row],[unique_id]])</f>
        <v>tree_spotlights</v>
      </c>
      <c r="G173" s="6" t="s">
        <v>797</v>
      </c>
      <c r="H173" s="6" t="s">
        <v>139</v>
      </c>
      <c r="I173" s="6" t="s">
        <v>132</v>
      </c>
      <c r="J173" s="6" t="s">
        <v>1079</v>
      </c>
      <c r="M173" s="6" t="s">
        <v>136</v>
      </c>
      <c r="T173" s="6"/>
      <c r="V173" s="8"/>
      <c r="W173" s="8" t="s">
        <v>686</v>
      </c>
      <c r="X173" s="8" t="s">
        <v>796</v>
      </c>
      <c r="Y173" s="14" t="s">
        <v>1112</v>
      </c>
      <c r="Z173" s="14" t="s">
        <v>788</v>
      </c>
      <c r="AD173" s="6" t="s">
        <v>322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6" t="str">
        <f>LOWER(_xlfn.CONCAT(Table2[[#This Row],[device_suggested_area]], "-",Table2[[#This Row],[device_identifiers]]))</f>
        <v>tree-spotlights</v>
      </c>
      <c r="AN173" s="8" t="s">
        <v>785</v>
      </c>
      <c r="AO173" s="6" t="s">
        <v>806</v>
      </c>
      <c r="AP173" s="6" t="s">
        <v>795</v>
      </c>
      <c r="AQ173" s="6" t="s">
        <v>462</v>
      </c>
      <c r="AS173" s="6" t="s">
        <v>794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1666</v>
      </c>
      <c r="B174" s="6" t="s">
        <v>813</v>
      </c>
      <c r="C174" s="6" t="s">
        <v>462</v>
      </c>
      <c r="D174" s="6" t="s">
        <v>137</v>
      </c>
      <c r="E174" s="6" t="str">
        <f>SUBSTITUTE(Table2[[#This Row],[device_name]], "-", "_")</f>
        <v>tree_spotlights_bulb_1</v>
      </c>
      <c r="F174" s="6" t="str">
        <f>IF(ISBLANK(E174), "", Table2[[#This Row],[unique_id]])</f>
        <v>tree_spotlights_bulb_1</v>
      </c>
      <c r="H174" s="6" t="s">
        <v>139</v>
      </c>
      <c r="O174" s="8" t="s">
        <v>1163</v>
      </c>
      <c r="P174" s="6" t="s">
        <v>172</v>
      </c>
      <c r="Q174" s="6" t="s">
        <v>1113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Tree Lights</v>
      </c>
      <c r="T174" s="6"/>
      <c r="V174" s="8"/>
      <c r="W174" s="8" t="s">
        <v>685</v>
      </c>
      <c r="X174" s="8" t="s">
        <v>796</v>
      </c>
      <c r="Y174" s="14" t="s">
        <v>1109</v>
      </c>
      <c r="Z174" s="14" t="s">
        <v>788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6" t="str">
        <f>LOWER(_xlfn.CONCAT(Table2[[#This Row],[device_suggested_area]], "-",Table2[[#This Row],[device_identifiers]]))</f>
        <v>tree-spotlights-bulb-1</v>
      </c>
      <c r="AN174" s="8" t="s">
        <v>785</v>
      </c>
      <c r="AO174" s="6" t="s">
        <v>807</v>
      </c>
      <c r="AP174" s="6" t="s">
        <v>795</v>
      </c>
      <c r="AQ174" s="6" t="s">
        <v>462</v>
      </c>
      <c r="AS174" s="6" t="s">
        <v>794</v>
      </c>
      <c r="AV174" s="6" t="s">
        <v>793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"0x00178801097ed42c"]]</v>
      </c>
    </row>
    <row r="175" spans="1:52" ht="16" customHeight="1">
      <c r="A175" s="6">
        <v>1667</v>
      </c>
      <c r="B175" s="6" t="s">
        <v>813</v>
      </c>
      <c r="C175" s="6" t="s">
        <v>462</v>
      </c>
      <c r="D175" s="6" t="s">
        <v>137</v>
      </c>
      <c r="E175" s="6" t="str">
        <f>SUBSTITUTE(Table2[[#This Row],[device_name]], "-", "_")</f>
        <v>tree_spotlights_bulb_2</v>
      </c>
      <c r="F175" s="6" t="str">
        <f>IF(ISBLANK(E175), "", Table2[[#This Row],[unique_id]])</f>
        <v>tree_spotlights_bulb_2</v>
      </c>
      <c r="H175" s="6" t="s">
        <v>139</v>
      </c>
      <c r="O175" s="8" t="s">
        <v>1163</v>
      </c>
      <c r="P175" s="6" t="s">
        <v>172</v>
      </c>
      <c r="Q175" s="6" t="s">
        <v>1113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Tree Lights</v>
      </c>
      <c r="T175" s="6"/>
      <c r="V175" s="8"/>
      <c r="W175" s="8" t="s">
        <v>685</v>
      </c>
      <c r="X175" s="8" t="s">
        <v>796</v>
      </c>
      <c r="Y175" s="14" t="s">
        <v>1109</v>
      </c>
      <c r="Z175" s="14" t="s">
        <v>788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6" t="str">
        <f>LOWER(_xlfn.CONCAT(Table2[[#This Row],[device_suggested_area]], "-",Table2[[#This Row],[device_identifiers]]))</f>
        <v>tree-spotlights-bulb-2</v>
      </c>
      <c r="AN175" s="8" t="s">
        <v>785</v>
      </c>
      <c r="AO175" s="6" t="s">
        <v>811</v>
      </c>
      <c r="AP175" s="6" t="s">
        <v>795</v>
      </c>
      <c r="AQ175" s="6" t="s">
        <v>462</v>
      </c>
      <c r="AS175" s="6" t="s">
        <v>794</v>
      </c>
      <c r="AV175" s="6" t="s">
        <v>812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"0x0017880109c40c33"]]</v>
      </c>
    </row>
    <row r="176" spans="1:52" ht="16" customHeight="1">
      <c r="A176" s="28">
        <v>1668</v>
      </c>
      <c r="B176" s="28" t="s">
        <v>813</v>
      </c>
      <c r="C176" s="28" t="s">
        <v>462</v>
      </c>
      <c r="D176" s="28" t="s">
        <v>137</v>
      </c>
      <c r="E176" s="28"/>
      <c r="F176" s="28" t="str">
        <f>IF(ISBLANK(E176), "", Table2[[#This Row],[unique_id]])</f>
        <v/>
      </c>
      <c r="G176" s="28"/>
      <c r="H176" s="28"/>
      <c r="I176" s="28"/>
      <c r="J176" s="28"/>
      <c r="K176" s="28"/>
      <c r="L176" s="28"/>
      <c r="M176" s="28"/>
      <c r="N176" s="28"/>
      <c r="O176" s="29"/>
      <c r="P176" s="28"/>
      <c r="Q176" s="28"/>
      <c r="R176" s="28"/>
      <c r="S176" s="28"/>
      <c r="T176" s="28"/>
      <c r="U176" s="28"/>
      <c r="V176" s="29"/>
      <c r="W176" s="29" t="s">
        <v>685</v>
      </c>
      <c r="X176" s="29" t="s">
        <v>796</v>
      </c>
      <c r="Y176" s="30" t="s">
        <v>1109</v>
      </c>
      <c r="Z176" s="30" t="s">
        <v>788</v>
      </c>
      <c r="AA176" s="28"/>
      <c r="AB176" s="28"/>
      <c r="AC176" s="28"/>
      <c r="AD176" s="28"/>
      <c r="AE176" s="28"/>
      <c r="AF176" s="29"/>
      <c r="AG176" s="28"/>
      <c r="AH176" s="28" t="str">
        <f>IF(ISBLANK(AG176),  "", _xlfn.CONCAT("haas/entity/sensor/", LOWER(C176), "/", E176, "/config"))</f>
        <v/>
      </c>
      <c r="AI176" s="28" t="str">
        <f>IF(ISBLANK(AG176),  "", _xlfn.CONCAT(LOWER(C176), "/", E176))</f>
        <v/>
      </c>
      <c r="AJ176" s="28"/>
      <c r="AK176" s="28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28" t="str">
        <f>LOWER(_xlfn.CONCAT(Table2[[#This Row],[device_suggested_area]], "-",Table2[[#This Row],[device_identifiers]]))</f>
        <v>tree-spotlights-bulb-3</v>
      </c>
      <c r="AN176" s="29" t="s">
        <v>785</v>
      </c>
      <c r="AO176" s="6" t="s">
        <v>925</v>
      </c>
      <c r="AP176" s="28" t="s">
        <v>795</v>
      </c>
      <c r="AQ176" s="28" t="s">
        <v>462</v>
      </c>
      <c r="AR176" s="28"/>
      <c r="AS176" s="28" t="s">
        <v>794</v>
      </c>
      <c r="AT176" s="28"/>
      <c r="AU176" s="28"/>
      <c r="AV176" s="28" t="s">
        <v>920</v>
      </c>
      <c r="AW176" s="28"/>
      <c r="AX176" s="28"/>
      <c r="AY176" s="28"/>
      <c r="AZ176" s="28" t="str">
        <f>IF(AND(ISBLANK(AV176), ISBLANK(AW176)), "", _xlfn.CONCAT("[", IF(ISBLANK(AV176), "", _xlfn.CONCAT("[""mac"", """, AV176, """]")), IF(ISBLANK(AW176), "", _xlfn.CONCAT(", [""ip"", """, AW176, """]")), "]"))</f>
        <v>[["mac", "x"]]</v>
      </c>
    </row>
    <row r="177" spans="1:52" ht="16" customHeight="1">
      <c r="A177" s="6">
        <v>1700</v>
      </c>
      <c r="B177" s="6" t="s">
        <v>26</v>
      </c>
      <c r="C177" s="6" t="s">
        <v>613</v>
      </c>
      <c r="D177" s="6" t="s">
        <v>395</v>
      </c>
      <c r="E177" s="6" t="s">
        <v>394</v>
      </c>
      <c r="F177" s="6" t="str">
        <f>IF(ISBLANK(E177), "", Table2[[#This Row],[unique_id]])</f>
        <v>column_break</v>
      </c>
      <c r="G177" s="6" t="s">
        <v>391</v>
      </c>
      <c r="H177" s="6" t="s">
        <v>969</v>
      </c>
      <c r="I177" s="6" t="s">
        <v>132</v>
      </c>
      <c r="M177" s="6" t="s">
        <v>392</v>
      </c>
      <c r="N177" s="6" t="s">
        <v>393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4"/>
      <c r="AM177" s="6"/>
      <c r="AN177" s="8"/>
      <c r="AV177" s="6"/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ht="16" customHeight="1">
      <c r="A178" s="6">
        <v>1701</v>
      </c>
      <c r="B178" s="6" t="s">
        <v>26</v>
      </c>
      <c r="C178" s="6" t="s">
        <v>1193</v>
      </c>
      <c r="D178" s="6" t="s">
        <v>149</v>
      </c>
      <c r="E178" s="9" t="str">
        <f>_xlfn.CONCAT("template_", E179, "_proxy")</f>
        <v>template_bathroom_rails_plug_proxy</v>
      </c>
      <c r="F178" s="6" t="str">
        <f>IF(ISBLANK(E178), "", Table2[[#This Row],[unique_id]])</f>
        <v>template_bathroom_rails_plug_proxy</v>
      </c>
      <c r="G178" s="6" t="s">
        <v>629</v>
      </c>
      <c r="H178" s="6" t="s">
        <v>969</v>
      </c>
      <c r="I178" s="6" t="s">
        <v>132</v>
      </c>
      <c r="O178" s="8" t="s">
        <v>1163</v>
      </c>
      <c r="P178" s="6" t="s">
        <v>172</v>
      </c>
      <c r="Q178" s="11" t="s">
        <v>1114</v>
      </c>
      <c r="R178" s="6" t="str">
        <f>Table2[[#This Row],[entity_domain]]</f>
        <v>Heating &amp; Cooling</v>
      </c>
      <c r="S178" s="6" t="str">
        <f>S179</f>
        <v>Bathroom Towel Rails</v>
      </c>
      <c r="T1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8"/>
      <c r="W178" s="8"/>
      <c r="X178" s="8"/>
      <c r="Y178" s="8"/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4"/>
      <c r="AM178" s="6"/>
      <c r="AN178" s="8"/>
      <c r="AO178" s="6" t="s">
        <v>134</v>
      </c>
      <c r="AP178" s="6" t="s">
        <v>424</v>
      </c>
      <c r="AQ178" s="6" t="s">
        <v>244</v>
      </c>
      <c r="AS178" s="6" t="s">
        <v>423</v>
      </c>
      <c r="AV178" s="6"/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ht="16" customHeight="1">
      <c r="A179" s="6">
        <v>1702</v>
      </c>
      <c r="B179" s="6" t="s">
        <v>26</v>
      </c>
      <c r="C179" s="6" t="s">
        <v>244</v>
      </c>
      <c r="D179" s="6" t="s">
        <v>134</v>
      </c>
      <c r="E179" s="6" t="s">
        <v>1230</v>
      </c>
      <c r="F179" s="6" t="str">
        <f>IF(ISBLANK(E179), "", Table2[[#This Row],[unique_id]])</f>
        <v>bathroom_rails_plug</v>
      </c>
      <c r="G179" s="6" t="s">
        <v>629</v>
      </c>
      <c r="H179" s="6" t="s">
        <v>969</v>
      </c>
      <c r="I179" s="6" t="s">
        <v>132</v>
      </c>
      <c r="J179" s="6" t="s">
        <v>629</v>
      </c>
      <c r="M179" s="6" t="s">
        <v>275</v>
      </c>
      <c r="O179" s="8" t="s">
        <v>1163</v>
      </c>
      <c r="P179" s="6" t="s">
        <v>172</v>
      </c>
      <c r="Q179" s="11" t="s">
        <v>1114</v>
      </c>
      <c r="R179" s="6" t="str">
        <f>Table2[[#This Row],[entity_domain]]</f>
        <v>Heating &amp; Cooling</v>
      </c>
      <c r="S179" s="6" t="str">
        <f>_xlfn.CONCAT( Table2[[#This Row],[device_suggested_area]], " ",Table2[[#This Row],[friendly_name]])</f>
        <v>Bathroom Towel Rails</v>
      </c>
      <c r="T179" s="9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79" s="8"/>
      <c r="W179" s="8"/>
      <c r="X179" s="8"/>
      <c r="Y179" s="8"/>
      <c r="AD179" s="6" t="s">
        <v>274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4"/>
      <c r="AM179" s="6" t="str">
        <f>IF(OR(ISBLANK(AV179), ISBLANK(AW179)), "", LOWER(_xlfn.CONCAT(Table2[[#This Row],[device_manufacturer]], "-",Table2[[#This Row],[device_suggested_area]], "-", Table2[[#This Row],[device_identifiers]])))</f>
        <v>tplink-bathroom-rails</v>
      </c>
      <c r="AN179" s="8" t="s">
        <v>427</v>
      </c>
      <c r="AO179" s="6" t="s">
        <v>435</v>
      </c>
      <c r="AP179" s="6" t="s">
        <v>424</v>
      </c>
      <c r="AQ179" s="6" t="str">
        <f>IF(OR(ISBLANK(AV179), ISBLANK(AW179)), "", Table2[[#This Row],[device_via_device]])</f>
        <v>TPLink</v>
      </c>
      <c r="AR179" s="6" t="s">
        <v>1178</v>
      </c>
      <c r="AS179" s="6" t="s">
        <v>423</v>
      </c>
      <c r="AU179" s="6" t="s">
        <v>553</v>
      </c>
      <c r="AV179" s="6" t="s">
        <v>415</v>
      </c>
      <c r="AW179" s="6" t="s">
        <v>546</v>
      </c>
      <c r="AZ179" s="6" t="str">
        <f>IF(AND(ISBLANK(AV179), ISBLANK(AW179)), "", _xlfn.CONCAT("[", IF(ISBLANK(AV179), "", _xlfn.CONCAT("[""mac"", """, AV179, """]")), IF(ISBLANK(AW179), "", _xlfn.CONCAT(", [""ip"", """, AW179, """]")), "]"))</f>
        <v>[["mac", "ac:84:c6:54:9d:98"], ["ip", "10.0.6.81"]]</v>
      </c>
    </row>
    <row r="180" spans="1:52" ht="16" customHeight="1">
      <c r="A180" s="6">
        <v>1703</v>
      </c>
      <c r="B180" s="6" t="s">
        <v>813</v>
      </c>
      <c r="C180" s="6" t="s">
        <v>1027</v>
      </c>
      <c r="D180" s="6" t="s">
        <v>134</v>
      </c>
      <c r="E180" s="6" t="s">
        <v>397</v>
      </c>
      <c r="F180" s="6" t="str">
        <f>IF(ISBLANK(E180), "", Table2[[#This Row],[unique_id]])</f>
        <v>roof_water_heater_booster</v>
      </c>
      <c r="G180" s="6" t="s">
        <v>626</v>
      </c>
      <c r="H180" s="6" t="s">
        <v>969</v>
      </c>
      <c r="I180" s="6" t="s">
        <v>132</v>
      </c>
      <c r="J180" s="6" t="str">
        <f>Table2[[#This Row],[friendly_name]]</f>
        <v>Water Booster</v>
      </c>
      <c r="M180" s="6" t="s">
        <v>275</v>
      </c>
      <c r="T180" s="6"/>
      <c r="V180" s="8"/>
      <c r="W180" s="8"/>
      <c r="X180" s="8"/>
      <c r="Y180" s="8"/>
      <c r="AD180" s="6" t="s">
        <v>619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4"/>
      <c r="AM180" s="6" t="str">
        <f>IF(OR(ISBLANK(AV180), ISBLANK(AW180)), "", LOWER(_xlfn.CONCAT(Table2[[#This Row],[device_manufacturer]], "-",Table2[[#This Row],[device_suggested_area]], "-", Table2[[#This Row],[device_identifiers]])))</f>
        <v>sonoff-roof-water-heater-booster</v>
      </c>
      <c r="AN180" s="8" t="s">
        <v>617</v>
      </c>
      <c r="AO180" s="6" t="s">
        <v>616</v>
      </c>
      <c r="AP180" s="6" t="s">
        <v>618</v>
      </c>
      <c r="AQ180" s="6" t="s">
        <v>396</v>
      </c>
      <c r="AS180" s="6" t="s">
        <v>38</v>
      </c>
      <c r="AU180" s="6" t="s">
        <v>553</v>
      </c>
      <c r="AV180" s="6" t="s">
        <v>615</v>
      </c>
      <c r="AW180" s="6" t="s">
        <v>1188</v>
      </c>
      <c r="AX180" s="7"/>
      <c r="AY180" s="7"/>
      <c r="AZ180" s="6" t="str">
        <f>IF(AND(ISBLANK(AV180), ISBLANK(AW180)), "", _xlfn.CONCAT("[", IF(ISBLANK(AV180), "", _xlfn.CONCAT("[""mac"", """, AV180, """]")), IF(ISBLANK(AW180), "", _xlfn.CONCAT(", [""ip"", """, AW180, """]")), "]"))</f>
        <v>[["mac", "ec:fa:bc:50:3e:02"], ["ip", "10.0.6.94"]]</v>
      </c>
    </row>
    <row r="181" spans="1:52" ht="16" customHeight="1">
      <c r="A181" s="6">
        <v>1704</v>
      </c>
      <c r="B181" s="6" t="s">
        <v>228</v>
      </c>
      <c r="C181" s="6" t="s">
        <v>1027</v>
      </c>
      <c r="D181" s="6" t="s">
        <v>134</v>
      </c>
      <c r="E181" s="6" t="s">
        <v>620</v>
      </c>
      <c r="F181" s="6" t="str">
        <f>IF(ISBLANK(E181), "", Table2[[#This Row],[unique_id]])</f>
        <v>outdoor_pool_filter</v>
      </c>
      <c r="G181" s="6" t="s">
        <v>375</v>
      </c>
      <c r="H181" s="6" t="s">
        <v>969</v>
      </c>
      <c r="I181" s="6" t="s">
        <v>132</v>
      </c>
      <c r="J181" s="6" t="str">
        <f>Table2[[#This Row],[friendly_name]]</f>
        <v>Pool Filter</v>
      </c>
      <c r="M181" s="6" t="s">
        <v>275</v>
      </c>
      <c r="O181" s="8" t="s">
        <v>1163</v>
      </c>
      <c r="P181" s="6" t="s">
        <v>172</v>
      </c>
      <c r="Q181" s="6" t="s">
        <v>1114</v>
      </c>
      <c r="R181" s="6" t="str">
        <f>Table2[[#This Row],[entity_domain]]</f>
        <v>Heating &amp; Cooling</v>
      </c>
      <c r="S181" s="6" t="str">
        <f>_xlfn.CONCAT( Table2[[#This Row],[device_suggested_area]], " ",Table2[[#This Row],[powercalc_group_3]])</f>
        <v>Outdoor Heating &amp; Cooling</v>
      </c>
      <c r="T181" s="6"/>
      <c r="V181" s="8"/>
      <c r="W181" s="8"/>
      <c r="X181" s="8"/>
      <c r="Y181" s="8"/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4"/>
      <c r="AM181" s="6" t="str">
        <f>IF(OR(ISBLANK(AV181), ISBLANK(AW181)), "", LOWER(_xlfn.CONCAT(Table2[[#This Row],[device_manufacturer]], "-",Table2[[#This Row],[device_suggested_area]], "-", Table2[[#This Row],[device_identifiers]])))</f>
        <v/>
      </c>
      <c r="AN181" s="8"/>
      <c r="AS181" s="6" t="s">
        <v>621</v>
      </c>
      <c r="AV181" s="6"/>
      <c r="AW181" s="7"/>
      <c r="AX181" s="7"/>
      <c r="AY181" s="7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ht="16" customHeight="1">
      <c r="A182" s="6">
        <v>2000</v>
      </c>
      <c r="B182" s="6" t="s">
        <v>26</v>
      </c>
      <c r="C182" s="6" t="s">
        <v>631</v>
      </c>
      <c r="D182" s="6" t="s">
        <v>129</v>
      </c>
      <c r="E182" s="55" t="s">
        <v>636</v>
      </c>
      <c r="F182" s="6" t="str">
        <f>IF(ISBLANK(E182), "", Table2[[#This Row],[unique_id]])</f>
        <v>lounge_air_purifier</v>
      </c>
      <c r="G182" s="6" t="s">
        <v>203</v>
      </c>
      <c r="H182" s="6" t="s">
        <v>632</v>
      </c>
      <c r="I182" s="6" t="s">
        <v>132</v>
      </c>
      <c r="J182" s="6" t="s">
        <v>659</v>
      </c>
      <c r="M182" s="6" t="s">
        <v>136</v>
      </c>
      <c r="T182" s="9"/>
      <c r="V182" s="8"/>
      <c r="W182" s="8" t="s">
        <v>685</v>
      </c>
      <c r="X182" s="8"/>
      <c r="Y182" s="14" t="s">
        <v>1109</v>
      </c>
      <c r="Z182" s="14"/>
      <c r="AD182" s="6" t="s">
        <v>633</v>
      </c>
      <c r="AF182" s="8"/>
      <c r="AH182" s="6" t="str">
        <f>IF(ISBLANK(AG182),  "", _xlfn.CONCAT("haas/entity/sensor/", LOWER(C182), "/", E182, "/config"))</f>
        <v/>
      </c>
      <c r="AI182" s="6" t="str">
        <f>IF(ISBLANK(AG182),  "", _xlfn.CONCAT(LOWER(C182), "/", E182))</f>
        <v/>
      </c>
      <c r="AK182" s="6"/>
      <c r="AL18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6" t="s">
        <v>648</v>
      </c>
      <c r="AN182" s="8" t="s">
        <v>649</v>
      </c>
      <c r="AO182" s="6" t="s">
        <v>647</v>
      </c>
      <c r="AP182" s="6" t="s">
        <v>650</v>
      </c>
      <c r="AQ182" s="6" t="s">
        <v>631</v>
      </c>
      <c r="AS182" s="6" t="s">
        <v>203</v>
      </c>
      <c r="AV182" s="6" t="s">
        <v>671</v>
      </c>
      <c r="AW182" s="6"/>
      <c r="AZ182" s="6" t="str">
        <f>IF(AND(ISBLANK(AV182), ISBLANK(AW182)), "", _xlfn.CONCAT("[", IF(ISBLANK(AV182), "", _xlfn.CONCAT("[""mac"", """, AV182, """]")), IF(ISBLANK(AW182), "", _xlfn.CONCAT(", [""ip"", """, AW182, """]")), "]"))</f>
        <v>[["mac", "0x9035eafffe404425"]]</v>
      </c>
    </row>
    <row r="183" spans="1:52" ht="16" customHeight="1">
      <c r="A183" s="6">
        <v>2001</v>
      </c>
      <c r="B183" s="6" t="s">
        <v>26</v>
      </c>
      <c r="C183" s="6" t="s">
        <v>1193</v>
      </c>
      <c r="D183" s="6" t="s">
        <v>149</v>
      </c>
      <c r="E183" s="55" t="s">
        <v>1191</v>
      </c>
      <c r="F183" s="6" t="str">
        <f>IF(ISBLANK(E183), "", Table2[[#This Row],[unique_id]])</f>
        <v>template_lounge_air_purifier_proxy</v>
      </c>
      <c r="G183" s="6" t="s">
        <v>203</v>
      </c>
      <c r="H183" s="6" t="s">
        <v>632</v>
      </c>
      <c r="I183" s="6" t="s">
        <v>132</v>
      </c>
      <c r="O183" s="8" t="s">
        <v>1163</v>
      </c>
      <c r="P183" s="6" t="s">
        <v>172</v>
      </c>
      <c r="Q183" s="6" t="s">
        <v>1113</v>
      </c>
      <c r="R183" s="6" t="s">
        <v>131</v>
      </c>
      <c r="S183" s="6" t="str">
        <f>_xlfn.CONCAT( Table2[[#This Row],[device_suggested_area]], " ",Table2[[#This Row],[powercalc_group_3]])</f>
        <v>Lounge Fans</v>
      </c>
      <c r="T183" s="9" t="s">
        <v>1194</v>
      </c>
      <c r="V183" s="8"/>
      <c r="W183" s="8"/>
      <c r="X183" s="8"/>
      <c r="Y183" s="14"/>
      <c r="Z183" s="14"/>
      <c r="AF183" s="8"/>
      <c r="AK183" s="6"/>
      <c r="AL183" s="35"/>
      <c r="AM183" s="6"/>
      <c r="AN183" s="8"/>
      <c r="AO183" s="6" t="s">
        <v>129</v>
      </c>
      <c r="AP183" s="6" t="s">
        <v>650</v>
      </c>
      <c r="AQ183" s="6" t="s">
        <v>631</v>
      </c>
      <c r="AS183" s="6" t="s">
        <v>203</v>
      </c>
      <c r="AV183" s="6"/>
      <c r="AW183" s="6"/>
    </row>
    <row r="184" spans="1:52" ht="16" customHeight="1">
      <c r="A184" s="6">
        <v>2002</v>
      </c>
      <c r="B184" s="6" t="s">
        <v>26</v>
      </c>
      <c r="C184" s="6" t="s">
        <v>631</v>
      </c>
      <c r="D184" s="6" t="s">
        <v>129</v>
      </c>
      <c r="E184" s="55" t="s">
        <v>735</v>
      </c>
      <c r="F184" s="6" t="str">
        <f>IF(ISBLANK(E184), "", Table2[[#This Row],[unique_id]])</f>
        <v>dining_air_purifier</v>
      </c>
      <c r="G184" s="6" t="s">
        <v>202</v>
      </c>
      <c r="H184" s="6" t="s">
        <v>632</v>
      </c>
      <c r="I184" s="6" t="s">
        <v>132</v>
      </c>
      <c r="J184" s="6" t="s">
        <v>659</v>
      </c>
      <c r="M184" s="6" t="s">
        <v>136</v>
      </c>
      <c r="T184" s="9"/>
      <c r="V184" s="8"/>
      <c r="W184" s="8" t="s">
        <v>685</v>
      </c>
      <c r="X184" s="8"/>
      <c r="Y184" s="14" t="s">
        <v>1109</v>
      </c>
      <c r="Z184" s="14"/>
      <c r="AD184" s="6" t="s">
        <v>633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4" s="6" t="s">
        <v>737</v>
      </c>
      <c r="AN184" s="8" t="s">
        <v>649</v>
      </c>
      <c r="AO184" s="6" t="s">
        <v>647</v>
      </c>
      <c r="AP184" s="6" t="s">
        <v>650</v>
      </c>
      <c r="AQ184" s="6" t="s">
        <v>631</v>
      </c>
      <c r="AS184" s="6" t="s">
        <v>202</v>
      </c>
      <c r="AV184" s="6" t="s">
        <v>736</v>
      </c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>[["mac", "0x9035eafffe82fef8"]]</v>
      </c>
    </row>
    <row r="185" spans="1:52" ht="16" customHeight="1">
      <c r="A185" s="6">
        <v>2003</v>
      </c>
      <c r="B185" s="6" t="s">
        <v>26</v>
      </c>
      <c r="C185" s="6" t="s">
        <v>1193</v>
      </c>
      <c r="D185" s="6" t="s">
        <v>149</v>
      </c>
      <c r="E185" s="55" t="s">
        <v>1192</v>
      </c>
      <c r="F185" s="6" t="str">
        <f>IF(ISBLANK(E185), "", Table2[[#This Row],[unique_id]])</f>
        <v>template_dining_air_purifier_proxy</v>
      </c>
      <c r="G185" s="6" t="s">
        <v>202</v>
      </c>
      <c r="H185" s="6" t="s">
        <v>632</v>
      </c>
      <c r="I185" s="6" t="s">
        <v>132</v>
      </c>
      <c r="O185" s="8" t="s">
        <v>1163</v>
      </c>
      <c r="P185" s="6" t="s">
        <v>172</v>
      </c>
      <c r="Q185" s="6" t="s">
        <v>1113</v>
      </c>
      <c r="R185" s="6" t="s">
        <v>131</v>
      </c>
      <c r="S185" s="6" t="str">
        <f>_xlfn.CONCAT( Table2[[#This Row],[device_suggested_area]], " ",Table2[[#This Row],[powercalc_group_3]])</f>
        <v>Dining Fans</v>
      </c>
      <c r="T185" s="9" t="s">
        <v>1194</v>
      </c>
      <c r="V185" s="8"/>
      <c r="W185" s="8"/>
      <c r="X185" s="8"/>
      <c r="Y185" s="14"/>
      <c r="Z185" s="14"/>
      <c r="AF185" s="8"/>
      <c r="AK185" s="6"/>
      <c r="AL185" s="35"/>
      <c r="AM185" s="6"/>
      <c r="AN185" s="8"/>
      <c r="AO185" s="6" t="s">
        <v>129</v>
      </c>
      <c r="AP185" s="6" t="s">
        <v>650</v>
      </c>
      <c r="AQ185" s="6" t="s">
        <v>631</v>
      </c>
      <c r="AS185" s="6" t="s">
        <v>202</v>
      </c>
      <c r="AV185" s="6"/>
      <c r="AW185" s="6"/>
    </row>
    <row r="186" spans="1:52" ht="16" customHeight="1">
      <c r="A186" s="6">
        <v>2100</v>
      </c>
      <c r="B186" s="6" t="s">
        <v>26</v>
      </c>
      <c r="C186" s="6" t="s">
        <v>1134</v>
      </c>
      <c r="D186" s="6" t="s">
        <v>27</v>
      </c>
      <c r="E186" s="6" t="s">
        <v>243</v>
      </c>
      <c r="F186" s="6" t="str">
        <f>IF(ISBLANK(E186), "", Table2[[#This Row],[unique_id]])</f>
        <v>home_power</v>
      </c>
      <c r="G186" s="6" t="s">
        <v>380</v>
      </c>
      <c r="H186" s="6" t="s">
        <v>257</v>
      </c>
      <c r="I186" s="6" t="s">
        <v>141</v>
      </c>
      <c r="M186" s="6" t="s">
        <v>90</v>
      </c>
      <c r="T186" s="6"/>
      <c r="U186" s="6" t="s">
        <v>610</v>
      </c>
      <c r="V186" s="8"/>
      <c r="W186" s="8"/>
      <c r="X186" s="8"/>
      <c r="Y186" s="8"/>
      <c r="AB186" s="6" t="s">
        <v>389</v>
      </c>
      <c r="AD186" s="6" t="s">
        <v>258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4"/>
      <c r="AM186" s="6"/>
      <c r="AN186" s="8"/>
      <c r="AV186" s="6"/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/>
      </c>
    </row>
    <row r="187" spans="1:52" ht="16" customHeight="1">
      <c r="A187" s="6">
        <v>2101</v>
      </c>
      <c r="B187" s="6" t="s">
        <v>26</v>
      </c>
      <c r="C187" s="6" t="s">
        <v>1134</v>
      </c>
      <c r="D187" s="6" t="s">
        <v>27</v>
      </c>
      <c r="E187" s="6" t="s">
        <v>377</v>
      </c>
      <c r="F187" s="6" t="str">
        <f>IF(ISBLANK(E187), "", Table2[[#This Row],[unique_id]])</f>
        <v>home_base_power</v>
      </c>
      <c r="G187" s="6" t="s">
        <v>378</v>
      </c>
      <c r="H187" s="6" t="s">
        <v>257</v>
      </c>
      <c r="I187" s="6" t="s">
        <v>141</v>
      </c>
      <c r="M187" s="6" t="s">
        <v>90</v>
      </c>
      <c r="T187" s="6"/>
      <c r="U187" s="6" t="s">
        <v>610</v>
      </c>
      <c r="V187" s="8"/>
      <c r="W187" s="8"/>
      <c r="X187" s="8"/>
      <c r="Y187" s="8"/>
      <c r="AB187" s="6" t="s">
        <v>389</v>
      </c>
      <c r="AD187" s="6" t="s">
        <v>258</v>
      </c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4"/>
      <c r="AM187" s="6"/>
      <c r="AN187" s="8"/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2102</v>
      </c>
      <c r="B188" s="6" t="s">
        <v>26</v>
      </c>
      <c r="C188" s="6" t="s">
        <v>1134</v>
      </c>
      <c r="D188" s="6" t="s">
        <v>27</v>
      </c>
      <c r="E188" s="6" t="s">
        <v>376</v>
      </c>
      <c r="F188" s="6" t="str">
        <f>IF(ISBLANK(E188), "", Table2[[#This Row],[unique_id]])</f>
        <v>home_peak_power</v>
      </c>
      <c r="G188" s="6" t="s">
        <v>379</v>
      </c>
      <c r="H188" s="6" t="s">
        <v>257</v>
      </c>
      <c r="I188" s="6" t="s">
        <v>141</v>
      </c>
      <c r="M188" s="6" t="s">
        <v>90</v>
      </c>
      <c r="T188" s="6"/>
      <c r="U188" s="6" t="s">
        <v>610</v>
      </c>
      <c r="V188" s="8"/>
      <c r="W188" s="8"/>
      <c r="X188" s="8"/>
      <c r="Y188" s="8"/>
      <c r="AB188" s="6" t="s">
        <v>389</v>
      </c>
      <c r="AD188" s="6" t="s">
        <v>258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4"/>
      <c r="AM188" s="6"/>
      <c r="AN188" s="8"/>
      <c r="AV188" s="6"/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2103</v>
      </c>
      <c r="B189" s="6" t="s">
        <v>26</v>
      </c>
      <c r="C189" s="6" t="s">
        <v>613</v>
      </c>
      <c r="D189" s="6" t="s">
        <v>395</v>
      </c>
      <c r="E189" s="6" t="s">
        <v>611</v>
      </c>
      <c r="F189" s="6" t="str">
        <f>IF(ISBLANK(E189), "", Table2[[#This Row],[unique_id]])</f>
        <v>graph_break</v>
      </c>
      <c r="G189" s="6" t="s">
        <v>612</v>
      </c>
      <c r="H189" s="6" t="s">
        <v>257</v>
      </c>
      <c r="I189" s="6" t="s">
        <v>141</v>
      </c>
      <c r="T189" s="6"/>
      <c r="U189" s="6" t="s">
        <v>610</v>
      </c>
      <c r="V189" s="8"/>
      <c r="W189" s="8"/>
      <c r="X189" s="8"/>
      <c r="Y189" s="8"/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4"/>
      <c r="AM189" s="6"/>
      <c r="AN189" s="8"/>
      <c r="AV189" s="6"/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/>
      </c>
    </row>
    <row r="190" spans="1:52" ht="16" customHeight="1">
      <c r="A190" s="6">
        <v>2104</v>
      </c>
      <c r="B190" s="6" t="s">
        <v>26</v>
      </c>
      <c r="C190" s="6" t="s">
        <v>1134</v>
      </c>
      <c r="D190" s="6" t="s">
        <v>27</v>
      </c>
      <c r="E190" s="6" t="s">
        <v>1116</v>
      </c>
      <c r="F190" s="6" t="str">
        <f>IF(ISBLANK(E190), "", Table2[[#This Row],[unique_id]])</f>
        <v>lights_power</v>
      </c>
      <c r="G190" s="6" t="s">
        <v>1167</v>
      </c>
      <c r="H190" s="6" t="s">
        <v>257</v>
      </c>
      <c r="I190" s="6" t="s">
        <v>141</v>
      </c>
      <c r="M190" s="6" t="s">
        <v>136</v>
      </c>
      <c r="T190" s="6"/>
      <c r="U190" s="6" t="s">
        <v>610</v>
      </c>
      <c r="V190" s="8"/>
      <c r="W190" s="8"/>
      <c r="X190" s="8"/>
      <c r="Y190" s="8"/>
      <c r="AB190" s="6" t="s">
        <v>389</v>
      </c>
      <c r="AD190" s="6" t="s">
        <v>258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4"/>
      <c r="AM190" s="6"/>
      <c r="AN190" s="8"/>
      <c r="AV190" s="6"/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/>
      </c>
    </row>
    <row r="191" spans="1:52" ht="16" customHeight="1">
      <c r="A191" s="6">
        <v>2105</v>
      </c>
      <c r="B191" s="10" t="s">
        <v>26</v>
      </c>
      <c r="C191" s="6" t="s">
        <v>1134</v>
      </c>
      <c r="D191" s="10" t="s">
        <v>27</v>
      </c>
      <c r="E191" s="10" t="s">
        <v>1117</v>
      </c>
      <c r="F191" s="6" t="str">
        <f>IF(ISBLANK(E191), "", Table2[[#This Row],[unique_id]])</f>
        <v>fans_power</v>
      </c>
      <c r="G191" s="10" t="s">
        <v>1166</v>
      </c>
      <c r="H191" s="10" t="s">
        <v>257</v>
      </c>
      <c r="I191" s="10" t="s">
        <v>141</v>
      </c>
      <c r="K191" s="10"/>
      <c r="L191" s="10"/>
      <c r="M191" s="10" t="s">
        <v>136</v>
      </c>
      <c r="T191" s="6"/>
      <c r="U191" s="6" t="s">
        <v>610</v>
      </c>
      <c r="V191" s="8"/>
      <c r="W191" s="8"/>
      <c r="X191" s="8"/>
      <c r="Y191" s="8"/>
      <c r="AB191" s="6" t="s">
        <v>389</v>
      </c>
      <c r="AD191" s="6" t="s">
        <v>258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4"/>
      <c r="AM191" s="6"/>
      <c r="AN191" s="8"/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2106</v>
      </c>
      <c r="B192" s="10" t="s">
        <v>26</v>
      </c>
      <c r="C192" s="6" t="s">
        <v>1134</v>
      </c>
      <c r="D192" s="10" t="s">
        <v>27</v>
      </c>
      <c r="E192" s="10" t="s">
        <v>1220</v>
      </c>
      <c r="F192" s="6" t="str">
        <f>IF(ISBLANK(E192), "", Table2[[#This Row],[unique_id]])</f>
        <v>all_standby_power</v>
      </c>
      <c r="G192" s="10" t="s">
        <v>1249</v>
      </c>
      <c r="H192" s="10" t="s">
        <v>257</v>
      </c>
      <c r="I192" s="10" t="s">
        <v>141</v>
      </c>
      <c r="K192" s="10"/>
      <c r="L192" s="10"/>
      <c r="M192" s="6" t="s">
        <v>136</v>
      </c>
      <c r="T192" s="6"/>
      <c r="U192" s="6" t="s">
        <v>610</v>
      </c>
      <c r="V192" s="8"/>
      <c r="W192" s="8"/>
      <c r="X192" s="8"/>
      <c r="Y192" s="8"/>
      <c r="AB192" s="6" t="s">
        <v>389</v>
      </c>
      <c r="AD192" s="6" t="s">
        <v>258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4"/>
      <c r="AM192" s="6"/>
      <c r="AN192" s="8"/>
      <c r="AV192" s="6"/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ht="16" customHeight="1">
      <c r="A193" s="6">
        <v>2107</v>
      </c>
      <c r="B193" s="6" t="s">
        <v>26</v>
      </c>
      <c r="C193" s="6" t="s">
        <v>1134</v>
      </c>
      <c r="D193" s="6" t="s">
        <v>27</v>
      </c>
      <c r="E193" s="6" t="s">
        <v>1164</v>
      </c>
      <c r="F193" s="6" t="str">
        <f>IF(ISBLANK(E193), "", Table2[[#This Row],[unique_id]])</f>
        <v>kitchen_coffee_machine_power</v>
      </c>
      <c r="G193" s="6" t="s">
        <v>135</v>
      </c>
      <c r="H193" s="6" t="s">
        <v>257</v>
      </c>
      <c r="I193" s="6" t="s">
        <v>141</v>
      </c>
      <c r="M193" s="6" t="s">
        <v>136</v>
      </c>
      <c r="T193" s="6"/>
      <c r="U193" s="6" t="s">
        <v>610</v>
      </c>
      <c r="V193" s="8"/>
      <c r="W193" s="8"/>
      <c r="X193" s="8"/>
      <c r="Y193" s="8"/>
      <c r="AB193" s="6" t="s">
        <v>389</v>
      </c>
      <c r="AD193" s="6" t="s">
        <v>258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4"/>
      <c r="AM193" s="6"/>
      <c r="AN193" s="8"/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2108</v>
      </c>
      <c r="B194" s="6" t="s">
        <v>26</v>
      </c>
      <c r="C194" s="6" t="s">
        <v>1134</v>
      </c>
      <c r="D194" s="6" t="s">
        <v>27</v>
      </c>
      <c r="E194" s="6" t="s">
        <v>1135</v>
      </c>
      <c r="F194" s="6" t="str">
        <f>IF(ISBLANK(E194), "", Table2[[#This Row],[unique_id]])</f>
        <v>study_battery_charger_power</v>
      </c>
      <c r="G194" s="6" t="s">
        <v>242</v>
      </c>
      <c r="H194" s="6" t="s">
        <v>257</v>
      </c>
      <c r="I194" s="6" t="s">
        <v>141</v>
      </c>
      <c r="M194" s="6" t="s">
        <v>136</v>
      </c>
      <c r="T194" s="6"/>
      <c r="U194" s="6" t="s">
        <v>610</v>
      </c>
      <c r="V194" s="8"/>
      <c r="W194" s="8"/>
      <c r="X194" s="8"/>
      <c r="Y194" s="8"/>
      <c r="AB194" s="6" t="s">
        <v>389</v>
      </c>
      <c r="AD194" s="6" t="s">
        <v>258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4"/>
      <c r="AM194" s="6"/>
      <c r="AN194" s="8"/>
      <c r="AV194" s="6"/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/>
      </c>
    </row>
    <row r="195" spans="1:52" ht="16" customHeight="1">
      <c r="A195" s="6">
        <v>2109</v>
      </c>
      <c r="B195" s="6" t="s">
        <v>26</v>
      </c>
      <c r="C195" s="6" t="s">
        <v>1134</v>
      </c>
      <c r="D195" s="6" t="s">
        <v>27</v>
      </c>
      <c r="E195" s="6" t="s">
        <v>1136</v>
      </c>
      <c r="F195" s="6" t="str">
        <f>IF(ISBLANK(E195), "", Table2[[#This Row],[unique_id]])</f>
        <v>laundry_vacuum_charger_power</v>
      </c>
      <c r="G195" s="6" t="s">
        <v>241</v>
      </c>
      <c r="H195" s="6" t="s">
        <v>257</v>
      </c>
      <c r="I195" s="6" t="s">
        <v>141</v>
      </c>
      <c r="M195" s="6" t="s">
        <v>136</v>
      </c>
      <c r="T195" s="6"/>
      <c r="U195" s="6" t="s">
        <v>610</v>
      </c>
      <c r="V195" s="8"/>
      <c r="W195" s="8"/>
      <c r="X195" s="8"/>
      <c r="Y195" s="8"/>
      <c r="AB195" s="6" t="s">
        <v>389</v>
      </c>
      <c r="AD195" s="6" t="s">
        <v>258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4"/>
      <c r="AM195" s="6"/>
      <c r="AN195" s="8"/>
      <c r="AV195" s="6"/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ht="16" customHeight="1">
      <c r="A196" s="6">
        <v>2110</v>
      </c>
      <c r="B196" s="10" t="s">
        <v>228</v>
      </c>
      <c r="C196" s="6" t="s">
        <v>1027</v>
      </c>
      <c r="D196" s="10" t="s">
        <v>27</v>
      </c>
      <c r="E196" s="10" t="s">
        <v>622</v>
      </c>
      <c r="F196" s="6" t="str">
        <f>IF(ISBLANK(E196), "", Table2[[#This Row],[unique_id]])</f>
        <v>outdoor_pool_filter_power</v>
      </c>
      <c r="G196" s="10" t="s">
        <v>375</v>
      </c>
      <c r="H196" s="10" t="s">
        <v>257</v>
      </c>
      <c r="I196" s="10" t="s">
        <v>141</v>
      </c>
      <c r="K196" s="10"/>
      <c r="L196" s="10"/>
      <c r="M196" s="10" t="s">
        <v>136</v>
      </c>
      <c r="T196" s="6"/>
      <c r="U196" s="6" t="s">
        <v>610</v>
      </c>
      <c r="V196" s="8"/>
      <c r="W196" s="8"/>
      <c r="X196" s="8"/>
      <c r="Y196" s="8"/>
      <c r="AB196" s="6" t="s">
        <v>389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4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2111</v>
      </c>
      <c r="B197" s="6" t="s">
        <v>813</v>
      </c>
      <c r="C197" s="6" t="s">
        <v>1027</v>
      </c>
      <c r="D197" s="10" t="s">
        <v>27</v>
      </c>
      <c r="E197" s="10" t="s">
        <v>624</v>
      </c>
      <c r="F197" s="6" t="str">
        <f>IF(ISBLANK(E197), "", Table2[[#This Row],[unique_id]])</f>
        <v>roof_water_heater_booster_energy_power</v>
      </c>
      <c r="G197" s="10" t="s">
        <v>626</v>
      </c>
      <c r="H197" s="10" t="s">
        <v>257</v>
      </c>
      <c r="I197" s="10" t="s">
        <v>141</v>
      </c>
      <c r="K197" s="10"/>
      <c r="L197" s="10"/>
      <c r="M197" s="10" t="s">
        <v>136</v>
      </c>
      <c r="T197" s="6"/>
      <c r="U197" s="6" t="s">
        <v>610</v>
      </c>
      <c r="V197" s="8"/>
      <c r="W197" s="8"/>
      <c r="X197" s="8"/>
      <c r="Y197" s="8"/>
      <c r="AB197" s="6" t="s">
        <v>389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4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2112</v>
      </c>
      <c r="B198" s="6" t="s">
        <v>26</v>
      </c>
      <c r="C198" s="6" t="s">
        <v>1134</v>
      </c>
      <c r="D198" s="6" t="s">
        <v>27</v>
      </c>
      <c r="E198" s="6" t="s">
        <v>1137</v>
      </c>
      <c r="F198" s="6" t="str">
        <f>IF(ISBLANK(E198), "", Table2[[#This Row],[unique_id]])</f>
        <v>kitchen_dish_washer_power</v>
      </c>
      <c r="G198" s="6" t="s">
        <v>239</v>
      </c>
      <c r="H198" s="6" t="s">
        <v>257</v>
      </c>
      <c r="I198" s="6" t="s">
        <v>141</v>
      </c>
      <c r="M198" s="6" t="s">
        <v>136</v>
      </c>
      <c r="T198" s="6"/>
      <c r="U198" s="6" t="s">
        <v>610</v>
      </c>
      <c r="V198" s="8"/>
      <c r="W198" s="8"/>
      <c r="X198" s="8"/>
      <c r="Y198" s="8"/>
      <c r="AB198" s="6" t="s">
        <v>389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2113</v>
      </c>
      <c r="B199" s="6" t="s">
        <v>26</v>
      </c>
      <c r="C199" s="6" t="s">
        <v>1134</v>
      </c>
      <c r="D199" s="6" t="s">
        <v>27</v>
      </c>
      <c r="E199" s="6" t="s">
        <v>1138</v>
      </c>
      <c r="F199" s="6" t="str">
        <f>IF(ISBLANK(E199), "", Table2[[#This Row],[unique_id]])</f>
        <v>laundry_clothes_dryer_power</v>
      </c>
      <c r="G199" s="6" t="s">
        <v>240</v>
      </c>
      <c r="H199" s="6" t="s">
        <v>257</v>
      </c>
      <c r="I199" s="6" t="s">
        <v>141</v>
      </c>
      <c r="M199" s="6" t="s">
        <v>136</v>
      </c>
      <c r="T199" s="6"/>
      <c r="U199" s="6" t="s">
        <v>610</v>
      </c>
      <c r="V199" s="8"/>
      <c r="W199" s="8"/>
      <c r="X199" s="8"/>
      <c r="Y199" s="8"/>
      <c r="AB199" s="6" t="s">
        <v>389</v>
      </c>
      <c r="AD199" s="6" t="s">
        <v>258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4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2114</v>
      </c>
      <c r="B200" s="6" t="s">
        <v>26</v>
      </c>
      <c r="C200" s="6" t="s">
        <v>1134</v>
      </c>
      <c r="D200" s="6" t="s">
        <v>27</v>
      </c>
      <c r="E200" s="6" t="s">
        <v>1132</v>
      </c>
      <c r="F200" s="6" t="str">
        <f>IF(ISBLANK(E200), "", Table2[[#This Row],[unique_id]])</f>
        <v>laundry_washing_machine_power</v>
      </c>
      <c r="G200" s="6" t="s">
        <v>238</v>
      </c>
      <c r="H200" s="6" t="s">
        <v>257</v>
      </c>
      <c r="I200" s="6" t="s">
        <v>141</v>
      </c>
      <c r="M200" s="6" t="s">
        <v>136</v>
      </c>
      <c r="T200" s="6"/>
      <c r="U200" s="6" t="s">
        <v>610</v>
      </c>
      <c r="V200" s="8"/>
      <c r="W200" s="8"/>
      <c r="X200" s="8"/>
      <c r="Y200" s="8"/>
      <c r="AB200" s="6" t="s">
        <v>389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4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2115</v>
      </c>
      <c r="B201" s="6" t="s">
        <v>26</v>
      </c>
      <c r="C201" s="6" t="s">
        <v>1134</v>
      </c>
      <c r="D201" s="6" t="s">
        <v>27</v>
      </c>
      <c r="E201" s="6" t="s">
        <v>1139</v>
      </c>
      <c r="F201" s="6" t="str">
        <f>IF(ISBLANK(E201), "", Table2[[#This Row],[unique_id]])</f>
        <v>kitchen_fridge_power</v>
      </c>
      <c r="G201" s="6" t="s">
        <v>234</v>
      </c>
      <c r="H201" s="6" t="s">
        <v>257</v>
      </c>
      <c r="I201" s="6" t="s">
        <v>141</v>
      </c>
      <c r="M201" s="6" t="s">
        <v>136</v>
      </c>
      <c r="T201" s="6"/>
      <c r="U201" s="6" t="s">
        <v>610</v>
      </c>
      <c r="V201" s="8"/>
      <c r="W201" s="8"/>
      <c r="X201" s="8"/>
      <c r="Y201" s="8"/>
      <c r="AB201" s="6" t="s">
        <v>389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4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2116</v>
      </c>
      <c r="B202" s="6" t="s">
        <v>26</v>
      </c>
      <c r="C202" s="6" t="s">
        <v>1134</v>
      </c>
      <c r="D202" s="6" t="s">
        <v>27</v>
      </c>
      <c r="E202" s="6" t="s">
        <v>1140</v>
      </c>
      <c r="F202" s="6" t="str">
        <f>IF(ISBLANK(E202), "", Table2[[#This Row],[unique_id]])</f>
        <v>deck_freezer_power</v>
      </c>
      <c r="G202" s="6" t="s">
        <v>235</v>
      </c>
      <c r="H202" s="6" t="s">
        <v>257</v>
      </c>
      <c r="I202" s="6" t="s">
        <v>141</v>
      </c>
      <c r="M202" s="6" t="s">
        <v>136</v>
      </c>
      <c r="T202" s="6"/>
      <c r="U202" s="6" t="s">
        <v>610</v>
      </c>
      <c r="V202" s="8"/>
      <c r="W202" s="8"/>
      <c r="X202" s="8"/>
      <c r="Y202" s="8"/>
      <c r="AB202" s="6" t="s">
        <v>389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4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2117</v>
      </c>
      <c r="B203" s="6" t="s">
        <v>26</v>
      </c>
      <c r="C203" s="6" t="s">
        <v>1134</v>
      </c>
      <c r="D203" s="6" t="s">
        <v>27</v>
      </c>
      <c r="E203" s="6" t="s">
        <v>1160</v>
      </c>
      <c r="F203" s="6" t="str">
        <f>IF(ISBLANK(E203), "", Table2[[#This Row],[unique_id]])</f>
        <v>bathroom_towel_rails_power</v>
      </c>
      <c r="G203" s="6" t="s">
        <v>629</v>
      </c>
      <c r="H203" s="6" t="s">
        <v>257</v>
      </c>
      <c r="I203" s="6" t="s">
        <v>141</v>
      </c>
      <c r="M203" s="6" t="s">
        <v>136</v>
      </c>
      <c r="T203" s="6"/>
      <c r="U203" s="6" t="s">
        <v>610</v>
      </c>
      <c r="V203" s="8"/>
      <c r="W203" s="8"/>
      <c r="X203" s="8"/>
      <c r="Y203" s="8"/>
      <c r="AB203" s="6" t="s">
        <v>389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4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2118</v>
      </c>
      <c r="B204" s="6" t="s">
        <v>26</v>
      </c>
      <c r="C204" s="6" t="s">
        <v>1134</v>
      </c>
      <c r="D204" s="6" t="s">
        <v>27</v>
      </c>
      <c r="E204" s="6" t="s">
        <v>1141</v>
      </c>
      <c r="F204" s="6" t="str">
        <f>IF(ISBLANK(E204), "", Table2[[#This Row],[unique_id]])</f>
        <v>study_outlet_power</v>
      </c>
      <c r="G204" s="6" t="s">
        <v>237</v>
      </c>
      <c r="H204" s="6" t="s">
        <v>257</v>
      </c>
      <c r="I204" s="6" t="s">
        <v>141</v>
      </c>
      <c r="M204" s="6" t="s">
        <v>136</v>
      </c>
      <c r="T204" s="6"/>
      <c r="U204" s="6" t="s">
        <v>610</v>
      </c>
      <c r="V204" s="8"/>
      <c r="W204" s="8"/>
      <c r="X204" s="8"/>
      <c r="Y204" s="8"/>
      <c r="AB204" s="6" t="s">
        <v>389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4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2119</v>
      </c>
      <c r="B205" s="6" t="s">
        <v>26</v>
      </c>
      <c r="C205" s="6" t="s">
        <v>1134</v>
      </c>
      <c r="D205" s="6" t="s">
        <v>27</v>
      </c>
      <c r="E205" s="6" t="s">
        <v>1142</v>
      </c>
      <c r="F205" s="6" t="str">
        <f>IF(ISBLANK(E205), "", Table2[[#This Row],[unique_id]])</f>
        <v>office_outlet_power</v>
      </c>
      <c r="G205" s="6" t="s">
        <v>236</v>
      </c>
      <c r="H205" s="6" t="s">
        <v>257</v>
      </c>
      <c r="I205" s="6" t="s">
        <v>141</v>
      </c>
      <c r="M205" s="6" t="s">
        <v>136</v>
      </c>
      <c r="T205" s="6"/>
      <c r="U205" s="6" t="s">
        <v>610</v>
      </c>
      <c r="V205" s="8"/>
      <c r="W205" s="8"/>
      <c r="X205" s="8"/>
      <c r="Y205" s="8"/>
      <c r="AB205" s="6" t="s">
        <v>389</v>
      </c>
      <c r="AD205" s="6" t="s">
        <v>258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4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2120</v>
      </c>
      <c r="B206" s="6" t="s">
        <v>26</v>
      </c>
      <c r="C206" s="6" t="s">
        <v>1134</v>
      </c>
      <c r="D206" s="6" t="s">
        <v>27</v>
      </c>
      <c r="E206" s="6" t="s">
        <v>1172</v>
      </c>
      <c r="F206" s="6" t="str">
        <f>IF(ISBLANK(E206), "", Table2[[#This Row],[unique_id]])</f>
        <v>audio_visual_devices_power</v>
      </c>
      <c r="G206" s="6" t="s">
        <v>1173</v>
      </c>
      <c r="H206" s="6" t="s">
        <v>257</v>
      </c>
      <c r="I206" s="6" t="s">
        <v>141</v>
      </c>
      <c r="M206" s="6" t="s">
        <v>136</v>
      </c>
      <c r="T206" s="6"/>
      <c r="U206" s="6" t="s">
        <v>610</v>
      </c>
      <c r="V206" s="8"/>
      <c r="W206" s="8"/>
      <c r="X206" s="8"/>
      <c r="Y206" s="8"/>
      <c r="AB206" s="6" t="s">
        <v>389</v>
      </c>
      <c r="AD206" s="6" t="s">
        <v>258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4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2121</v>
      </c>
      <c r="B207" s="6" t="s">
        <v>26</v>
      </c>
      <c r="C207" s="6" t="s">
        <v>1134</v>
      </c>
      <c r="D207" s="6" t="s">
        <v>27</v>
      </c>
      <c r="E207" s="6" t="s">
        <v>1121</v>
      </c>
      <c r="F207" s="6" t="str">
        <f>IF(ISBLANK(E207), "", Table2[[#This Row],[unique_id]])</f>
        <v>servers_network_power</v>
      </c>
      <c r="G207" s="6" t="s">
        <v>1115</v>
      </c>
      <c r="H207" s="6" t="s">
        <v>257</v>
      </c>
      <c r="I207" s="6" t="s">
        <v>141</v>
      </c>
      <c r="M207" s="6" t="s">
        <v>136</v>
      </c>
      <c r="T207" s="6"/>
      <c r="U207" s="6" t="s">
        <v>610</v>
      </c>
      <c r="V207" s="8"/>
      <c r="W207" s="8"/>
      <c r="X207" s="8"/>
      <c r="Y207" s="8"/>
      <c r="AB207" s="6" t="s">
        <v>389</v>
      </c>
      <c r="AD207" s="6" t="s">
        <v>258</v>
      </c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4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2122</v>
      </c>
      <c r="B208" s="6" t="s">
        <v>26</v>
      </c>
      <c r="C208" s="6" t="s">
        <v>613</v>
      </c>
      <c r="D208" s="6" t="s">
        <v>395</v>
      </c>
      <c r="E208" s="6" t="s">
        <v>394</v>
      </c>
      <c r="F208" s="6" t="str">
        <f>IF(ISBLANK(E208), "", Table2[[#This Row],[unique_id]])</f>
        <v>column_break</v>
      </c>
      <c r="G208" s="6" t="s">
        <v>391</v>
      </c>
      <c r="H208" s="6" t="s">
        <v>257</v>
      </c>
      <c r="I208" s="6" t="s">
        <v>141</v>
      </c>
      <c r="M208" s="6" t="s">
        <v>392</v>
      </c>
      <c r="N208" s="6" t="s">
        <v>393</v>
      </c>
      <c r="T208" s="6"/>
      <c r="V208" s="8"/>
      <c r="W208" s="8"/>
      <c r="X208" s="8"/>
      <c r="Y208" s="8"/>
      <c r="AF208" s="8"/>
      <c r="AI208" s="6" t="str">
        <f>IF(ISBLANK(AG208),  "", _xlfn.CONCAT(LOWER(C208), "/", E208))</f>
        <v/>
      </c>
      <c r="AK208" s="6"/>
      <c r="AL208" s="34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2123</v>
      </c>
      <c r="B209" s="6" t="s">
        <v>26</v>
      </c>
      <c r="C209" s="6" t="s">
        <v>1134</v>
      </c>
      <c r="D209" s="6" t="s">
        <v>27</v>
      </c>
      <c r="E209" s="6" t="s">
        <v>1143</v>
      </c>
      <c r="F209" s="6" t="str">
        <f>IF(ISBLANK(E209), "", Table2[[#This Row],[unique_id]])</f>
        <v>rack_modem_power</v>
      </c>
      <c r="G209" s="6" t="s">
        <v>232</v>
      </c>
      <c r="H209" s="6" t="s">
        <v>257</v>
      </c>
      <c r="I209" s="6" t="s">
        <v>141</v>
      </c>
      <c r="T209" s="6"/>
      <c r="U209" s="6" t="s">
        <v>610</v>
      </c>
      <c r="V209" s="8"/>
      <c r="W209" s="8"/>
      <c r="X209" s="8"/>
      <c r="Y209" s="8"/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4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2124</v>
      </c>
      <c r="B210" s="6" t="s">
        <v>26</v>
      </c>
      <c r="C210" s="6" t="s">
        <v>1134</v>
      </c>
      <c r="D210" s="6" t="s">
        <v>27</v>
      </c>
      <c r="E210" s="6" t="s">
        <v>1144</v>
      </c>
      <c r="F210" s="6" t="str">
        <f>IF(ISBLANK(E210), "", Table2[[#This Row],[unique_id]])</f>
        <v>rack_outlet_power</v>
      </c>
      <c r="G210" s="6" t="s">
        <v>403</v>
      </c>
      <c r="H210" s="6" t="s">
        <v>257</v>
      </c>
      <c r="I210" s="6" t="s">
        <v>141</v>
      </c>
      <c r="T210" s="6"/>
      <c r="U210" s="6" t="s">
        <v>610</v>
      </c>
      <c r="V210" s="8"/>
      <c r="W210" s="8"/>
      <c r="X210" s="8"/>
      <c r="Y210" s="8"/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4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2125</v>
      </c>
      <c r="B211" s="6" t="s">
        <v>26</v>
      </c>
      <c r="C211" s="6" t="s">
        <v>1134</v>
      </c>
      <c r="D211" s="6" t="s">
        <v>27</v>
      </c>
      <c r="E211" s="6" t="s">
        <v>1145</v>
      </c>
      <c r="F211" s="6" t="str">
        <f>IF(ISBLANK(E211), "", Table2[[#This Row],[unique_id]])</f>
        <v>kitchen_fan_power</v>
      </c>
      <c r="G211" s="6" t="s">
        <v>231</v>
      </c>
      <c r="H211" s="6" t="s">
        <v>257</v>
      </c>
      <c r="I211" s="6" t="s">
        <v>141</v>
      </c>
      <c r="T211" s="6"/>
      <c r="U211" s="6" t="s">
        <v>610</v>
      </c>
      <c r="V211" s="8"/>
      <c r="W211" s="8"/>
      <c r="X211" s="8"/>
      <c r="Y211" s="8"/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2126</v>
      </c>
      <c r="B212" s="6" t="s">
        <v>26</v>
      </c>
      <c r="C212" s="6" t="s">
        <v>1134</v>
      </c>
      <c r="D212" s="6" t="s">
        <v>27</v>
      </c>
      <c r="E212" s="6" t="s">
        <v>1146</v>
      </c>
      <c r="F212" s="6" t="str">
        <f>IF(ISBLANK(E212), "", Table2[[#This Row],[unique_id]])</f>
        <v>roof_network_switch_power</v>
      </c>
      <c r="G212" s="6" t="s">
        <v>230</v>
      </c>
      <c r="H212" s="6" t="s">
        <v>257</v>
      </c>
      <c r="I212" s="6" t="s">
        <v>141</v>
      </c>
      <c r="T212" s="6"/>
      <c r="U212" s="6" t="s">
        <v>610</v>
      </c>
      <c r="V212" s="8"/>
      <c r="W212" s="8"/>
      <c r="X212" s="8"/>
      <c r="Y212" s="8"/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2127</v>
      </c>
      <c r="B213" s="6" t="s">
        <v>26</v>
      </c>
      <c r="C213" s="6" t="s">
        <v>1134</v>
      </c>
      <c r="D213" s="6" t="s">
        <v>27</v>
      </c>
      <c r="E213" s="6" t="s">
        <v>250</v>
      </c>
      <c r="F213" s="6" t="str">
        <f>IF(ISBLANK(E213), "", Table2[[#This Row],[unique_id]])</f>
        <v>home_energy_daily</v>
      </c>
      <c r="G213" s="6" t="s">
        <v>380</v>
      </c>
      <c r="H213" s="6" t="s">
        <v>229</v>
      </c>
      <c r="I213" s="6" t="s">
        <v>141</v>
      </c>
      <c r="M213" s="6" t="s">
        <v>90</v>
      </c>
      <c r="T213" s="6"/>
      <c r="U213" s="6" t="s">
        <v>609</v>
      </c>
      <c r="V213" s="8"/>
      <c r="W213" s="8"/>
      <c r="X213" s="8"/>
      <c r="Y213" s="8"/>
      <c r="AB213" s="6" t="s">
        <v>390</v>
      </c>
      <c r="AD213" s="6" t="s">
        <v>259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4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2128</v>
      </c>
      <c r="B214" s="6" t="s">
        <v>26</v>
      </c>
      <c r="C214" s="6" t="s">
        <v>1134</v>
      </c>
      <c r="D214" s="6" t="s">
        <v>27</v>
      </c>
      <c r="E214" s="6" t="s">
        <v>382</v>
      </c>
      <c r="F214" s="6" t="str">
        <f>IF(ISBLANK(E214), "", Table2[[#This Row],[unique_id]])</f>
        <v>home_base_energy_daily</v>
      </c>
      <c r="G214" s="6" t="s">
        <v>378</v>
      </c>
      <c r="H214" s="6" t="s">
        <v>229</v>
      </c>
      <c r="I214" s="6" t="s">
        <v>141</v>
      </c>
      <c r="M214" s="6" t="s">
        <v>90</v>
      </c>
      <c r="T214" s="6"/>
      <c r="U214" s="6" t="s">
        <v>609</v>
      </c>
      <c r="V214" s="8"/>
      <c r="W214" s="8"/>
      <c r="X214" s="8"/>
      <c r="Y214" s="8"/>
      <c r="AB214" s="6" t="s">
        <v>390</v>
      </c>
      <c r="AD214" s="6" t="s">
        <v>259</v>
      </c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4"/>
      <c r="AM214" s="6"/>
      <c r="AN214" s="8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6">
        <v>2129</v>
      </c>
      <c r="B215" s="6" t="s">
        <v>26</v>
      </c>
      <c r="C215" s="6" t="s">
        <v>1134</v>
      </c>
      <c r="D215" s="6" t="s">
        <v>27</v>
      </c>
      <c r="E215" s="6" t="s">
        <v>381</v>
      </c>
      <c r="F215" s="6" t="str">
        <f>IF(ISBLANK(E215), "", Table2[[#This Row],[unique_id]])</f>
        <v>home_peak_energy_daily</v>
      </c>
      <c r="G215" s="6" t="s">
        <v>379</v>
      </c>
      <c r="H215" s="6" t="s">
        <v>229</v>
      </c>
      <c r="I215" s="6" t="s">
        <v>141</v>
      </c>
      <c r="M215" s="6" t="s">
        <v>90</v>
      </c>
      <c r="T215" s="6"/>
      <c r="U215" s="6" t="s">
        <v>609</v>
      </c>
      <c r="V215" s="8"/>
      <c r="W215" s="8"/>
      <c r="X215" s="8"/>
      <c r="Y215" s="8"/>
      <c r="AB215" s="6" t="s">
        <v>390</v>
      </c>
      <c r="AD215" s="6" t="s">
        <v>259</v>
      </c>
      <c r="AF215" s="8"/>
      <c r="AI215" s="6" t="str">
        <f>IF(ISBLANK(AG215),  "", _xlfn.CONCAT(LOWER(C215), "/", E215))</f>
        <v/>
      </c>
      <c r="AK215" s="6"/>
      <c r="AL215" s="34"/>
      <c r="AM215" s="6"/>
      <c r="AN215" s="8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2130</v>
      </c>
      <c r="B216" s="6" t="s">
        <v>26</v>
      </c>
      <c r="C216" s="6" t="s">
        <v>613</v>
      </c>
      <c r="D216" s="6" t="s">
        <v>395</v>
      </c>
      <c r="E216" s="6" t="s">
        <v>611</v>
      </c>
      <c r="F216" s="6" t="str">
        <f>IF(ISBLANK(E216), "", Table2[[#This Row],[unique_id]])</f>
        <v>graph_break</v>
      </c>
      <c r="G216" s="6" t="s">
        <v>612</v>
      </c>
      <c r="H216" s="6" t="s">
        <v>229</v>
      </c>
      <c r="I216" s="6" t="s">
        <v>141</v>
      </c>
      <c r="T216" s="6"/>
      <c r="U216" s="6" t="s">
        <v>609</v>
      </c>
      <c r="V216" s="8"/>
      <c r="W216" s="8"/>
      <c r="X216" s="8"/>
      <c r="Y216" s="8"/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4"/>
      <c r="AM216" s="6"/>
      <c r="AN216" s="8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2131</v>
      </c>
      <c r="B217" s="6" t="s">
        <v>26</v>
      </c>
      <c r="C217" s="6" t="s">
        <v>1134</v>
      </c>
      <c r="D217" s="6" t="s">
        <v>27</v>
      </c>
      <c r="E217" s="6" t="s">
        <v>1118</v>
      </c>
      <c r="F217" s="6" t="str">
        <f>IF(ISBLANK(E217), "", Table2[[#This Row],[unique_id]])</f>
        <v>lights_energy_daily</v>
      </c>
      <c r="G217" s="6" t="s">
        <v>1167</v>
      </c>
      <c r="H217" s="6" t="s">
        <v>229</v>
      </c>
      <c r="I217" s="6" t="s">
        <v>141</v>
      </c>
      <c r="M217" s="6" t="s">
        <v>136</v>
      </c>
      <c r="T217" s="6"/>
      <c r="U217" s="6" t="s">
        <v>609</v>
      </c>
      <c r="V217" s="8"/>
      <c r="W217" s="8"/>
      <c r="X217" s="8"/>
      <c r="Y217" s="8"/>
      <c r="AB217" s="6" t="s">
        <v>390</v>
      </c>
      <c r="AD217" s="6" t="s">
        <v>259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4"/>
      <c r="AM217" s="6"/>
      <c r="AN217" s="8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2132</v>
      </c>
      <c r="B218" s="6" t="s">
        <v>26</v>
      </c>
      <c r="C218" s="6" t="s">
        <v>1134</v>
      </c>
      <c r="D218" s="6" t="s">
        <v>27</v>
      </c>
      <c r="E218" s="6" t="s">
        <v>1119</v>
      </c>
      <c r="F218" s="6" t="str">
        <f>IF(ISBLANK(E218), "", Table2[[#This Row],[unique_id]])</f>
        <v>fans_energy_daily</v>
      </c>
      <c r="G218" s="10" t="s">
        <v>1166</v>
      </c>
      <c r="H218" s="6" t="s">
        <v>229</v>
      </c>
      <c r="I218" s="6" t="s">
        <v>141</v>
      </c>
      <c r="M218" s="6" t="s">
        <v>136</v>
      </c>
      <c r="T218" s="6"/>
      <c r="U218" s="6" t="s">
        <v>609</v>
      </c>
      <c r="V218" s="8"/>
      <c r="W218" s="8"/>
      <c r="X218" s="8"/>
      <c r="Y218" s="8"/>
      <c r="AB218" s="6" t="s">
        <v>390</v>
      </c>
      <c r="AD218" s="6" t="s">
        <v>259</v>
      </c>
      <c r="AF218" s="8"/>
      <c r="AH218" s="6" t="str">
        <f>IF(ISBLANK(AG218),  "", _xlfn.CONCAT("haas/entity/sensor/", LOWER(C218), "/", E218, "/config"))</f>
        <v/>
      </c>
      <c r="AI218" s="6" t="str">
        <f>IF(ISBLANK(AG218),  "", _xlfn.CONCAT(LOWER(C218), "/", E218))</f>
        <v/>
      </c>
      <c r="AK218" s="6"/>
      <c r="AL218" s="34"/>
      <c r="AM218" s="6"/>
      <c r="AN218" s="8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2133</v>
      </c>
      <c r="B219" s="6" t="s">
        <v>26</v>
      </c>
      <c r="C219" s="6" t="s">
        <v>1134</v>
      </c>
      <c r="D219" s="6" t="s">
        <v>27</v>
      </c>
      <c r="E219" s="6" t="s">
        <v>1224</v>
      </c>
      <c r="F219" s="6" t="str">
        <f>IF(ISBLANK(E219), "", Table2[[#This Row],[unique_id]])</f>
        <v>all_standby_energy_daily</v>
      </c>
      <c r="G219" s="10" t="s">
        <v>1249</v>
      </c>
      <c r="H219" s="6" t="s">
        <v>229</v>
      </c>
      <c r="I219" s="6" t="s">
        <v>141</v>
      </c>
      <c r="M219" s="6" t="s">
        <v>136</v>
      </c>
      <c r="T219" s="6"/>
      <c r="U219" s="6" t="s">
        <v>609</v>
      </c>
      <c r="V219" s="8"/>
      <c r="W219" s="8"/>
      <c r="X219" s="8"/>
      <c r="Y219" s="8"/>
      <c r="AB219" s="6" t="s">
        <v>390</v>
      </c>
      <c r="AD219" s="6" t="s">
        <v>259</v>
      </c>
      <c r="AF219" s="8"/>
      <c r="AI219" s="6" t="str">
        <f>IF(ISBLANK(AG219),  "", _xlfn.CONCAT(LOWER(C219), "/", E219))</f>
        <v/>
      </c>
      <c r="AK219" s="6"/>
      <c r="AL219" s="34"/>
      <c r="AM219" s="6"/>
      <c r="AN219" s="8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2134</v>
      </c>
      <c r="B220" s="6" t="s">
        <v>26</v>
      </c>
      <c r="C220" s="6" t="s">
        <v>1134</v>
      </c>
      <c r="D220" s="6" t="s">
        <v>27</v>
      </c>
      <c r="E220" s="6" t="s">
        <v>1165</v>
      </c>
      <c r="F220" s="6" t="str">
        <f>IF(ISBLANK(E220), "", Table2[[#This Row],[unique_id]])</f>
        <v>kitchen_coffee_machine_energy_daily</v>
      </c>
      <c r="G220" s="6" t="s">
        <v>135</v>
      </c>
      <c r="H220" s="6" t="s">
        <v>229</v>
      </c>
      <c r="I220" s="6" t="s">
        <v>141</v>
      </c>
      <c r="M220" s="6" t="s">
        <v>136</v>
      </c>
      <c r="T220" s="6"/>
      <c r="U220" s="6" t="s">
        <v>609</v>
      </c>
      <c r="V220" s="8"/>
      <c r="W220" s="8"/>
      <c r="X220" s="8"/>
      <c r="Y220" s="8"/>
      <c r="AB220" s="6" t="s">
        <v>390</v>
      </c>
      <c r="AD220" s="6" t="s">
        <v>259</v>
      </c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4"/>
      <c r="AM220" s="6"/>
      <c r="AN220" s="8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2135</v>
      </c>
      <c r="B221" s="6" t="s">
        <v>26</v>
      </c>
      <c r="C221" s="6" t="s">
        <v>1134</v>
      </c>
      <c r="D221" s="6" t="s">
        <v>27</v>
      </c>
      <c r="E221" s="6" t="s">
        <v>1147</v>
      </c>
      <c r="F221" s="6" t="str">
        <f>IF(ISBLANK(E221), "", Table2[[#This Row],[unique_id]])</f>
        <v>study_battery_charger_energy_daily</v>
      </c>
      <c r="G221" s="6" t="s">
        <v>242</v>
      </c>
      <c r="H221" s="6" t="s">
        <v>229</v>
      </c>
      <c r="I221" s="6" t="s">
        <v>141</v>
      </c>
      <c r="M221" s="6" t="s">
        <v>136</v>
      </c>
      <c r="T221" s="6"/>
      <c r="U221" s="6" t="s">
        <v>609</v>
      </c>
      <c r="V221" s="8"/>
      <c r="W221" s="8"/>
      <c r="X221" s="8"/>
      <c r="Y221" s="8"/>
      <c r="AB221" s="6" t="s">
        <v>390</v>
      </c>
      <c r="AD221" s="6" t="s">
        <v>259</v>
      </c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4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2136</v>
      </c>
      <c r="B222" s="6" t="s">
        <v>26</v>
      </c>
      <c r="C222" s="6" t="s">
        <v>1134</v>
      </c>
      <c r="D222" s="6" t="s">
        <v>27</v>
      </c>
      <c r="E222" s="6" t="s">
        <v>1148</v>
      </c>
      <c r="F222" s="6" t="str">
        <f>IF(ISBLANK(E222), "", Table2[[#This Row],[unique_id]])</f>
        <v>laundry_vacuum_charger_energy_daily</v>
      </c>
      <c r="G222" s="6" t="s">
        <v>241</v>
      </c>
      <c r="H222" s="6" t="s">
        <v>229</v>
      </c>
      <c r="I222" s="6" t="s">
        <v>141</v>
      </c>
      <c r="M222" s="6" t="s">
        <v>136</v>
      </c>
      <c r="T222" s="6"/>
      <c r="U222" s="6" t="s">
        <v>609</v>
      </c>
      <c r="V222" s="8"/>
      <c r="W222" s="8"/>
      <c r="X222" s="8"/>
      <c r="Y222" s="8"/>
      <c r="AB222" s="6" t="s">
        <v>390</v>
      </c>
      <c r="AD222" s="6" t="s">
        <v>259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4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2137</v>
      </c>
      <c r="B223" s="6" t="s">
        <v>228</v>
      </c>
      <c r="C223" s="6" t="s">
        <v>1027</v>
      </c>
      <c r="D223" s="6" t="s">
        <v>27</v>
      </c>
      <c r="E223" s="6" t="s">
        <v>623</v>
      </c>
      <c r="F223" s="6" t="str">
        <f>IF(ISBLANK(E223), "", Table2[[#This Row],[unique_id]])</f>
        <v>outdoor_pool_filter_energy_daily</v>
      </c>
      <c r="G223" s="6" t="s">
        <v>375</v>
      </c>
      <c r="H223" s="6" t="s">
        <v>229</v>
      </c>
      <c r="I223" s="6" t="s">
        <v>141</v>
      </c>
      <c r="M223" s="6" t="s">
        <v>136</v>
      </c>
      <c r="T223" s="6"/>
      <c r="U223" s="6" t="s">
        <v>609</v>
      </c>
      <c r="V223" s="8"/>
      <c r="W223" s="8"/>
      <c r="X223" s="8"/>
      <c r="Y223" s="8"/>
      <c r="AB223" s="6" t="s">
        <v>390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4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2138</v>
      </c>
      <c r="B224" s="6" t="s">
        <v>813</v>
      </c>
      <c r="C224" s="6" t="s">
        <v>1027</v>
      </c>
      <c r="D224" s="6" t="s">
        <v>27</v>
      </c>
      <c r="E224" s="6" t="s">
        <v>625</v>
      </c>
      <c r="F224" s="6" t="str">
        <f>IF(ISBLANK(E224), "", Table2[[#This Row],[unique_id]])</f>
        <v>roof_water_heater_booster_energy_today</v>
      </c>
      <c r="G224" s="6" t="s">
        <v>626</v>
      </c>
      <c r="H224" s="6" t="s">
        <v>229</v>
      </c>
      <c r="I224" s="6" t="s">
        <v>141</v>
      </c>
      <c r="M224" s="6" t="s">
        <v>136</v>
      </c>
      <c r="T224" s="6"/>
      <c r="U224" s="6" t="s">
        <v>609</v>
      </c>
      <c r="V224" s="8"/>
      <c r="W224" s="8"/>
      <c r="X224" s="8"/>
      <c r="Y224" s="8"/>
      <c r="AB224" s="6" t="s">
        <v>390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4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2139</v>
      </c>
      <c r="B225" s="6" t="s">
        <v>26</v>
      </c>
      <c r="C225" s="6" t="s">
        <v>1134</v>
      </c>
      <c r="D225" s="6" t="s">
        <v>27</v>
      </c>
      <c r="E225" s="6" t="s">
        <v>1149</v>
      </c>
      <c r="F225" s="6" t="str">
        <f>IF(ISBLANK(E225), "", Table2[[#This Row],[unique_id]])</f>
        <v>kitchen_dish_washer_energy_daily</v>
      </c>
      <c r="G225" s="6" t="s">
        <v>239</v>
      </c>
      <c r="H225" s="6" t="s">
        <v>229</v>
      </c>
      <c r="I225" s="6" t="s">
        <v>141</v>
      </c>
      <c r="M225" s="6" t="s">
        <v>136</v>
      </c>
      <c r="T225" s="6"/>
      <c r="U225" s="6" t="s">
        <v>609</v>
      </c>
      <c r="V225" s="8"/>
      <c r="W225" s="8"/>
      <c r="X225" s="8"/>
      <c r="Y225" s="8"/>
      <c r="AB225" s="6" t="s">
        <v>390</v>
      </c>
      <c r="AD225" s="6" t="s">
        <v>259</v>
      </c>
      <c r="AF225" s="8"/>
      <c r="AH225" s="6" t="str">
        <f>IF(ISBLANK(AG225),  "", _xlfn.CONCAT("haas/entity/sensor/", LOWER(C225), "/", E225, "/config"))</f>
        <v/>
      </c>
      <c r="AI225" s="6" t="str">
        <f>IF(ISBLANK(AG225),  "", _xlfn.CONCAT(LOWER(C225), "/", E225))</f>
        <v/>
      </c>
      <c r="AK225" s="6"/>
      <c r="AL225" s="34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2140</v>
      </c>
      <c r="B226" s="6" t="s">
        <v>26</v>
      </c>
      <c r="C226" s="6" t="s">
        <v>1134</v>
      </c>
      <c r="D226" s="6" t="s">
        <v>27</v>
      </c>
      <c r="E226" s="6" t="s">
        <v>1150</v>
      </c>
      <c r="F226" s="6" t="str">
        <f>IF(ISBLANK(E226), "", Table2[[#This Row],[unique_id]])</f>
        <v>laundry_clothes_dryer_energy_daily</v>
      </c>
      <c r="G226" s="6" t="s">
        <v>240</v>
      </c>
      <c r="H226" s="6" t="s">
        <v>229</v>
      </c>
      <c r="I226" s="6" t="s">
        <v>141</v>
      </c>
      <c r="M226" s="6" t="s">
        <v>136</v>
      </c>
      <c r="T226" s="6"/>
      <c r="U226" s="6" t="s">
        <v>609</v>
      </c>
      <c r="V226" s="8"/>
      <c r="W226" s="8"/>
      <c r="X226" s="8"/>
      <c r="Y226" s="8"/>
      <c r="AB226" s="6" t="s">
        <v>390</v>
      </c>
      <c r="AD226" s="6" t="s">
        <v>259</v>
      </c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2141</v>
      </c>
      <c r="B227" s="6" t="s">
        <v>26</v>
      </c>
      <c r="C227" s="6" t="s">
        <v>1134</v>
      </c>
      <c r="D227" s="6" t="s">
        <v>27</v>
      </c>
      <c r="E227" s="6" t="s">
        <v>1133</v>
      </c>
      <c r="F227" s="6" t="str">
        <f>IF(ISBLANK(E227), "", Table2[[#This Row],[unique_id]])</f>
        <v>laundry_washing_machine_energy_daily</v>
      </c>
      <c r="G227" s="6" t="s">
        <v>238</v>
      </c>
      <c r="H227" s="6" t="s">
        <v>229</v>
      </c>
      <c r="I227" s="6" t="s">
        <v>141</v>
      </c>
      <c r="M227" s="6" t="s">
        <v>136</v>
      </c>
      <c r="T227" s="6"/>
      <c r="U227" s="6" t="s">
        <v>609</v>
      </c>
      <c r="V227" s="8"/>
      <c r="W227" s="8"/>
      <c r="X227" s="8"/>
      <c r="Y227" s="8"/>
      <c r="AB227" s="6" t="s">
        <v>390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2142</v>
      </c>
      <c r="B228" s="6" t="s">
        <v>26</v>
      </c>
      <c r="C228" s="6" t="s">
        <v>1134</v>
      </c>
      <c r="D228" s="6" t="s">
        <v>27</v>
      </c>
      <c r="E228" s="6" t="s">
        <v>1151</v>
      </c>
      <c r="F228" s="6" t="str">
        <f>IF(ISBLANK(E228), "", Table2[[#This Row],[unique_id]])</f>
        <v>kitchen_fridge_energy_daily</v>
      </c>
      <c r="G228" s="6" t="s">
        <v>234</v>
      </c>
      <c r="H228" s="6" t="s">
        <v>229</v>
      </c>
      <c r="I228" s="6" t="s">
        <v>141</v>
      </c>
      <c r="M228" s="6" t="s">
        <v>136</v>
      </c>
      <c r="T228" s="6"/>
      <c r="U228" s="6" t="s">
        <v>609</v>
      </c>
      <c r="V228" s="8"/>
      <c r="W228" s="8"/>
      <c r="X228" s="8"/>
      <c r="Y228" s="8"/>
      <c r="AB228" s="6" t="s">
        <v>390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2143</v>
      </c>
      <c r="B229" s="6" t="s">
        <v>26</v>
      </c>
      <c r="C229" s="6" t="s">
        <v>1134</v>
      </c>
      <c r="D229" s="6" t="s">
        <v>27</v>
      </c>
      <c r="E229" s="6" t="s">
        <v>1152</v>
      </c>
      <c r="F229" s="6" t="str">
        <f>IF(ISBLANK(E229), "", Table2[[#This Row],[unique_id]])</f>
        <v>deck_freezer_energy_daily</v>
      </c>
      <c r="G229" s="6" t="s">
        <v>235</v>
      </c>
      <c r="H229" s="6" t="s">
        <v>229</v>
      </c>
      <c r="I229" s="6" t="s">
        <v>141</v>
      </c>
      <c r="M229" s="6" t="s">
        <v>136</v>
      </c>
      <c r="T229" s="6"/>
      <c r="U229" s="6" t="s">
        <v>609</v>
      </c>
      <c r="V229" s="8"/>
      <c r="W229" s="8"/>
      <c r="X229" s="8"/>
      <c r="Y229" s="8"/>
      <c r="AB229" s="6" t="s">
        <v>390</v>
      </c>
      <c r="AD229" s="6" t="s">
        <v>259</v>
      </c>
      <c r="AF229" s="8"/>
      <c r="AH229" s="6" t="str">
        <f>IF(ISBLANK(AG229),  "", _xlfn.CONCAT("haas/entity/sensor/", LOWER(C229), "/", E229, "/config"))</f>
        <v/>
      </c>
      <c r="AI229" s="6" t="str">
        <f>IF(ISBLANK(AG229),  "", _xlfn.CONCAT(LOWER(C229), "/", E229))</f>
        <v/>
      </c>
      <c r="AK229" s="6"/>
      <c r="AL229" s="34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2144</v>
      </c>
      <c r="B230" s="6" t="s">
        <v>26</v>
      </c>
      <c r="C230" s="6" t="s">
        <v>1134</v>
      </c>
      <c r="D230" s="6" t="s">
        <v>27</v>
      </c>
      <c r="E230" s="6" t="s">
        <v>1159</v>
      </c>
      <c r="F230" s="6" t="str">
        <f>IF(ISBLANK(E230), "", Table2[[#This Row],[unique_id]])</f>
        <v>bathroom_towel_rails_energy_daily</v>
      </c>
      <c r="G230" s="6" t="s">
        <v>629</v>
      </c>
      <c r="H230" s="6" t="s">
        <v>229</v>
      </c>
      <c r="I230" s="6" t="s">
        <v>141</v>
      </c>
      <c r="M230" s="6" t="s">
        <v>136</v>
      </c>
      <c r="T230" s="6"/>
      <c r="U230" s="6" t="s">
        <v>609</v>
      </c>
      <c r="V230" s="8"/>
      <c r="W230" s="8"/>
      <c r="X230" s="8"/>
      <c r="Y230" s="8"/>
      <c r="AB230" s="6" t="s">
        <v>390</v>
      </c>
      <c r="AD230" s="6" t="s">
        <v>259</v>
      </c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4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2145</v>
      </c>
      <c r="B231" s="6" t="s">
        <v>26</v>
      </c>
      <c r="C231" s="6" t="s">
        <v>1134</v>
      </c>
      <c r="D231" s="6" t="s">
        <v>27</v>
      </c>
      <c r="E231" s="6" t="s">
        <v>1153</v>
      </c>
      <c r="F231" s="6" t="str">
        <f>IF(ISBLANK(E231), "", Table2[[#This Row],[unique_id]])</f>
        <v>study_outlet_energy_daily</v>
      </c>
      <c r="G231" s="6" t="s">
        <v>237</v>
      </c>
      <c r="H231" s="6" t="s">
        <v>229</v>
      </c>
      <c r="I231" s="6" t="s">
        <v>141</v>
      </c>
      <c r="M231" s="6" t="s">
        <v>136</v>
      </c>
      <c r="T231" s="6"/>
      <c r="U231" s="6" t="s">
        <v>609</v>
      </c>
      <c r="V231" s="8"/>
      <c r="W231" s="8"/>
      <c r="X231" s="8"/>
      <c r="Y231" s="8"/>
      <c r="AB231" s="6" t="s">
        <v>390</v>
      </c>
      <c r="AD231" s="6" t="s">
        <v>259</v>
      </c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2146</v>
      </c>
      <c r="B232" s="6" t="s">
        <v>26</v>
      </c>
      <c r="C232" s="6" t="s">
        <v>1134</v>
      </c>
      <c r="D232" s="6" t="s">
        <v>27</v>
      </c>
      <c r="E232" s="6" t="s">
        <v>1154</v>
      </c>
      <c r="F232" s="6" t="str">
        <f>IF(ISBLANK(E232), "", Table2[[#This Row],[unique_id]])</f>
        <v>office_outlet_energy_daily</v>
      </c>
      <c r="G232" s="6" t="s">
        <v>236</v>
      </c>
      <c r="H232" s="6" t="s">
        <v>229</v>
      </c>
      <c r="I232" s="6" t="s">
        <v>141</v>
      </c>
      <c r="M232" s="6" t="s">
        <v>136</v>
      </c>
      <c r="T232" s="6"/>
      <c r="U232" s="6" t="s">
        <v>609</v>
      </c>
      <c r="V232" s="8"/>
      <c r="W232" s="8"/>
      <c r="X232" s="8"/>
      <c r="Y232" s="8"/>
      <c r="AB232" s="6" t="s">
        <v>390</v>
      </c>
      <c r="AD232" s="6" t="s">
        <v>259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2147</v>
      </c>
      <c r="B233" s="6" t="s">
        <v>26</v>
      </c>
      <c r="C233" s="6" t="s">
        <v>1134</v>
      </c>
      <c r="D233" s="6" t="s">
        <v>27</v>
      </c>
      <c r="E233" s="6" t="s">
        <v>1155</v>
      </c>
      <c r="F233" s="6" t="str">
        <f>IF(ISBLANK(E233), "", Table2[[#This Row],[unique_id]])</f>
        <v>roof_network_switch_energy_daily</v>
      </c>
      <c r="G233" s="6" t="s">
        <v>230</v>
      </c>
      <c r="H233" s="6" t="s">
        <v>229</v>
      </c>
      <c r="I233" s="6" t="s">
        <v>141</v>
      </c>
      <c r="T233" s="6"/>
      <c r="U233" s="6" t="s">
        <v>609</v>
      </c>
      <c r="V233" s="8"/>
      <c r="W233" s="8"/>
      <c r="X233" s="8"/>
      <c r="Y233" s="8"/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2148</v>
      </c>
      <c r="B234" s="6" t="s">
        <v>26</v>
      </c>
      <c r="C234" s="6" t="s">
        <v>1134</v>
      </c>
      <c r="D234" s="6" t="s">
        <v>27</v>
      </c>
      <c r="E234" s="6" t="s">
        <v>1156</v>
      </c>
      <c r="F234" s="6" t="str">
        <f>IF(ISBLANK(E234), "", Table2[[#This Row],[unique_id]])</f>
        <v>rack_modem_energy_daily</v>
      </c>
      <c r="G234" s="6" t="s">
        <v>232</v>
      </c>
      <c r="H234" s="6" t="s">
        <v>229</v>
      </c>
      <c r="I234" s="6" t="s">
        <v>141</v>
      </c>
      <c r="T234" s="6"/>
      <c r="U234" s="6" t="s">
        <v>609</v>
      </c>
      <c r="V234" s="8"/>
      <c r="W234" s="8"/>
      <c r="X234" s="8"/>
      <c r="Y234" s="8"/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2149</v>
      </c>
      <c r="B235" s="6" t="s">
        <v>26</v>
      </c>
      <c r="C235" s="6" t="s">
        <v>1134</v>
      </c>
      <c r="D235" s="6" t="s">
        <v>27</v>
      </c>
      <c r="E235" s="6" t="s">
        <v>1174</v>
      </c>
      <c r="F235" s="6" t="str">
        <f>IF(ISBLANK(E235), "", Table2[[#This Row],[unique_id]])</f>
        <v>audio_visual_devices_energy_daily</v>
      </c>
      <c r="G235" s="6" t="s">
        <v>1173</v>
      </c>
      <c r="H235" s="6" t="s">
        <v>229</v>
      </c>
      <c r="I235" s="6" t="s">
        <v>141</v>
      </c>
      <c r="M235" s="6" t="s">
        <v>136</v>
      </c>
      <c r="T235" s="6"/>
      <c r="U235" s="6" t="s">
        <v>609</v>
      </c>
      <c r="V235" s="8"/>
      <c r="W235" s="8"/>
      <c r="X235" s="8"/>
      <c r="Y235" s="8"/>
      <c r="AB235" s="6" t="s">
        <v>390</v>
      </c>
      <c r="AD235" s="6" t="s">
        <v>259</v>
      </c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2150</v>
      </c>
      <c r="B236" s="6" t="s">
        <v>26</v>
      </c>
      <c r="C236" s="6" t="s">
        <v>1134</v>
      </c>
      <c r="D236" s="6" t="s">
        <v>27</v>
      </c>
      <c r="E236" s="6" t="s">
        <v>1122</v>
      </c>
      <c r="F236" s="6" t="str">
        <f>IF(ISBLANK(E236), "", Table2[[#This Row],[unique_id]])</f>
        <v>servers_network_energy_daily</v>
      </c>
      <c r="G236" s="6" t="s">
        <v>1115</v>
      </c>
      <c r="H236" s="6" t="s">
        <v>229</v>
      </c>
      <c r="I236" s="6" t="s">
        <v>141</v>
      </c>
      <c r="M236" s="6" t="s">
        <v>136</v>
      </c>
      <c r="T236" s="6"/>
      <c r="U236" s="6" t="s">
        <v>609</v>
      </c>
      <c r="V236" s="8"/>
      <c r="W236" s="8"/>
      <c r="X236" s="8"/>
      <c r="Y236" s="8"/>
      <c r="AB236" s="6" t="s">
        <v>390</v>
      </c>
      <c r="AD236" s="6" t="s">
        <v>259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2151</v>
      </c>
      <c r="B237" s="6" t="s">
        <v>26</v>
      </c>
      <c r="C237" s="6" t="s">
        <v>1134</v>
      </c>
      <c r="D237" s="6" t="s">
        <v>27</v>
      </c>
      <c r="E237" s="6" t="s">
        <v>1157</v>
      </c>
      <c r="F237" s="6" t="str">
        <f>IF(ISBLANK(E237), "", Table2[[#This Row],[unique_id]])</f>
        <v>rack_outlet_energy_daily</v>
      </c>
      <c r="G237" s="6" t="s">
        <v>403</v>
      </c>
      <c r="H237" s="6" t="s">
        <v>229</v>
      </c>
      <c r="I237" s="6" t="s">
        <v>141</v>
      </c>
      <c r="T237" s="6"/>
      <c r="U237" s="6" t="s">
        <v>609</v>
      </c>
      <c r="V237" s="8"/>
      <c r="W237" s="8"/>
      <c r="X237" s="8"/>
      <c r="Y237" s="8"/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2152</v>
      </c>
      <c r="B238" s="6" t="s">
        <v>26</v>
      </c>
      <c r="C238" s="6" t="s">
        <v>1134</v>
      </c>
      <c r="D238" s="6" t="s">
        <v>27</v>
      </c>
      <c r="E238" s="6" t="s">
        <v>1158</v>
      </c>
      <c r="F238" s="6" t="str">
        <f>IF(ISBLANK(E238), "", Table2[[#This Row],[unique_id]])</f>
        <v>kitchen_fan_energy_daily</v>
      </c>
      <c r="G238" s="6" t="s">
        <v>231</v>
      </c>
      <c r="H238" s="6" t="s">
        <v>229</v>
      </c>
      <c r="I238" s="6" t="s">
        <v>141</v>
      </c>
      <c r="T238" s="6"/>
      <c r="U238" s="6" t="s">
        <v>609</v>
      </c>
      <c r="V238" s="8"/>
      <c r="W238" s="8"/>
      <c r="X238" s="8"/>
      <c r="Y238" s="8"/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2153</v>
      </c>
      <c r="B239" s="6" t="s">
        <v>26</v>
      </c>
      <c r="C239" s="6" t="s">
        <v>613</v>
      </c>
      <c r="D239" s="6" t="s">
        <v>395</v>
      </c>
      <c r="E239" s="6" t="s">
        <v>394</v>
      </c>
      <c r="F239" s="6" t="str">
        <f>IF(ISBLANK(E239), "", Table2[[#This Row],[unique_id]])</f>
        <v>column_break</v>
      </c>
      <c r="G239" s="6" t="s">
        <v>391</v>
      </c>
      <c r="H239" s="6" t="s">
        <v>229</v>
      </c>
      <c r="I239" s="6" t="s">
        <v>141</v>
      </c>
      <c r="M239" s="6" t="s">
        <v>392</v>
      </c>
      <c r="N239" s="6" t="s">
        <v>393</v>
      </c>
      <c r="T239" s="6"/>
      <c r="V239" s="8"/>
      <c r="W239" s="8"/>
      <c r="X239" s="8"/>
      <c r="Y239" s="8"/>
      <c r="AF239" s="8"/>
      <c r="AI239" s="6" t="str">
        <f>IF(ISBLANK(AG239),  "", _xlfn.CONCAT(LOWER(C239), "/", E239))</f>
        <v/>
      </c>
      <c r="AK239" s="6"/>
      <c r="AL239" s="34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2154</v>
      </c>
      <c r="B240" s="6" t="s">
        <v>228</v>
      </c>
      <c r="C240" s="6" t="s">
        <v>1134</v>
      </c>
      <c r="D240" s="6" t="s">
        <v>27</v>
      </c>
      <c r="E240" s="6" t="s">
        <v>252</v>
      </c>
      <c r="F240" s="6" t="str">
        <f>IF(ISBLANK(E240), "", Table2[[#This Row],[unique_id]])</f>
        <v>home_energy_weekly</v>
      </c>
      <c r="G240" s="6" t="s">
        <v>380</v>
      </c>
      <c r="H240" s="6" t="s">
        <v>251</v>
      </c>
      <c r="I240" s="6" t="s">
        <v>141</v>
      </c>
      <c r="M240" s="6" t="s">
        <v>90</v>
      </c>
      <c r="T240" s="6"/>
      <c r="U240" s="6" t="s">
        <v>609</v>
      </c>
      <c r="V240" s="8"/>
      <c r="W240" s="8"/>
      <c r="X240" s="8"/>
      <c r="Y240" s="8"/>
      <c r="AB240" s="6" t="s">
        <v>390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2155</v>
      </c>
      <c r="B241" s="6" t="s">
        <v>228</v>
      </c>
      <c r="C241" s="6" t="s">
        <v>1134</v>
      </c>
      <c r="D241" s="6" t="s">
        <v>27</v>
      </c>
      <c r="E241" s="6" t="s">
        <v>387</v>
      </c>
      <c r="F241" s="6" t="str">
        <f>IF(ISBLANK(E241), "", Table2[[#This Row],[unique_id]])</f>
        <v>home_base_energy_weekly</v>
      </c>
      <c r="G241" s="6" t="s">
        <v>378</v>
      </c>
      <c r="H241" s="6" t="s">
        <v>251</v>
      </c>
      <c r="I241" s="6" t="s">
        <v>141</v>
      </c>
      <c r="M241" s="6" t="s">
        <v>90</v>
      </c>
      <c r="T241" s="6"/>
      <c r="U241" s="6" t="s">
        <v>609</v>
      </c>
      <c r="V241" s="8"/>
      <c r="W241" s="8"/>
      <c r="X241" s="8"/>
      <c r="Y241" s="8"/>
      <c r="AB241" s="6" t="s">
        <v>390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2156</v>
      </c>
      <c r="B242" s="6" t="s">
        <v>228</v>
      </c>
      <c r="C242" s="6" t="s">
        <v>1134</v>
      </c>
      <c r="D242" s="6" t="s">
        <v>27</v>
      </c>
      <c r="E242" s="6" t="s">
        <v>388</v>
      </c>
      <c r="F242" s="6" t="str">
        <f>IF(ISBLANK(E242), "", Table2[[#This Row],[unique_id]])</f>
        <v>home_peak_energy_weekly</v>
      </c>
      <c r="G242" s="6" t="s">
        <v>379</v>
      </c>
      <c r="H242" s="6" t="s">
        <v>251</v>
      </c>
      <c r="I242" s="6" t="s">
        <v>141</v>
      </c>
      <c r="M242" s="6" t="s">
        <v>90</v>
      </c>
      <c r="T242" s="6"/>
      <c r="U242" s="6" t="s">
        <v>609</v>
      </c>
      <c r="V242" s="8"/>
      <c r="W242" s="8"/>
      <c r="X242" s="8"/>
      <c r="Y242" s="8"/>
      <c r="AB242" s="6" t="s">
        <v>390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2157</v>
      </c>
      <c r="B243" s="6" t="s">
        <v>228</v>
      </c>
      <c r="C243" s="6" t="s">
        <v>1134</v>
      </c>
      <c r="D243" s="6" t="s">
        <v>27</v>
      </c>
      <c r="E243" s="6" t="s">
        <v>253</v>
      </c>
      <c r="F243" s="6" t="str">
        <f>IF(ISBLANK(E243), "", Table2[[#This Row],[unique_id]])</f>
        <v>home_energy_monthly</v>
      </c>
      <c r="G243" s="6" t="s">
        <v>380</v>
      </c>
      <c r="H243" s="6" t="s">
        <v>254</v>
      </c>
      <c r="I243" s="6" t="s">
        <v>141</v>
      </c>
      <c r="M243" s="6" t="s">
        <v>90</v>
      </c>
      <c r="T243" s="6"/>
      <c r="U243" s="6" t="s">
        <v>609</v>
      </c>
      <c r="V243" s="8"/>
      <c r="W243" s="8"/>
      <c r="X243" s="8"/>
      <c r="Y243" s="8"/>
      <c r="AB243" s="6" t="s">
        <v>390</v>
      </c>
      <c r="AD243" s="6" t="s">
        <v>259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2158</v>
      </c>
      <c r="B244" s="6" t="s">
        <v>228</v>
      </c>
      <c r="C244" s="6" t="s">
        <v>1134</v>
      </c>
      <c r="D244" s="6" t="s">
        <v>27</v>
      </c>
      <c r="E244" s="6" t="s">
        <v>385</v>
      </c>
      <c r="F244" s="6" t="str">
        <f>IF(ISBLANK(E244), "", Table2[[#This Row],[unique_id]])</f>
        <v>home_base_energy_monthly</v>
      </c>
      <c r="G244" s="6" t="s">
        <v>378</v>
      </c>
      <c r="H244" s="6" t="s">
        <v>254</v>
      </c>
      <c r="I244" s="6" t="s">
        <v>141</v>
      </c>
      <c r="M244" s="6" t="s">
        <v>90</v>
      </c>
      <c r="T244" s="6"/>
      <c r="U244" s="6" t="s">
        <v>609</v>
      </c>
      <c r="V244" s="8"/>
      <c r="W244" s="8"/>
      <c r="X244" s="8"/>
      <c r="Y244" s="8"/>
      <c r="AB244" s="6" t="s">
        <v>390</v>
      </c>
      <c r="AD244" s="6" t="s">
        <v>259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2159</v>
      </c>
      <c r="B245" s="6" t="s">
        <v>228</v>
      </c>
      <c r="C245" s="6" t="s">
        <v>1134</v>
      </c>
      <c r="D245" s="6" t="s">
        <v>27</v>
      </c>
      <c r="E245" s="6" t="s">
        <v>386</v>
      </c>
      <c r="F245" s="6" t="str">
        <f>IF(ISBLANK(E245), "", Table2[[#This Row],[unique_id]])</f>
        <v>home_peak_energy_monthly</v>
      </c>
      <c r="G245" s="6" t="s">
        <v>379</v>
      </c>
      <c r="H245" s="6" t="s">
        <v>254</v>
      </c>
      <c r="I245" s="6" t="s">
        <v>141</v>
      </c>
      <c r="M245" s="6" t="s">
        <v>90</v>
      </c>
      <c r="T245" s="6"/>
      <c r="U245" s="6" t="s">
        <v>609</v>
      </c>
      <c r="V245" s="8"/>
      <c r="W245" s="8"/>
      <c r="X245" s="8"/>
      <c r="Y245" s="8"/>
      <c r="AB245" s="6" t="s">
        <v>390</v>
      </c>
      <c r="AD245" s="6" t="s">
        <v>259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2160</v>
      </c>
      <c r="B246" s="6" t="s">
        <v>228</v>
      </c>
      <c r="C246" s="6" t="s">
        <v>1134</v>
      </c>
      <c r="D246" s="6" t="s">
        <v>27</v>
      </c>
      <c r="E246" s="6" t="s">
        <v>255</v>
      </c>
      <c r="F246" s="6" t="str">
        <f>IF(ISBLANK(E246), "", Table2[[#This Row],[unique_id]])</f>
        <v>home_energy_yearly</v>
      </c>
      <c r="G246" s="6" t="s">
        <v>380</v>
      </c>
      <c r="H246" s="6" t="s">
        <v>256</v>
      </c>
      <c r="I246" s="6" t="s">
        <v>141</v>
      </c>
      <c r="M246" s="6" t="s">
        <v>90</v>
      </c>
      <c r="T246" s="6"/>
      <c r="U246" s="6" t="s">
        <v>609</v>
      </c>
      <c r="V246" s="8"/>
      <c r="W246" s="8"/>
      <c r="X246" s="8"/>
      <c r="Y246" s="8"/>
      <c r="AB246" s="6" t="s">
        <v>390</v>
      </c>
      <c r="AD246" s="6" t="s">
        <v>259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2161</v>
      </c>
      <c r="B247" s="6" t="s">
        <v>228</v>
      </c>
      <c r="C247" s="6" t="s">
        <v>1134</v>
      </c>
      <c r="D247" s="6" t="s">
        <v>27</v>
      </c>
      <c r="E247" s="6" t="s">
        <v>383</v>
      </c>
      <c r="F247" s="6" t="str">
        <f>IF(ISBLANK(E247), "", Table2[[#This Row],[unique_id]])</f>
        <v>home_base_energy_yearly</v>
      </c>
      <c r="G247" s="6" t="s">
        <v>378</v>
      </c>
      <c r="H247" s="6" t="s">
        <v>256</v>
      </c>
      <c r="I247" s="6" t="s">
        <v>141</v>
      </c>
      <c r="M247" s="6" t="s">
        <v>90</v>
      </c>
      <c r="T247" s="6"/>
      <c r="U247" s="6" t="s">
        <v>609</v>
      </c>
      <c r="V247" s="8"/>
      <c r="W247" s="8"/>
      <c r="X247" s="8"/>
      <c r="Y247" s="8"/>
      <c r="AB247" s="6" t="s">
        <v>390</v>
      </c>
      <c r="AD247" s="6" t="s">
        <v>259</v>
      </c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/>
      <c r="AN247" s="8"/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6">
        <v>2162</v>
      </c>
      <c r="B248" s="6" t="s">
        <v>228</v>
      </c>
      <c r="C248" s="6" t="s">
        <v>1134</v>
      </c>
      <c r="D248" s="6" t="s">
        <v>27</v>
      </c>
      <c r="E248" s="6" t="s">
        <v>384</v>
      </c>
      <c r="F248" s="6" t="str">
        <f>IF(ISBLANK(E248), "", Table2[[#This Row],[unique_id]])</f>
        <v>home_peak_energy_yearly</v>
      </c>
      <c r="G248" s="6" t="s">
        <v>379</v>
      </c>
      <c r="H248" s="6" t="s">
        <v>256</v>
      </c>
      <c r="I248" s="6" t="s">
        <v>141</v>
      </c>
      <c r="M248" s="6" t="s">
        <v>90</v>
      </c>
      <c r="T248" s="6"/>
      <c r="U248" s="6" t="s">
        <v>609</v>
      </c>
      <c r="V248" s="8"/>
      <c r="W248" s="8"/>
      <c r="X248" s="8"/>
      <c r="Y248" s="8"/>
      <c r="AB248" s="6" t="s">
        <v>390</v>
      </c>
      <c r="AD248" s="6" t="s">
        <v>259</v>
      </c>
      <c r="AF248" s="8"/>
      <c r="AH248" s="6" t="str">
        <f>IF(ISBLANK(AG248),  "", _xlfn.CONCAT("haas/entity/sensor/", LOWER(C248), "/", E248, "/config"))</f>
        <v/>
      </c>
      <c r="AI248" s="6" t="str">
        <f>IF(ISBLANK(AG248),  "", _xlfn.CONCAT(LOWER(C248), "/", E248))</f>
        <v/>
      </c>
      <c r="AK248" s="6"/>
      <c r="AL248" s="34"/>
      <c r="AM248" s="6"/>
      <c r="AN248" s="8"/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2400</v>
      </c>
      <c r="B249" s="6" t="s">
        <v>26</v>
      </c>
      <c r="C249" s="6" t="s">
        <v>188</v>
      </c>
      <c r="D249" s="6" t="s">
        <v>27</v>
      </c>
      <c r="E249" s="6" t="s">
        <v>142</v>
      </c>
      <c r="F249" s="6" t="str">
        <f>IF(ISBLANK(E249), "", Table2[[#This Row],[unique_id]])</f>
        <v>withings_weight_kg_graham</v>
      </c>
      <c r="G249" s="6" t="s">
        <v>329</v>
      </c>
      <c r="H249" s="6" t="s">
        <v>330</v>
      </c>
      <c r="I249" s="6" t="s">
        <v>143</v>
      </c>
      <c r="T249" s="6"/>
      <c r="V249" s="8"/>
      <c r="W249" s="8"/>
      <c r="X249" s="8"/>
      <c r="Y249" s="8"/>
      <c r="AF249" s="8"/>
      <c r="AH249" s="6" t="str">
        <f>IF(ISBLANK(AG249),  "", _xlfn.CONCAT("haas/entity/sensor/", LOWER(C249), "/", E249, "/config"))</f>
        <v/>
      </c>
      <c r="AI249" s="6" t="str">
        <f>IF(ISBLANK(AG249),  "", _xlfn.CONCAT(LOWER(C249), "/", E249))</f>
        <v/>
      </c>
      <c r="AK249" s="6"/>
      <c r="AL249" s="34"/>
      <c r="AM249" s="6" t="s">
        <v>495</v>
      </c>
      <c r="AN249" s="8" t="s">
        <v>498</v>
      </c>
      <c r="AO249" s="6" t="s">
        <v>497</v>
      </c>
      <c r="AP249" s="6" t="s">
        <v>499</v>
      </c>
      <c r="AQ249" s="6" t="s">
        <v>188</v>
      </c>
      <c r="AS249" s="6" t="s">
        <v>496</v>
      </c>
      <c r="AU249" s="6" t="s">
        <v>511</v>
      </c>
      <c r="AV249" s="13" t="s">
        <v>593</v>
      </c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>[["mac", "00:24:e4:af:5a:e6"]]</v>
      </c>
    </row>
    <row r="250" spans="1:52" ht="16" customHeight="1">
      <c r="A250" s="6">
        <v>2500</v>
      </c>
      <c r="B250" s="6" t="s">
        <v>813</v>
      </c>
      <c r="C250" s="6" t="s">
        <v>306</v>
      </c>
      <c r="D250" s="6" t="s">
        <v>27</v>
      </c>
      <c r="E250" s="6" t="s">
        <v>297</v>
      </c>
      <c r="F250" s="6" t="str">
        <f>IF(ISBLANK(E250), "", Table2[[#This Row],[unique_id]])</f>
        <v>network_internet_uptime</v>
      </c>
      <c r="G250" s="6" t="s">
        <v>316</v>
      </c>
      <c r="H250" s="6" t="s">
        <v>1069</v>
      </c>
      <c r="I250" s="6" t="s">
        <v>321</v>
      </c>
      <c r="M250" s="6" t="s">
        <v>136</v>
      </c>
      <c r="T250" s="6"/>
      <c r="V250" s="8"/>
      <c r="W250" s="8"/>
      <c r="X250" s="8"/>
      <c r="Y250" s="8"/>
      <c r="AA250" s="6" t="s">
        <v>31</v>
      </c>
      <c r="AB250" s="6" t="s">
        <v>298</v>
      </c>
      <c r="AD250" s="6" t="s">
        <v>318</v>
      </c>
      <c r="AE250" s="6">
        <v>200</v>
      </c>
      <c r="AF250" s="8" t="s">
        <v>34</v>
      </c>
      <c r="AG250" s="6" t="s">
        <v>302</v>
      </c>
      <c r="AH250" s="6" t="str">
        <f>IF(ISBLANK(AG250),  "", _xlfn.CONCAT("haas/entity/sensor/", LOWER(C250), "/", E250, "/config"))</f>
        <v>haas/entity/sensor/internet/network_internet_uptime/config</v>
      </c>
      <c r="AI250" s="6" t="s">
        <v>1058</v>
      </c>
      <c r="AK250" s="6">
        <v>1</v>
      </c>
      <c r="AL250" s="32"/>
      <c r="AM250" s="6" t="s">
        <v>1061</v>
      </c>
      <c r="AN250" s="8" t="s">
        <v>1059</v>
      </c>
      <c r="AO250" s="6" t="s">
        <v>1060</v>
      </c>
      <c r="AP250" s="6" t="s">
        <v>1062</v>
      </c>
      <c r="AQ250" s="6" t="s">
        <v>301</v>
      </c>
      <c r="AS250" s="6" t="s">
        <v>172</v>
      </c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2501</v>
      </c>
      <c r="B251" s="6" t="s">
        <v>26</v>
      </c>
      <c r="C251" s="6" t="s">
        <v>306</v>
      </c>
      <c r="D251" s="6" t="s">
        <v>27</v>
      </c>
      <c r="E251" s="6" t="s">
        <v>293</v>
      </c>
      <c r="F251" s="6" t="str">
        <f>IF(ISBLANK(E251), "", Table2[[#This Row],[unique_id]])</f>
        <v>network_internet_ping</v>
      </c>
      <c r="G251" s="6" t="s">
        <v>294</v>
      </c>
      <c r="H251" s="6" t="s">
        <v>1069</v>
      </c>
      <c r="I251" s="6" t="s">
        <v>321</v>
      </c>
      <c r="M251" s="6" t="s">
        <v>136</v>
      </c>
      <c r="T251" s="6"/>
      <c r="V251" s="8"/>
      <c r="W251" s="8"/>
      <c r="X251" s="8"/>
      <c r="Y251" s="8"/>
      <c r="AA251" s="6" t="s">
        <v>31</v>
      </c>
      <c r="AB251" s="6" t="s">
        <v>299</v>
      </c>
      <c r="AC251" s="6" t="s">
        <v>1063</v>
      </c>
      <c r="AD251" s="6" t="s">
        <v>317</v>
      </c>
      <c r="AE251" s="6">
        <v>200</v>
      </c>
      <c r="AF251" s="8" t="s">
        <v>34</v>
      </c>
      <c r="AG251" s="6" t="s">
        <v>303</v>
      </c>
      <c r="AH251" s="6" t="str">
        <f>IF(ISBLANK(AG251),  "", _xlfn.CONCAT("haas/entity/sensor/", LOWER(C251), "/", E251, "/config"))</f>
        <v>haas/entity/sensor/internet/network_internet_ping/config</v>
      </c>
      <c r="AI251" s="6" t="s">
        <v>1058</v>
      </c>
      <c r="AJ251" s="45" t="s">
        <v>1065</v>
      </c>
      <c r="AK251" s="6">
        <v>1</v>
      </c>
      <c r="AL251" s="32"/>
      <c r="AM251" s="6" t="s">
        <v>1061</v>
      </c>
      <c r="AN251" s="8" t="s">
        <v>1059</v>
      </c>
      <c r="AO251" s="6" t="s">
        <v>1060</v>
      </c>
      <c r="AP251" s="6" t="s">
        <v>1062</v>
      </c>
      <c r="AQ251" s="6" t="s">
        <v>301</v>
      </c>
      <c r="AS251" s="6" t="s">
        <v>172</v>
      </c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2502</v>
      </c>
      <c r="B252" s="6" t="s">
        <v>26</v>
      </c>
      <c r="C252" s="6" t="s">
        <v>306</v>
      </c>
      <c r="D252" s="6" t="s">
        <v>27</v>
      </c>
      <c r="E252" s="6" t="s">
        <v>291</v>
      </c>
      <c r="F252" s="6" t="str">
        <f>IF(ISBLANK(E252), "", Table2[[#This Row],[unique_id]])</f>
        <v>network_internet_upload</v>
      </c>
      <c r="G252" s="6" t="s">
        <v>295</v>
      </c>
      <c r="H252" s="6" t="s">
        <v>1069</v>
      </c>
      <c r="I252" s="6" t="s">
        <v>321</v>
      </c>
      <c r="M252" s="6" t="s">
        <v>136</v>
      </c>
      <c r="T252" s="6"/>
      <c r="V252" s="8"/>
      <c r="W252" s="8"/>
      <c r="X252" s="8"/>
      <c r="Y252" s="8"/>
      <c r="AA252" s="6" t="s">
        <v>31</v>
      </c>
      <c r="AB252" s="6" t="s">
        <v>300</v>
      </c>
      <c r="AC252" s="6" t="s">
        <v>1064</v>
      </c>
      <c r="AD252" s="6" t="s">
        <v>319</v>
      </c>
      <c r="AE252" s="6">
        <v>200</v>
      </c>
      <c r="AF252" s="8" t="s">
        <v>34</v>
      </c>
      <c r="AG252" s="6" t="s">
        <v>304</v>
      </c>
      <c r="AH252" s="6" t="str">
        <f>IF(ISBLANK(AG252),  "", _xlfn.CONCAT("haas/entity/sensor/", LOWER(C252), "/", E252, "/config"))</f>
        <v>haas/entity/sensor/internet/network_internet_upload/config</v>
      </c>
      <c r="AI252" s="6" t="s">
        <v>1058</v>
      </c>
      <c r="AJ252" s="45" t="s">
        <v>1066</v>
      </c>
      <c r="AK252" s="6">
        <v>1</v>
      </c>
      <c r="AL252" s="32"/>
      <c r="AM252" s="6" t="s">
        <v>1061</v>
      </c>
      <c r="AN252" s="8" t="s">
        <v>1059</v>
      </c>
      <c r="AO252" s="6" t="s">
        <v>1060</v>
      </c>
      <c r="AP252" s="6" t="s">
        <v>1062</v>
      </c>
      <c r="AQ252" s="6" t="s">
        <v>301</v>
      </c>
      <c r="AS252" s="6" t="s">
        <v>172</v>
      </c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2503</v>
      </c>
      <c r="B253" s="6" t="s">
        <v>26</v>
      </c>
      <c r="C253" s="6" t="s">
        <v>306</v>
      </c>
      <c r="D253" s="6" t="s">
        <v>27</v>
      </c>
      <c r="E253" s="6" t="s">
        <v>292</v>
      </c>
      <c r="F253" s="6" t="str">
        <f>IF(ISBLANK(E253), "", Table2[[#This Row],[unique_id]])</f>
        <v>network_internet_download</v>
      </c>
      <c r="G253" s="6" t="s">
        <v>296</v>
      </c>
      <c r="H253" s="6" t="s">
        <v>1069</v>
      </c>
      <c r="I253" s="6" t="s">
        <v>321</v>
      </c>
      <c r="M253" s="6" t="s">
        <v>136</v>
      </c>
      <c r="T253" s="6"/>
      <c r="V253" s="8"/>
      <c r="W253" s="8"/>
      <c r="X253" s="8"/>
      <c r="Y253" s="8"/>
      <c r="AA253" s="6" t="s">
        <v>31</v>
      </c>
      <c r="AB253" s="6" t="s">
        <v>300</v>
      </c>
      <c r="AC253" s="6" t="s">
        <v>1064</v>
      </c>
      <c r="AD253" s="6" t="s">
        <v>320</v>
      </c>
      <c r="AE253" s="6">
        <v>200</v>
      </c>
      <c r="AF253" s="8" t="s">
        <v>34</v>
      </c>
      <c r="AG253" s="6" t="s">
        <v>305</v>
      </c>
      <c r="AH253" s="6" t="str">
        <f>IF(ISBLANK(AG253),  "", _xlfn.CONCAT("haas/entity/sensor/", LOWER(C253), "/", E253, "/config"))</f>
        <v>haas/entity/sensor/internet/network_internet_download/config</v>
      </c>
      <c r="AI253" s="6" t="s">
        <v>1058</v>
      </c>
      <c r="AJ253" s="45" t="s">
        <v>1067</v>
      </c>
      <c r="AK253" s="6">
        <v>1</v>
      </c>
      <c r="AL253" s="32"/>
      <c r="AM253" s="6" t="s">
        <v>1061</v>
      </c>
      <c r="AN253" s="8" t="s">
        <v>1059</v>
      </c>
      <c r="AO253" s="6" t="s">
        <v>1060</v>
      </c>
      <c r="AP253" s="6" t="s">
        <v>1062</v>
      </c>
      <c r="AQ253" s="6" t="s">
        <v>301</v>
      </c>
      <c r="AS253" s="6" t="s">
        <v>172</v>
      </c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2504</v>
      </c>
      <c r="B254" s="6" t="s">
        <v>26</v>
      </c>
      <c r="C254" s="6" t="s">
        <v>306</v>
      </c>
      <c r="D254" s="6" t="s">
        <v>27</v>
      </c>
      <c r="E254" s="6" t="s">
        <v>1054</v>
      </c>
      <c r="F254" s="6" t="str">
        <f>IF(ISBLANK(E254), "", Table2[[#This Row],[unique_id]])</f>
        <v>network_certifcate_expiry</v>
      </c>
      <c r="G254" s="6" t="s">
        <v>1055</v>
      </c>
      <c r="H254" s="6" t="s">
        <v>1069</v>
      </c>
      <c r="I254" s="6" t="s">
        <v>321</v>
      </c>
      <c r="M254" s="6" t="s">
        <v>136</v>
      </c>
      <c r="T254" s="6"/>
      <c r="V254" s="8"/>
      <c r="W254" s="8"/>
      <c r="X254" s="8"/>
      <c r="Y254" s="8"/>
      <c r="AA254" s="6" t="s">
        <v>31</v>
      </c>
      <c r="AB254" s="6" t="s">
        <v>298</v>
      </c>
      <c r="AD254" s="6" t="s">
        <v>1056</v>
      </c>
      <c r="AE254" s="6">
        <v>200</v>
      </c>
      <c r="AF254" s="8" t="s">
        <v>34</v>
      </c>
      <c r="AG254" s="6" t="s">
        <v>1057</v>
      </c>
      <c r="AH254" s="6" t="str">
        <f>IF(ISBLANK(AG254),  "", _xlfn.CONCAT("haas/entity/sensor/", LOWER(C254), "/", E254, "/config"))</f>
        <v>haas/entity/sensor/internet/network_certifcate_expiry/config</v>
      </c>
      <c r="AI254" s="6" t="s">
        <v>1058</v>
      </c>
      <c r="AJ254" s="45" t="s">
        <v>1068</v>
      </c>
      <c r="AK254" s="6">
        <v>1</v>
      </c>
      <c r="AL254" s="32"/>
      <c r="AM254" s="6" t="s">
        <v>1061</v>
      </c>
      <c r="AN254" s="8" t="s">
        <v>1059</v>
      </c>
      <c r="AO254" s="6" t="s">
        <v>1060</v>
      </c>
      <c r="AP254" s="6" t="s">
        <v>1062</v>
      </c>
      <c r="AQ254" s="6" t="s">
        <v>301</v>
      </c>
      <c r="AS254" s="6" t="s">
        <v>172</v>
      </c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2505</v>
      </c>
      <c r="B255" s="6" t="s">
        <v>813</v>
      </c>
      <c r="C255" s="6" t="s">
        <v>151</v>
      </c>
      <c r="D255" s="6" t="s">
        <v>355</v>
      </c>
      <c r="E255" s="6" t="s">
        <v>1051</v>
      </c>
      <c r="F255" s="6" t="str">
        <f>IF(ISBLANK(E255), "", Table2[[#This Row],[unique_id]])</f>
        <v>network_refresh_zigbee_router_lqi</v>
      </c>
      <c r="G255" s="6" t="s">
        <v>1052</v>
      </c>
      <c r="H255" s="6" t="s">
        <v>1049</v>
      </c>
      <c r="I255" s="6" t="s">
        <v>321</v>
      </c>
      <c r="M255" s="6" t="s">
        <v>275</v>
      </c>
      <c r="T255" s="6"/>
      <c r="V255" s="8"/>
      <c r="W255" s="8"/>
      <c r="X255" s="8"/>
      <c r="Y255" s="8"/>
      <c r="AD255" s="6" t="s">
        <v>1053</v>
      </c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J255" s="12"/>
      <c r="AK255" s="6"/>
      <c r="AL255" s="33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2506</v>
      </c>
      <c r="B256" s="6" t="s">
        <v>26</v>
      </c>
      <c r="C256" s="6" t="s">
        <v>631</v>
      </c>
      <c r="D256" s="6" t="s">
        <v>27</v>
      </c>
      <c r="E256" s="6" t="s">
        <v>1043</v>
      </c>
      <c r="F256" s="6" t="str">
        <f>IF(ISBLANK(E256), "", Table2[[#This Row],[unique_id]])</f>
        <v>template_driveway_repeater_linkquality_percentage</v>
      </c>
      <c r="G256" s="6" t="s">
        <v>1034</v>
      </c>
      <c r="H256" s="6" t="s">
        <v>1049</v>
      </c>
      <c r="I256" s="6" t="s">
        <v>321</v>
      </c>
      <c r="M256" s="6" t="s">
        <v>275</v>
      </c>
      <c r="T256" s="6"/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J256" s="12"/>
      <c r="AK256" s="6"/>
      <c r="AL256" s="33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2507</v>
      </c>
      <c r="B257" s="6" t="s">
        <v>26</v>
      </c>
      <c r="C257" s="6" t="s">
        <v>631</v>
      </c>
      <c r="D257" s="6" t="s">
        <v>27</v>
      </c>
      <c r="E257" s="6" t="s">
        <v>1044</v>
      </c>
      <c r="F257" s="6" t="str">
        <f>IF(ISBLANK(E257), "", Table2[[#This Row],[unique_id]])</f>
        <v>template_landing_repeater_linkquality_percentage</v>
      </c>
      <c r="G257" s="6" t="s">
        <v>1035</v>
      </c>
      <c r="H257" s="6" t="s">
        <v>1049</v>
      </c>
      <c r="I257" s="6" t="s">
        <v>321</v>
      </c>
      <c r="M257" s="6" t="s">
        <v>275</v>
      </c>
      <c r="T257" s="6"/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J257" s="12"/>
      <c r="AK257" s="6"/>
      <c r="AL257" s="33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2508</v>
      </c>
      <c r="B258" s="6" t="s">
        <v>26</v>
      </c>
      <c r="C258" s="6" t="s">
        <v>631</v>
      </c>
      <c r="D258" s="6" t="s">
        <v>27</v>
      </c>
      <c r="E258" s="6" t="s">
        <v>1045</v>
      </c>
      <c r="F258" s="6" t="str">
        <f>IF(ISBLANK(E258), "", Table2[[#This Row],[unique_id]])</f>
        <v>template_garden_repeater_linkquality_percentage</v>
      </c>
      <c r="G258" s="6" t="s">
        <v>1032</v>
      </c>
      <c r="H258" s="6" t="s">
        <v>1049</v>
      </c>
      <c r="I258" s="6" t="s">
        <v>321</v>
      </c>
      <c r="M258" s="6" t="s">
        <v>275</v>
      </c>
      <c r="T258" s="6"/>
      <c r="V258" s="8"/>
      <c r="W258" s="8"/>
      <c r="X258" s="8"/>
      <c r="Y258" s="8"/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J258" s="12"/>
      <c r="AK258" s="6"/>
      <c r="AL258" s="33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2509</v>
      </c>
      <c r="B259" s="6" t="s">
        <v>26</v>
      </c>
      <c r="C259" s="6" t="s">
        <v>462</v>
      </c>
      <c r="D259" s="6" t="s">
        <v>27</v>
      </c>
      <c r="E259" s="6" t="s">
        <v>1047</v>
      </c>
      <c r="F259" s="6" t="str">
        <f>IF(ISBLANK(E259), "", Table2[[#This Row],[unique_id]])</f>
        <v>template_kitchen_fan_outlet_linkquality_percentage</v>
      </c>
      <c r="G259" s="6" t="s">
        <v>909</v>
      </c>
      <c r="H259" s="6" t="s">
        <v>1049</v>
      </c>
      <c r="I259" s="6" t="s">
        <v>321</v>
      </c>
      <c r="M259" s="6" t="s">
        <v>275</v>
      </c>
      <c r="T259" s="6"/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J259" s="12"/>
      <c r="AK259" s="6"/>
      <c r="AL259" s="33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2510</v>
      </c>
      <c r="B260" s="6" t="s">
        <v>26</v>
      </c>
      <c r="C260" s="6" t="s">
        <v>462</v>
      </c>
      <c r="D260" s="6" t="s">
        <v>27</v>
      </c>
      <c r="E260" s="6" t="s">
        <v>1046</v>
      </c>
      <c r="F260" s="6" t="str">
        <f>IF(ISBLANK(E260), "", Table2[[#This Row],[unique_id]])</f>
        <v>template_deck_fans_outlet_linkquality_percentage</v>
      </c>
      <c r="G260" s="6" t="s">
        <v>910</v>
      </c>
      <c r="H260" s="6" t="s">
        <v>1049</v>
      </c>
      <c r="I260" s="6" t="s">
        <v>321</v>
      </c>
      <c r="M260" s="6" t="s">
        <v>275</v>
      </c>
      <c r="T260" s="6"/>
      <c r="V260" s="8"/>
      <c r="W260" s="8"/>
      <c r="X260" s="8"/>
      <c r="Y260" s="8"/>
      <c r="AF260" s="8"/>
      <c r="AH260" s="6" t="str">
        <f>IF(ISBLANK(AG260),  "", _xlfn.CONCAT("haas/entity/sensor/", LOWER(C260), "/", E260, "/config"))</f>
        <v/>
      </c>
      <c r="AI260" s="6" t="str">
        <f>IF(ISBLANK(AG260),  "", _xlfn.CONCAT(LOWER(C260), "/", E260))</f>
        <v/>
      </c>
      <c r="AJ260" s="12"/>
      <c r="AK260" s="6"/>
      <c r="AL260" s="33"/>
      <c r="AM260" s="6"/>
      <c r="AN260" s="8"/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2511</v>
      </c>
      <c r="B261" s="6" t="s">
        <v>26</v>
      </c>
      <c r="C261" s="6" t="s">
        <v>462</v>
      </c>
      <c r="D261" s="6" t="s">
        <v>27</v>
      </c>
      <c r="E261" s="6" t="s">
        <v>1048</v>
      </c>
      <c r="F261" s="6" t="str">
        <f>IF(ISBLANK(E261), "", Table2[[#This Row],[unique_id]])</f>
        <v>template_edwin_wardrobe_outlet_linkquality_percentage</v>
      </c>
      <c r="G261" s="6" t="s">
        <v>1041</v>
      </c>
      <c r="H261" s="6" t="s">
        <v>1049</v>
      </c>
      <c r="I261" s="6" t="s">
        <v>321</v>
      </c>
      <c r="M261" s="6" t="s">
        <v>275</v>
      </c>
      <c r="T261" s="6"/>
      <c r="V261" s="8"/>
      <c r="W261" s="8"/>
      <c r="X261" s="8"/>
      <c r="Y261" s="8"/>
      <c r="AF261" s="8"/>
      <c r="AH261" s="6" t="str">
        <f>IF(ISBLANK(AG261),  "", _xlfn.CONCAT("haas/entity/sensor/", LOWER(C261), "/", E261, "/config"))</f>
        <v/>
      </c>
      <c r="AI261" s="6" t="str">
        <f>IF(ISBLANK(AG261),  "", _xlfn.CONCAT(LOWER(C261), "/", E261))</f>
        <v/>
      </c>
      <c r="AJ261" s="12"/>
      <c r="AK261" s="6"/>
      <c r="AL261" s="33"/>
      <c r="AM261" s="6"/>
      <c r="AN261" s="8"/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6">
        <v>2512</v>
      </c>
      <c r="B262" s="6" t="s">
        <v>26</v>
      </c>
      <c r="C262" s="6" t="s">
        <v>39</v>
      </c>
      <c r="D262" s="6" t="s">
        <v>27</v>
      </c>
      <c r="E262" s="6" t="s">
        <v>178</v>
      </c>
      <c r="F262" s="6" t="str">
        <f>IF(ISBLANK(E262), "", Table2[[#This Row],[unique_id]])</f>
        <v>weatherstation_coms_signal_quality</v>
      </c>
      <c r="G262" s="6" t="s">
        <v>972</v>
      </c>
      <c r="H262" s="6" t="s">
        <v>1050</v>
      </c>
      <c r="I262" s="6" t="s">
        <v>321</v>
      </c>
      <c r="T262" s="6"/>
      <c r="V262" s="8"/>
      <c r="W262" s="8"/>
      <c r="X262" s="8"/>
      <c r="Y262" s="8"/>
      <c r="AE262" s="6">
        <v>300</v>
      </c>
      <c r="AF262" s="8" t="s">
        <v>34</v>
      </c>
      <c r="AG262" s="6" t="s">
        <v>86</v>
      </c>
      <c r="AH262" s="6" t="str">
        <f>IF(ISBLANK(AG262),  "", _xlfn.CONCAT("haas/entity/sensor/", LOWER(C262), "/", E262, "/config"))</f>
        <v>haas/entity/sensor/weewx/weatherstation_coms_signal_quality/config</v>
      </c>
      <c r="AI262" s="6" t="str">
        <f>IF(ISBLANK(AG262),  "", _xlfn.CONCAT(LOWER(C262), "/", E262))</f>
        <v>weewx/weatherstation_coms_signal_quality</v>
      </c>
      <c r="AJ262" s="12" t="s">
        <v>332</v>
      </c>
      <c r="AK262" s="6">
        <v>1</v>
      </c>
      <c r="AL262" s="32"/>
      <c r="AM262" s="6" t="s">
        <v>454</v>
      </c>
      <c r="AN262" s="8">
        <v>3.15</v>
      </c>
      <c r="AO262" s="6" t="s">
        <v>429</v>
      </c>
      <c r="AP262" s="6" t="s">
        <v>36</v>
      </c>
      <c r="AQ262" s="6" t="s">
        <v>37</v>
      </c>
      <c r="AS262" s="6" t="s">
        <v>28</v>
      </c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2513</v>
      </c>
      <c r="B263" s="6" t="s">
        <v>26</v>
      </c>
      <c r="C263" s="6" t="s">
        <v>39</v>
      </c>
      <c r="D263" s="6" t="s">
        <v>27</v>
      </c>
      <c r="E263" s="6" t="s">
        <v>1042</v>
      </c>
      <c r="F263" s="6" t="str">
        <f>IF(ISBLANK(E263), "", Table2[[#This Row],[unique_id]])</f>
        <v>template_weatherstation_coms_signal_quality_percentage</v>
      </c>
      <c r="G263" s="6" t="s">
        <v>972</v>
      </c>
      <c r="H263" s="6" t="s">
        <v>1050</v>
      </c>
      <c r="I263" s="6" t="s">
        <v>321</v>
      </c>
      <c r="M263" s="6" t="s">
        <v>136</v>
      </c>
      <c r="T263" s="6"/>
      <c r="V263" s="8"/>
      <c r="W263" s="8"/>
      <c r="X263" s="8"/>
      <c r="Y263" s="8"/>
      <c r="AF263" s="8"/>
      <c r="AJ263" s="12"/>
      <c r="AK263" s="6"/>
      <c r="AL263" s="32"/>
      <c r="AM263" s="6"/>
      <c r="AN263" s="8"/>
      <c r="AV263" s="6"/>
      <c r="AW263" s="6"/>
    </row>
    <row r="264" spans="1:52" ht="16" customHeight="1">
      <c r="A264" s="6">
        <v>2514</v>
      </c>
      <c r="B264" s="6" t="s">
        <v>26</v>
      </c>
      <c r="C264" s="6" t="s">
        <v>613</v>
      </c>
      <c r="D264" s="6" t="s">
        <v>395</v>
      </c>
      <c r="E264" s="6" t="s">
        <v>394</v>
      </c>
      <c r="F264" s="6" t="str">
        <f>IF(ISBLANK(E264), "", Table2[[#This Row],[unique_id]])</f>
        <v>column_break</v>
      </c>
      <c r="G264" s="6" t="s">
        <v>391</v>
      </c>
      <c r="H264" s="6" t="s">
        <v>1050</v>
      </c>
      <c r="I264" s="6" t="s">
        <v>321</v>
      </c>
      <c r="M264" s="6" t="s">
        <v>392</v>
      </c>
      <c r="N264" s="6" t="s">
        <v>393</v>
      </c>
      <c r="T264" s="6"/>
      <c r="V264" s="8"/>
      <c r="W264" s="8"/>
      <c r="X264" s="8"/>
      <c r="Y264" s="8"/>
      <c r="AF264" s="8"/>
      <c r="AI264" s="6" t="str">
        <f>IF(ISBLANK(AG264),  "", _xlfn.CONCAT(LOWER(C264), "/", E264))</f>
        <v/>
      </c>
      <c r="AJ264" s="12"/>
      <c r="AK264" s="6"/>
      <c r="AL264" s="33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2520</v>
      </c>
      <c r="B265" s="6" t="s">
        <v>26</v>
      </c>
      <c r="C265" s="6" t="s">
        <v>927</v>
      </c>
      <c r="D265" s="6" t="s">
        <v>27</v>
      </c>
      <c r="E265" s="6" t="s">
        <v>977</v>
      </c>
      <c r="F265" s="6" t="str">
        <f>IF(ISBLANK(E265), "", Table2[[#This Row],[unique_id]])</f>
        <v>back_door_lock_battery</v>
      </c>
      <c r="G265" s="6" t="s">
        <v>963</v>
      </c>
      <c r="H265" s="6" t="s">
        <v>733</v>
      </c>
      <c r="I265" s="6" t="s">
        <v>321</v>
      </c>
      <c r="M265" s="6" t="s">
        <v>136</v>
      </c>
      <c r="T265" s="6"/>
      <c r="V265" s="8"/>
      <c r="W265" s="8"/>
      <c r="X265" s="8"/>
      <c r="Y265" s="8"/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2521</v>
      </c>
      <c r="B266" s="6" t="s">
        <v>26</v>
      </c>
      <c r="C266" s="6" t="s">
        <v>927</v>
      </c>
      <c r="D266" s="6" t="s">
        <v>27</v>
      </c>
      <c r="E266" s="6" t="s">
        <v>978</v>
      </c>
      <c r="F266" s="6" t="str">
        <f>IF(ISBLANK(E266), "", Table2[[#This Row],[unique_id]])</f>
        <v>front_door_lock_battery</v>
      </c>
      <c r="G266" s="6" t="s">
        <v>962</v>
      </c>
      <c r="H266" s="6" t="s">
        <v>733</v>
      </c>
      <c r="I266" s="6" t="s">
        <v>321</v>
      </c>
      <c r="M266" s="6" t="s">
        <v>136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2522</v>
      </c>
      <c r="B267" s="6" t="s">
        <v>26</v>
      </c>
      <c r="C267" s="6" t="s">
        <v>396</v>
      </c>
      <c r="D267" s="6" t="s">
        <v>27</v>
      </c>
      <c r="E267" s="6" t="s">
        <v>980</v>
      </c>
      <c r="F267" s="6" t="str">
        <f>IF(ISBLANK(E267), "", Table2[[#This Row],[unique_id]])</f>
        <v>template_back_door_sensor_battery_last</v>
      </c>
      <c r="G267" s="6" t="s">
        <v>965</v>
      </c>
      <c r="H267" s="6" t="s">
        <v>733</v>
      </c>
      <c r="I267" s="6" t="s">
        <v>321</v>
      </c>
      <c r="M267" s="6" t="s">
        <v>136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2523</v>
      </c>
      <c r="B268" s="6" t="s">
        <v>26</v>
      </c>
      <c r="C268" s="6" t="s">
        <v>396</v>
      </c>
      <c r="D268" s="6" t="s">
        <v>27</v>
      </c>
      <c r="E268" s="6" t="s">
        <v>979</v>
      </c>
      <c r="F268" s="6" t="str">
        <f>IF(ISBLANK(E268), "", Table2[[#This Row],[unique_id]])</f>
        <v>template_front_door_sensor_battery_last</v>
      </c>
      <c r="G268" s="6" t="s">
        <v>964</v>
      </c>
      <c r="H268" s="6" t="s">
        <v>733</v>
      </c>
      <c r="I268" s="6" t="s">
        <v>321</v>
      </c>
      <c r="M268" s="6" t="s">
        <v>136</v>
      </c>
      <c r="T268" s="6"/>
      <c r="V268" s="8"/>
      <c r="W268" s="8"/>
      <c r="X268" s="8"/>
      <c r="Y268" s="8"/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K268" s="6"/>
      <c r="AL268" s="34"/>
      <c r="AM268" s="6"/>
      <c r="AN268" s="8"/>
      <c r="AP268" s="10"/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6">
        <v>2524</v>
      </c>
      <c r="B269" s="6" t="s">
        <v>26</v>
      </c>
      <c r="C269" s="6" t="s">
        <v>638</v>
      </c>
      <c r="D269" s="6" t="s">
        <v>27</v>
      </c>
      <c r="E269" s="6" t="s">
        <v>679</v>
      </c>
      <c r="F269" s="6" t="str">
        <f>IF(ISBLANK(E269), "", Table2[[#This Row],[unique_id]])</f>
        <v>home_cube_remote_battery</v>
      </c>
      <c r="G269" s="6" t="s">
        <v>646</v>
      </c>
      <c r="H269" s="6" t="s">
        <v>733</v>
      </c>
      <c r="I269" s="6" t="s">
        <v>321</v>
      </c>
      <c r="M269" s="6" t="s">
        <v>136</v>
      </c>
      <c r="T269" s="6"/>
      <c r="V269" s="8"/>
      <c r="W269" s="8"/>
      <c r="X269" s="8"/>
      <c r="Y269" s="8"/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K269" s="6"/>
      <c r="AL269" s="34"/>
      <c r="AM269" s="6"/>
      <c r="AN269" s="8"/>
      <c r="AP269" s="10"/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2525</v>
      </c>
      <c r="B270" s="6" t="s">
        <v>26</v>
      </c>
      <c r="C270" s="6" t="s">
        <v>151</v>
      </c>
      <c r="D270" s="6" t="s">
        <v>27</v>
      </c>
      <c r="E270" s="6" t="s">
        <v>974</v>
      </c>
      <c r="F270" s="6" t="str">
        <f>IF(ISBLANK(E270), "", Table2[[#This Row],[unique_id]])</f>
        <v>template_weatherstation_console_battery_percent_int</v>
      </c>
      <c r="G270" s="6" t="s">
        <v>972</v>
      </c>
      <c r="H270" s="6" t="s">
        <v>733</v>
      </c>
      <c r="I270" s="6" t="s">
        <v>321</v>
      </c>
      <c r="M270" s="6" t="s">
        <v>136</v>
      </c>
      <c r="T270" s="6"/>
      <c r="V270" s="8"/>
      <c r="W270" s="8"/>
      <c r="X270" s="8"/>
      <c r="Y270" s="8"/>
      <c r="AA270" s="6" t="s">
        <v>31</v>
      </c>
      <c r="AB270" s="6" t="s">
        <v>32</v>
      </c>
      <c r="AC270" s="6" t="s">
        <v>973</v>
      </c>
      <c r="AF270" s="8"/>
      <c r="AJ270" s="12"/>
      <c r="AK270" s="6"/>
      <c r="AL270" s="32"/>
      <c r="AM270" s="6"/>
      <c r="AN270" s="8"/>
      <c r="AV270" s="6"/>
      <c r="AW270" s="6"/>
    </row>
    <row r="271" spans="1:52" ht="16" customHeight="1">
      <c r="A271" s="6">
        <v>2526</v>
      </c>
      <c r="B271" s="6" t="s">
        <v>26</v>
      </c>
      <c r="C271" s="6" t="s">
        <v>39</v>
      </c>
      <c r="D271" s="6" t="s">
        <v>27</v>
      </c>
      <c r="E271" s="6" t="s">
        <v>177</v>
      </c>
      <c r="F271" s="6" t="str">
        <f>IF(ISBLANK(E271), "", Table2[[#This Row],[unique_id]])</f>
        <v>weatherstation_console_battery_voltage</v>
      </c>
      <c r="G271" s="6" t="s">
        <v>645</v>
      </c>
      <c r="H271" s="6" t="s">
        <v>733</v>
      </c>
      <c r="I271" s="6" t="s">
        <v>321</v>
      </c>
      <c r="T271" s="6"/>
      <c r="V271" s="8"/>
      <c r="W271" s="8"/>
      <c r="X271" s="8"/>
      <c r="Y271" s="8"/>
      <c r="AA271" s="6" t="s">
        <v>31</v>
      </c>
      <c r="AB271" s="6" t="s">
        <v>83</v>
      </c>
      <c r="AC271" s="6" t="s">
        <v>84</v>
      </c>
      <c r="AD271" s="6" t="s">
        <v>290</v>
      </c>
      <c r="AE271" s="6">
        <v>300</v>
      </c>
      <c r="AF271" s="8" t="s">
        <v>34</v>
      </c>
      <c r="AG271" s="6" t="s">
        <v>85</v>
      </c>
      <c r="AH271" s="6" t="str">
        <f>IF(ISBLANK(AG271),  "", _xlfn.CONCAT("haas/entity/sensor/", LOWER(C271), "/", E271, "/config"))</f>
        <v>haas/entity/sensor/weewx/weatherstation_console_battery_voltage/config</v>
      </c>
      <c r="AI271" s="6" t="str">
        <f>IF(ISBLANK(AG271),  "", _xlfn.CONCAT(LOWER(C271), "/", E271))</f>
        <v>weewx/weatherstation_console_battery_voltage</v>
      </c>
      <c r="AJ271" s="12" t="s">
        <v>331</v>
      </c>
      <c r="AK271" s="6">
        <v>1</v>
      </c>
      <c r="AL271" s="32"/>
      <c r="AM271" s="6" t="s">
        <v>454</v>
      </c>
      <c r="AN271" s="8">
        <v>3.15</v>
      </c>
      <c r="AO271" s="6" t="s">
        <v>429</v>
      </c>
      <c r="AP271" s="6" t="s">
        <v>36</v>
      </c>
      <c r="AQ271" s="6" t="s">
        <v>37</v>
      </c>
      <c r="AS271" s="6" t="s">
        <v>28</v>
      </c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2527</v>
      </c>
      <c r="B272" s="6" t="s">
        <v>26</v>
      </c>
      <c r="C272" s="6" t="s">
        <v>128</v>
      </c>
      <c r="D272" s="6" t="s">
        <v>27</v>
      </c>
      <c r="E272" s="12" t="s">
        <v>875</v>
      </c>
      <c r="F272" s="6" t="str">
        <f>IF(ISBLANK(E272), "", Table2[[#This Row],[unique_id]])</f>
        <v>bertram_2_office_pantry_battery_percent</v>
      </c>
      <c r="G272" s="6" t="s">
        <v>639</v>
      </c>
      <c r="H272" s="6" t="s">
        <v>733</v>
      </c>
      <c r="I272" s="6" t="s">
        <v>321</v>
      </c>
      <c r="M272" s="6" t="s">
        <v>136</v>
      </c>
      <c r="T272" s="6"/>
      <c r="V272" s="8"/>
      <c r="W272" s="8"/>
      <c r="X272" s="8"/>
      <c r="Y272" s="8"/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 t="s">
        <v>666</v>
      </c>
      <c r="AN272" s="8" t="s">
        <v>585</v>
      </c>
      <c r="AO272" s="6" t="s">
        <v>586</v>
      </c>
      <c r="AP272" s="6" t="s">
        <v>583</v>
      </c>
      <c r="AQ272" s="6" t="s">
        <v>128</v>
      </c>
      <c r="AS272" s="6" t="s">
        <v>221</v>
      </c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2528</v>
      </c>
      <c r="B273" s="6" t="s">
        <v>26</v>
      </c>
      <c r="C273" s="6" t="s">
        <v>128</v>
      </c>
      <c r="D273" s="6" t="s">
        <v>27</v>
      </c>
      <c r="E273" s="12" t="s">
        <v>876</v>
      </c>
      <c r="F273" s="6" t="str">
        <f>IF(ISBLANK(E273), "", Table2[[#This Row],[unique_id]])</f>
        <v>bertram_2_office_lounge_battery_percent</v>
      </c>
      <c r="G273" s="6" t="s">
        <v>640</v>
      </c>
      <c r="H273" s="6" t="s">
        <v>733</v>
      </c>
      <c r="I273" s="6" t="s">
        <v>321</v>
      </c>
      <c r="M273" s="6" t="s">
        <v>136</v>
      </c>
      <c r="T273" s="6"/>
      <c r="V273" s="8"/>
      <c r="W273" s="8"/>
      <c r="X273" s="8"/>
      <c r="Y273" s="8"/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 t="s">
        <v>665</v>
      </c>
      <c r="AN273" s="8" t="s">
        <v>585</v>
      </c>
      <c r="AO273" s="6" t="s">
        <v>586</v>
      </c>
      <c r="AP273" s="6" t="s">
        <v>583</v>
      </c>
      <c r="AQ273" s="6" t="s">
        <v>128</v>
      </c>
      <c r="AS273" s="6" t="s">
        <v>203</v>
      </c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2529</v>
      </c>
      <c r="B274" s="6" t="s">
        <v>26</v>
      </c>
      <c r="C274" s="6" t="s">
        <v>128</v>
      </c>
      <c r="D274" s="6" t="s">
        <v>27</v>
      </c>
      <c r="E274" s="12" t="s">
        <v>877</v>
      </c>
      <c r="F274" s="6" t="str">
        <f>IF(ISBLANK(E274), "", Table2[[#This Row],[unique_id]])</f>
        <v>bertram_2_office_dining_battery_percent</v>
      </c>
      <c r="G274" s="6" t="s">
        <v>641</v>
      </c>
      <c r="H274" s="6" t="s">
        <v>733</v>
      </c>
      <c r="I274" s="6" t="s">
        <v>321</v>
      </c>
      <c r="M274" s="6" t="s">
        <v>136</v>
      </c>
      <c r="T274" s="6"/>
      <c r="V274" s="8"/>
      <c r="W274" s="8"/>
      <c r="X274" s="8"/>
      <c r="Y274" s="8"/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 t="s">
        <v>667</v>
      </c>
      <c r="AN274" s="8" t="s">
        <v>585</v>
      </c>
      <c r="AO274" s="6" t="s">
        <v>586</v>
      </c>
      <c r="AP274" s="6" t="s">
        <v>583</v>
      </c>
      <c r="AQ274" s="6" t="s">
        <v>128</v>
      </c>
      <c r="AS274" s="6" t="s">
        <v>202</v>
      </c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2530</v>
      </c>
      <c r="B275" s="6" t="s">
        <v>26</v>
      </c>
      <c r="C275" s="6" t="s">
        <v>128</v>
      </c>
      <c r="D275" s="6" t="s">
        <v>27</v>
      </c>
      <c r="E275" s="12" t="s">
        <v>878</v>
      </c>
      <c r="F275" s="6" t="str">
        <f>IF(ISBLANK(E275), "", Table2[[#This Row],[unique_id]])</f>
        <v>bertram_2_office_basement_battery_percent</v>
      </c>
      <c r="G275" s="6" t="s">
        <v>642</v>
      </c>
      <c r="H275" s="6" t="s">
        <v>733</v>
      </c>
      <c r="I275" s="6" t="s">
        <v>321</v>
      </c>
      <c r="M275" s="6" t="s">
        <v>136</v>
      </c>
      <c r="T275" s="6"/>
      <c r="V275" s="8"/>
      <c r="W275" s="8"/>
      <c r="X275" s="8"/>
      <c r="Y275" s="8"/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4"/>
      <c r="AM275" s="6" t="s">
        <v>668</v>
      </c>
      <c r="AN275" s="8" t="s">
        <v>585</v>
      </c>
      <c r="AO275" s="6" t="s">
        <v>586</v>
      </c>
      <c r="AP275" s="6" t="s">
        <v>583</v>
      </c>
      <c r="AQ275" s="6" t="s">
        <v>128</v>
      </c>
      <c r="AS275" s="6" t="s">
        <v>220</v>
      </c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2531</v>
      </c>
      <c r="B276" s="6" t="s">
        <v>26</v>
      </c>
      <c r="C276" s="6" t="s">
        <v>189</v>
      </c>
      <c r="D276" s="6" t="s">
        <v>27</v>
      </c>
      <c r="E276" s="6" t="s">
        <v>1088</v>
      </c>
      <c r="F276" s="6" t="str">
        <f>IF(ISBLANK(E276), "", Table2[[#This Row],[unique_id]])</f>
        <v>parents_move_battery</v>
      </c>
      <c r="G276" s="6" t="s">
        <v>643</v>
      </c>
      <c r="H276" s="6" t="s">
        <v>733</v>
      </c>
      <c r="I276" s="6" t="s">
        <v>321</v>
      </c>
      <c r="M276" s="6" t="s">
        <v>136</v>
      </c>
      <c r="T276" s="6"/>
      <c r="V276" s="8"/>
      <c r="W276" s="8"/>
      <c r="X276" s="8"/>
      <c r="Y276" s="8"/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4"/>
      <c r="AM276" s="6"/>
      <c r="AN276" s="8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2532</v>
      </c>
      <c r="B277" s="6" t="s">
        <v>26</v>
      </c>
      <c r="C277" s="6" t="s">
        <v>189</v>
      </c>
      <c r="D277" s="6" t="s">
        <v>27</v>
      </c>
      <c r="E277" s="6" t="s">
        <v>1087</v>
      </c>
      <c r="F277" s="6" t="str">
        <f>IF(ISBLANK(E277), "", Table2[[#This Row],[unique_id]])</f>
        <v>kitchen_move_battery</v>
      </c>
      <c r="G277" s="6" t="s">
        <v>644</v>
      </c>
      <c r="H277" s="6" t="s">
        <v>733</v>
      </c>
      <c r="I277" s="6" t="s">
        <v>321</v>
      </c>
      <c r="M277" s="6" t="s">
        <v>136</v>
      </c>
      <c r="T277" s="6"/>
      <c r="V277" s="8"/>
      <c r="W277" s="8"/>
      <c r="X277" s="8"/>
      <c r="Y277" s="8"/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K277" s="6"/>
      <c r="AL277" s="34"/>
      <c r="AM277" s="6"/>
      <c r="AN277" s="8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2533</v>
      </c>
      <c r="B278" s="6" t="s">
        <v>26</v>
      </c>
      <c r="C278" s="6" t="s">
        <v>613</v>
      </c>
      <c r="D278" s="6" t="s">
        <v>395</v>
      </c>
      <c r="E278" s="6" t="s">
        <v>394</v>
      </c>
      <c r="F278" s="6" t="str">
        <f>IF(ISBLANK(E278), "", Table2[[#This Row],[unique_id]])</f>
        <v>column_break</v>
      </c>
      <c r="G278" s="6" t="s">
        <v>391</v>
      </c>
      <c r="H278" s="6" t="s">
        <v>733</v>
      </c>
      <c r="I278" s="6" t="s">
        <v>321</v>
      </c>
      <c r="M278" s="6" t="s">
        <v>392</v>
      </c>
      <c r="N278" s="6" t="s">
        <v>393</v>
      </c>
      <c r="T278" s="6"/>
      <c r="V278" s="8"/>
      <c r="W278" s="8"/>
      <c r="X278" s="8"/>
      <c r="Y278" s="8"/>
      <c r="AF278" s="8"/>
      <c r="AI278" s="6" t="str">
        <f>IF(ISBLANK(AG278),  "", _xlfn.CONCAT(LOWER(C278), "/", E278))</f>
        <v/>
      </c>
      <c r="AJ278" s="12"/>
      <c r="AK278" s="6"/>
      <c r="AL278" s="33"/>
      <c r="AM278" s="6"/>
      <c r="AN278" s="8"/>
      <c r="AV278" s="6"/>
      <c r="AW278" s="6"/>
      <c r="AZ278" s="6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">
        <v>2550</v>
      </c>
      <c r="B279" s="6" t="s">
        <v>26</v>
      </c>
      <c r="C279" s="6" t="s">
        <v>1134</v>
      </c>
      <c r="D279" s="6" t="s">
        <v>27</v>
      </c>
      <c r="E279" s="6" t="s">
        <v>1222</v>
      </c>
      <c r="F279" s="6" t="str">
        <f>IF(ISBLANK(E279), "", Table2[[#This Row],[unique_id]])</f>
        <v>all_standby</v>
      </c>
      <c r="G279" s="6" t="s">
        <v>1223</v>
      </c>
      <c r="H279" s="6" t="s">
        <v>734</v>
      </c>
      <c r="I279" s="6" t="s">
        <v>321</v>
      </c>
      <c r="O279" s="8" t="s">
        <v>1163</v>
      </c>
      <c r="R279" s="47"/>
      <c r="T279" s="9" t="s">
        <v>1221</v>
      </c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K279" s="6"/>
      <c r="AL279" s="34"/>
      <c r="AM279" s="6"/>
      <c r="AN279" s="8"/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2551</v>
      </c>
      <c r="B280" s="6" t="s">
        <v>26</v>
      </c>
      <c r="C280" s="6" t="s">
        <v>1193</v>
      </c>
      <c r="D280" s="6" t="s">
        <v>149</v>
      </c>
      <c r="E280" s="9" t="str">
        <f>_xlfn.CONCAT("template_", E281, "_proxy")</f>
        <v>template_lounge_tv_outlet_plug_proxy</v>
      </c>
      <c r="F280" s="6" t="str">
        <f>IF(ISBLANK(E280), "", Table2[[#This Row],[unique_id]])</f>
        <v>template_lounge_tv_outlet_plug_proxy</v>
      </c>
      <c r="G280" s="6" t="s">
        <v>187</v>
      </c>
      <c r="H280" s="6" t="s">
        <v>734</v>
      </c>
      <c r="I280" s="6" t="s">
        <v>321</v>
      </c>
      <c r="O280" s="8" t="s">
        <v>1163</v>
      </c>
      <c r="P280" s="6" t="s">
        <v>172</v>
      </c>
      <c r="Q280" s="6" t="s">
        <v>1113</v>
      </c>
      <c r="R280" s="47" t="s">
        <v>1098</v>
      </c>
      <c r="S280" s="6" t="str">
        <f>S281</f>
        <v>Lounge TV</v>
      </c>
      <c r="T28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80" s="8"/>
      <c r="W280" s="8"/>
      <c r="X280" s="8"/>
      <c r="Y280" s="8"/>
      <c r="AF280" s="8"/>
      <c r="AH280" s="6" t="str">
        <f>IF(ISBLANK(AG280),  "", _xlfn.CONCAT("haas/entity/sensor/", LOWER(C280), "/", E280, "/config"))</f>
        <v/>
      </c>
      <c r="AI280" s="6" t="str">
        <f>IF(ISBLANK(AG280),  "", _xlfn.CONCAT(LOWER(C280), "/", E280))</f>
        <v/>
      </c>
      <c r="AJ280" s="12"/>
      <c r="AK280" s="6"/>
      <c r="AL280" s="33"/>
      <c r="AM280" s="6"/>
      <c r="AN280" s="8"/>
      <c r="AO280" s="6" t="s">
        <v>134</v>
      </c>
      <c r="AP280" s="6" t="s">
        <v>424</v>
      </c>
      <c r="AQ280" s="6" t="s">
        <v>244</v>
      </c>
      <c r="AS280" s="6" t="s">
        <v>203</v>
      </c>
      <c r="AV280" s="6"/>
      <c r="AW280" s="6"/>
      <c r="AZ280" s="6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customHeight="1">
      <c r="A281" s="6">
        <v>2552</v>
      </c>
      <c r="B281" s="6" t="s">
        <v>26</v>
      </c>
      <c r="C281" s="6" t="s">
        <v>244</v>
      </c>
      <c r="D281" s="6" t="s">
        <v>134</v>
      </c>
      <c r="E281" s="6" t="s">
        <v>1231</v>
      </c>
      <c r="F281" s="6" t="str">
        <f>IF(ISBLANK(E281), "", Table2[[#This Row],[unique_id]])</f>
        <v>lounge_tv_outlet_plug</v>
      </c>
      <c r="G281" s="6" t="s">
        <v>187</v>
      </c>
      <c r="H281" s="6" t="s">
        <v>734</v>
      </c>
      <c r="I281" s="6" t="s">
        <v>321</v>
      </c>
      <c r="M281" s="6" t="s">
        <v>275</v>
      </c>
      <c r="O281" s="8" t="s">
        <v>1163</v>
      </c>
      <c r="P281" s="6" t="s">
        <v>172</v>
      </c>
      <c r="Q281" s="6" t="s">
        <v>1113</v>
      </c>
      <c r="R281" s="47" t="s">
        <v>1098</v>
      </c>
      <c r="S281" s="6" t="str">
        <f>_xlfn.CONCAT( "", "",Table2[[#This Row],[friendly_name]])</f>
        <v>Lounge TV</v>
      </c>
      <c r="T281" s="9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81" s="8"/>
      <c r="W281" s="8"/>
      <c r="X281" s="8"/>
      <c r="Y281" s="8"/>
      <c r="AD281" s="6" t="s">
        <v>268</v>
      </c>
      <c r="AF281" s="8"/>
      <c r="AH281" s="6" t="str">
        <f>IF(ISBLANK(AG281),  "", _xlfn.CONCAT("haas/entity/sensor/", LOWER(C281), "/", E281, "/config"))</f>
        <v/>
      </c>
      <c r="AI281" s="6" t="str">
        <f>IF(ISBLANK(AG281),  "", _xlfn.CONCAT(LOWER(C281), "/", E281))</f>
        <v/>
      </c>
      <c r="AK281" s="6"/>
      <c r="AL281" s="34"/>
      <c r="AM281" s="6" t="str">
        <f>IF(OR(ISBLANK(AV281), ISBLANK(AW281)), "", LOWER(_xlfn.CONCAT(Table2[[#This Row],[device_manufacturer]], "-",Table2[[#This Row],[device_suggested_area]], "-", Table2[[#This Row],[device_identifiers]])))</f>
        <v>tplink-lounge-tv</v>
      </c>
      <c r="AN281" s="8" t="s">
        <v>427</v>
      </c>
      <c r="AO281" s="6" t="s">
        <v>434</v>
      </c>
      <c r="AP281" s="6" t="s">
        <v>424</v>
      </c>
      <c r="AQ281" s="6" t="str">
        <f>IF(OR(ISBLANK(AV281), ISBLANK(AW281)), "", Table2[[#This Row],[device_via_device]])</f>
        <v>TPLink</v>
      </c>
      <c r="AR281" s="6" t="s">
        <v>1178</v>
      </c>
      <c r="AS281" s="6" t="s">
        <v>203</v>
      </c>
      <c r="AU281" s="6" t="s">
        <v>553</v>
      </c>
      <c r="AV281" s="6" t="s">
        <v>414</v>
      </c>
      <c r="AW281" s="6" t="s">
        <v>545</v>
      </c>
      <c r="AZ281" s="6" t="str">
        <f>IF(AND(ISBLANK(AV281), ISBLANK(AW281)), "", _xlfn.CONCAT("[", IF(ISBLANK(AV281), "", _xlfn.CONCAT("[""mac"", """, AV281, """]")), IF(ISBLANK(AW281), "", _xlfn.CONCAT(", [""ip"", """, AW281, """]")), "]"))</f>
        <v>[["mac", "ac:84:c6:54:a3:a2"], ["ip", "10.0.6.80"]]</v>
      </c>
    </row>
    <row r="282" spans="1:52" ht="16" customHeight="1">
      <c r="A282" s="6">
        <v>2553</v>
      </c>
      <c r="B282" s="6" t="s">
        <v>26</v>
      </c>
      <c r="C282" s="6" t="s">
        <v>1193</v>
      </c>
      <c r="D282" s="6" t="s">
        <v>149</v>
      </c>
      <c r="E282" s="9" t="str">
        <f>_xlfn.CONCAT("template_", E283, "_proxy")</f>
        <v>template_lounge_sub_plug_proxy</v>
      </c>
      <c r="F282" s="6" t="str">
        <f>IF(ISBLANK(E282), "", Table2[[#This Row],[unique_id]])</f>
        <v>template_lounge_sub_plug_proxy</v>
      </c>
      <c r="G282" s="6" t="s">
        <v>1169</v>
      </c>
      <c r="H282" s="6" t="s">
        <v>734</v>
      </c>
      <c r="I282" s="6" t="s">
        <v>321</v>
      </c>
      <c r="O282" s="8" t="s">
        <v>1163</v>
      </c>
      <c r="P282" s="6" t="s">
        <v>172</v>
      </c>
      <c r="Q282" s="6" t="s">
        <v>1113</v>
      </c>
      <c r="R282" s="47" t="s">
        <v>1098</v>
      </c>
      <c r="S282" s="6" t="str">
        <f>S283</f>
        <v>Lounge Sub</v>
      </c>
      <c r="T28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82" s="8"/>
      <c r="W282" s="8"/>
      <c r="X282" s="8"/>
      <c r="Y282" s="8"/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J282" s="12"/>
      <c r="AK282" s="6"/>
      <c r="AL282" s="33"/>
      <c r="AM282" s="6"/>
      <c r="AN282" s="8"/>
      <c r="AO282" s="6" t="s">
        <v>134</v>
      </c>
      <c r="AP282" s="12" t="s">
        <v>425</v>
      </c>
      <c r="AQ282" s="6" t="s">
        <v>244</v>
      </c>
      <c r="AS282" s="6" t="s">
        <v>203</v>
      </c>
      <c r="AV282" s="6"/>
      <c r="AW282" s="6"/>
      <c r="AZ282" s="6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">
        <v>2554</v>
      </c>
      <c r="B283" s="6" t="s">
        <v>26</v>
      </c>
      <c r="C283" s="6" t="s">
        <v>244</v>
      </c>
      <c r="D283" s="6" t="s">
        <v>134</v>
      </c>
      <c r="E283" s="6" t="s">
        <v>1232</v>
      </c>
      <c r="F283" s="6" t="str">
        <f>IF(ISBLANK(E283), "", Table2[[#This Row],[unique_id]])</f>
        <v>lounge_sub_plug</v>
      </c>
      <c r="G283" s="6" t="s">
        <v>1169</v>
      </c>
      <c r="H283" s="6" t="s">
        <v>734</v>
      </c>
      <c r="I283" s="6" t="s">
        <v>321</v>
      </c>
      <c r="M283" s="6" t="s">
        <v>275</v>
      </c>
      <c r="O283" s="8" t="s">
        <v>1163</v>
      </c>
      <c r="P283" s="6" t="s">
        <v>172</v>
      </c>
      <c r="Q283" s="6" t="s">
        <v>1113</v>
      </c>
      <c r="R283" s="47" t="s">
        <v>1098</v>
      </c>
      <c r="S283" s="6" t="str">
        <f>_xlfn.CONCAT( "", "",Table2[[#This Row],[friendly_name]])</f>
        <v>Lounge Sub</v>
      </c>
      <c r="T283" s="9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83" s="8"/>
      <c r="W283" s="8"/>
      <c r="X283" s="8"/>
      <c r="Y283" s="8"/>
      <c r="AD283" s="6" t="s">
        <v>1170</v>
      </c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4"/>
      <c r="AM283" s="6" t="str">
        <f>IF(OR(ISBLANK(AV283), ISBLANK(AW283)), "", LOWER(_xlfn.CONCAT(Table2[[#This Row],[device_manufacturer]], "-",Table2[[#This Row],[device_suggested_area]], "-", Table2[[#This Row],[device_identifiers]])))</f>
        <v>tplink-lounge-sub</v>
      </c>
      <c r="AN283" s="8" t="s">
        <v>426</v>
      </c>
      <c r="AO283" s="6" t="s">
        <v>1171</v>
      </c>
      <c r="AP283" s="12" t="s">
        <v>425</v>
      </c>
      <c r="AQ283" s="6" t="str">
        <f>IF(OR(ISBLANK(AV283), ISBLANK(AW283)), "", Table2[[#This Row],[device_via_device]])</f>
        <v>TPLink</v>
      </c>
      <c r="AR283" s="6" t="s">
        <v>1178</v>
      </c>
      <c r="AS283" s="6" t="s">
        <v>203</v>
      </c>
      <c r="AU283" s="6" t="s">
        <v>553</v>
      </c>
      <c r="AV283" s="6" t="s">
        <v>404</v>
      </c>
      <c r="AW283" s="6" t="s">
        <v>535</v>
      </c>
      <c r="AZ283" s="6" t="str">
        <f>IF(AND(ISBLANK(AV283), ISBLANK(AW283)), "", _xlfn.CONCAT("[", IF(ISBLANK(AV283), "", _xlfn.CONCAT("[""mac"", """, AV283, """]")), IF(ISBLANK(AW283), "", _xlfn.CONCAT(", [""ip"", """, AW283, """]")), "]"))</f>
        <v>[["mac", "10:27:f5:31:f2:2b"], ["ip", "10.0.6.70"]]</v>
      </c>
    </row>
    <row r="284" spans="1:52" ht="16" customHeight="1">
      <c r="A284" s="6">
        <v>2555</v>
      </c>
      <c r="B284" s="6" t="s">
        <v>26</v>
      </c>
      <c r="C284" s="6" t="s">
        <v>1193</v>
      </c>
      <c r="D284" s="6" t="s">
        <v>149</v>
      </c>
      <c r="E284" s="9" t="str">
        <f>_xlfn.CONCAT("template_", E285, "_proxy")</f>
        <v>template_study_outlet_plug_proxy</v>
      </c>
      <c r="F284" s="6" t="str">
        <f>IF(ISBLANK(E284), "", Table2[[#This Row],[unique_id]])</f>
        <v>template_study_outlet_plug_proxy</v>
      </c>
      <c r="G284" s="6" t="s">
        <v>237</v>
      </c>
      <c r="H284" s="6" t="s">
        <v>734</v>
      </c>
      <c r="I284" s="6" t="s">
        <v>321</v>
      </c>
      <c r="O284" s="8" t="s">
        <v>1163</v>
      </c>
      <c r="P284" s="6" t="s">
        <v>172</v>
      </c>
      <c r="Q284" s="6" t="s">
        <v>1113</v>
      </c>
      <c r="R284" s="6" t="s">
        <v>734</v>
      </c>
      <c r="S284" s="6" t="str">
        <f>S285</f>
        <v>Study Outlet</v>
      </c>
      <c r="T284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4" s="8"/>
      <c r="W284" s="8"/>
      <c r="X284" s="8"/>
      <c r="Y284" s="8"/>
      <c r="AF284" s="8"/>
      <c r="AH284" s="6" t="str">
        <f>IF(ISBLANK(AG284),  "", _xlfn.CONCAT("haas/entity/sensor/", LOWER(C284), "/", E284, "/config"))</f>
        <v/>
      </c>
      <c r="AI284" s="6" t="str">
        <f>IF(ISBLANK(AG284),  "", _xlfn.CONCAT(LOWER(C284), "/", E284))</f>
        <v/>
      </c>
      <c r="AK284" s="6"/>
      <c r="AL284" s="34"/>
      <c r="AM284" s="6"/>
      <c r="AN284" s="8"/>
      <c r="AO284" s="6" t="s">
        <v>134</v>
      </c>
      <c r="AP284" s="12" t="s">
        <v>425</v>
      </c>
      <c r="AQ284" s="6" t="s">
        <v>244</v>
      </c>
      <c r="AS284" s="6" t="s">
        <v>421</v>
      </c>
      <c r="AV284" s="6"/>
      <c r="AW284" s="6"/>
      <c r="AZ284" s="6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">
        <v>2556</v>
      </c>
      <c r="B285" s="6" t="s">
        <v>26</v>
      </c>
      <c r="C285" s="6" t="s">
        <v>244</v>
      </c>
      <c r="D285" s="6" t="s">
        <v>134</v>
      </c>
      <c r="E285" s="6" t="s">
        <v>1233</v>
      </c>
      <c r="F285" s="6" t="str">
        <f>IF(ISBLANK(E285), "", Table2[[#This Row],[unique_id]])</f>
        <v>study_outlet_plug</v>
      </c>
      <c r="G285" s="6" t="s">
        <v>237</v>
      </c>
      <c r="H285" s="6" t="s">
        <v>734</v>
      </c>
      <c r="I285" s="6" t="s">
        <v>321</v>
      </c>
      <c r="M285" s="6" t="s">
        <v>275</v>
      </c>
      <c r="O285" s="8" t="s">
        <v>1163</v>
      </c>
      <c r="P285" s="6" t="s">
        <v>172</v>
      </c>
      <c r="Q285" s="6" t="s">
        <v>1113</v>
      </c>
      <c r="R285" s="6" t="s">
        <v>734</v>
      </c>
      <c r="S285" s="6" t="str">
        <f>_xlfn.CONCAT( "", "",Table2[[#This Row],[friendly_name]])</f>
        <v>Study Outlet</v>
      </c>
      <c r="T285" s="9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85" s="8"/>
      <c r="W285" s="8"/>
      <c r="X285" s="8"/>
      <c r="Y285" s="8"/>
      <c r="AD285" s="6" t="s">
        <v>269</v>
      </c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4"/>
      <c r="AM285" s="6" t="str">
        <f>IF(OR(ISBLANK(AV285), ISBLANK(AW285)), "", LOWER(_xlfn.CONCAT(Table2[[#This Row],[device_manufacturer]], "-",Table2[[#This Row],[device_suggested_area]], "-", Table2[[#This Row],[device_identifiers]])))</f>
        <v>tplink-study-outlet</v>
      </c>
      <c r="AN285" s="8" t="s">
        <v>426</v>
      </c>
      <c r="AO285" s="6" t="s">
        <v>436</v>
      </c>
      <c r="AP285" s="12" t="s">
        <v>425</v>
      </c>
      <c r="AQ285" s="6" t="str">
        <f>IF(OR(ISBLANK(AV285), ISBLANK(AW285)), "", Table2[[#This Row],[device_via_device]])</f>
        <v>TPLink</v>
      </c>
      <c r="AR285" s="6" t="s">
        <v>1178</v>
      </c>
      <c r="AS285" s="6" t="s">
        <v>421</v>
      </c>
      <c r="AU285" s="6" t="s">
        <v>553</v>
      </c>
      <c r="AV285" s="6" t="s">
        <v>416</v>
      </c>
      <c r="AW285" s="6" t="s">
        <v>547</v>
      </c>
      <c r="AZ285" s="6" t="str">
        <f>IF(AND(ISBLANK(AV285), ISBLANK(AW285)), "", _xlfn.CONCAT("[", IF(ISBLANK(AV285), "", _xlfn.CONCAT("[""mac"", """, AV285, """]")), IF(ISBLANK(AW285), "", _xlfn.CONCAT(", [""ip"", """, AW285, """]")), "]"))</f>
        <v>[["mac", "60:a4:b7:1f:72:0a"], ["ip", "10.0.6.82"]]</v>
      </c>
    </row>
    <row r="286" spans="1:52" ht="16" customHeight="1">
      <c r="A286" s="6">
        <v>2557</v>
      </c>
      <c r="B286" s="6" t="s">
        <v>26</v>
      </c>
      <c r="C286" s="6" t="s">
        <v>1193</v>
      </c>
      <c r="D286" s="6" t="s">
        <v>149</v>
      </c>
      <c r="E286" s="9" t="str">
        <f>_xlfn.CONCAT("template_", E287, "_proxy")</f>
        <v>template_office_outlet_plug_proxy</v>
      </c>
      <c r="F286" s="6" t="str">
        <f>IF(ISBLANK(E286), "", Table2[[#This Row],[unique_id]])</f>
        <v>template_office_outlet_plug_proxy</v>
      </c>
      <c r="G286" s="6" t="s">
        <v>236</v>
      </c>
      <c r="H286" s="6" t="s">
        <v>734</v>
      </c>
      <c r="I286" s="6" t="s">
        <v>321</v>
      </c>
      <c r="O286" s="8" t="s">
        <v>1163</v>
      </c>
      <c r="P286" s="6" t="s">
        <v>172</v>
      </c>
      <c r="Q286" s="6" t="s">
        <v>1113</v>
      </c>
      <c r="R286" s="6" t="s">
        <v>734</v>
      </c>
      <c r="S286" s="6" t="str">
        <f>S287</f>
        <v>Office Outlet</v>
      </c>
      <c r="T286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6" s="8"/>
      <c r="W286" s="8"/>
      <c r="X286" s="8"/>
      <c r="Y286" s="8"/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4"/>
      <c r="AM286" s="6"/>
      <c r="AN286" s="8"/>
      <c r="AO286" s="6" t="s">
        <v>134</v>
      </c>
      <c r="AP286" s="12" t="s">
        <v>425</v>
      </c>
      <c r="AQ286" s="6" t="s">
        <v>244</v>
      </c>
      <c r="AS286" s="6" t="s">
        <v>222</v>
      </c>
      <c r="AV286" s="6"/>
      <c r="AW286" s="6"/>
      <c r="AZ286" s="6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">
        <v>2558</v>
      </c>
      <c r="B287" s="6" t="s">
        <v>26</v>
      </c>
      <c r="C287" s="6" t="s">
        <v>244</v>
      </c>
      <c r="D287" s="6" t="s">
        <v>134</v>
      </c>
      <c r="E287" s="6" t="s">
        <v>1234</v>
      </c>
      <c r="F287" s="6" t="str">
        <f>IF(ISBLANK(E287), "", Table2[[#This Row],[unique_id]])</f>
        <v>office_outlet_plug</v>
      </c>
      <c r="G287" s="6" t="s">
        <v>236</v>
      </c>
      <c r="H287" s="6" t="s">
        <v>734</v>
      </c>
      <c r="I287" s="6" t="s">
        <v>321</v>
      </c>
      <c r="M287" s="6" t="s">
        <v>275</v>
      </c>
      <c r="O287" s="8" t="s">
        <v>1163</v>
      </c>
      <c r="P287" s="6" t="s">
        <v>172</v>
      </c>
      <c r="Q287" s="6" t="s">
        <v>1113</v>
      </c>
      <c r="R287" s="6" t="s">
        <v>734</v>
      </c>
      <c r="S287" s="6" t="str">
        <f>_xlfn.CONCAT( "", "",Table2[[#This Row],[friendly_name]])</f>
        <v>Office Outlet</v>
      </c>
      <c r="T287" s="9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287" s="8"/>
      <c r="W287" s="8"/>
      <c r="X287" s="8"/>
      <c r="Y287" s="8"/>
      <c r="AD287" s="6" t="s">
        <v>269</v>
      </c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4"/>
      <c r="AM287" s="6" t="str">
        <f>IF(OR(ISBLANK(AV287), ISBLANK(AW287)), "", LOWER(_xlfn.CONCAT(Table2[[#This Row],[device_manufacturer]], "-",Table2[[#This Row],[device_suggested_area]], "-", Table2[[#This Row],[device_identifiers]])))</f>
        <v>tplink-office-outlet</v>
      </c>
      <c r="AN287" s="8" t="s">
        <v>426</v>
      </c>
      <c r="AO287" s="6" t="s">
        <v>436</v>
      </c>
      <c r="AP287" s="12" t="s">
        <v>425</v>
      </c>
      <c r="AQ287" s="6" t="str">
        <f>IF(OR(ISBLANK(AV287), ISBLANK(AW287)), "", Table2[[#This Row],[device_via_device]])</f>
        <v>TPLink</v>
      </c>
      <c r="AR287" s="6" t="s">
        <v>1179</v>
      </c>
      <c r="AS287" s="6" t="s">
        <v>222</v>
      </c>
      <c r="AU287" s="6" t="s">
        <v>553</v>
      </c>
      <c r="AV287" s="6" t="s">
        <v>417</v>
      </c>
      <c r="AW287" s="6" t="s">
        <v>548</v>
      </c>
      <c r="AZ287" s="6" t="str">
        <f>IF(AND(ISBLANK(AV287), ISBLANK(AW287)), "", _xlfn.CONCAT("[", IF(ISBLANK(AV287), "", _xlfn.CONCAT("[""mac"", """, AV287, """]")), IF(ISBLANK(AW287), "", _xlfn.CONCAT(", [""ip"", """, AW287, """]")), "]"))</f>
        <v>[["mac", "10:27:f5:31:ec:58"], ["ip", "10.0.6.83"]]</v>
      </c>
    </row>
    <row r="288" spans="1:52" ht="16" customHeight="1">
      <c r="A288" s="6">
        <v>2559</v>
      </c>
      <c r="B288" s="6" t="s">
        <v>26</v>
      </c>
      <c r="C288" s="6" t="s">
        <v>1193</v>
      </c>
      <c r="D288" s="6" t="s">
        <v>149</v>
      </c>
      <c r="E288" s="9" t="str">
        <f>_xlfn.CONCAT("template_", E289, "_proxy")</f>
        <v>template_kitchen_dish_washer_plug_proxy</v>
      </c>
      <c r="F288" s="6" t="str">
        <f>IF(ISBLANK(E288), "", Table2[[#This Row],[unique_id]])</f>
        <v>template_kitchen_dish_washer_plug_proxy</v>
      </c>
      <c r="G288" s="6" t="s">
        <v>239</v>
      </c>
      <c r="H288" s="6" t="s">
        <v>734</v>
      </c>
      <c r="I288" s="6" t="s">
        <v>321</v>
      </c>
      <c r="O288" s="8" t="s">
        <v>1163</v>
      </c>
      <c r="P288" s="6" t="s">
        <v>172</v>
      </c>
      <c r="Q288" s="6" t="s">
        <v>1114</v>
      </c>
      <c r="R288" s="6" t="s">
        <v>1124</v>
      </c>
      <c r="S288" s="6" t="str">
        <f>S289</f>
        <v>Kitchen Dish Washer</v>
      </c>
      <c r="T288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8" s="8"/>
      <c r="W288" s="8"/>
      <c r="X288" s="8"/>
      <c r="Y288" s="8"/>
      <c r="AF288" s="8"/>
      <c r="AH288" s="6" t="str">
        <f>IF(ISBLANK(AG288),  "", _xlfn.CONCAT("haas/entity/sensor/", LOWER(C288), "/", E288, "/config"))</f>
        <v/>
      </c>
      <c r="AI288" s="6" t="str">
        <f>IF(ISBLANK(AG288),  "", _xlfn.CONCAT(LOWER(C288), "/", E288))</f>
        <v/>
      </c>
      <c r="AK288" s="6"/>
      <c r="AL288" s="34"/>
      <c r="AM288" s="6"/>
      <c r="AN288" s="8"/>
      <c r="AO288" s="6" t="s">
        <v>134</v>
      </c>
      <c r="AP288" s="12" t="s">
        <v>425</v>
      </c>
      <c r="AQ288" s="6" t="s">
        <v>244</v>
      </c>
      <c r="AS288" s="6" t="s">
        <v>215</v>
      </c>
      <c r="AV288" s="6"/>
      <c r="AW288" s="6"/>
      <c r="AZ288" s="6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">
        <v>2560</v>
      </c>
      <c r="B289" s="6" t="s">
        <v>26</v>
      </c>
      <c r="C289" s="6" t="s">
        <v>244</v>
      </c>
      <c r="D289" s="6" t="s">
        <v>134</v>
      </c>
      <c r="E289" s="6" t="s">
        <v>1235</v>
      </c>
      <c r="F289" s="6" t="str">
        <f>IF(ISBLANK(E289), "", Table2[[#This Row],[unique_id]])</f>
        <v>kitchen_dish_washer_plug</v>
      </c>
      <c r="G289" s="6" t="s">
        <v>239</v>
      </c>
      <c r="H289" s="6" t="s">
        <v>734</v>
      </c>
      <c r="I289" s="6" t="s">
        <v>321</v>
      </c>
      <c r="M289" s="6" t="s">
        <v>275</v>
      </c>
      <c r="O289" s="8" t="s">
        <v>1163</v>
      </c>
      <c r="P289" s="6" t="s">
        <v>172</v>
      </c>
      <c r="Q289" s="6" t="s">
        <v>1114</v>
      </c>
      <c r="R289" s="6" t="s">
        <v>1124</v>
      </c>
      <c r="S289" s="6" t="str">
        <f>_xlfn.CONCAT( Table2[[#This Row],[device_suggested_area]], " ",Table2[[#This Row],[friendly_name]])</f>
        <v>Kitchen Dish Washer</v>
      </c>
      <c r="T289" s="9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289" s="8"/>
      <c r="W289" s="8"/>
      <c r="X289" s="8"/>
      <c r="Y289" s="8"/>
      <c r="AD289" s="6" t="s">
        <v>262</v>
      </c>
      <c r="AF289" s="8"/>
      <c r="AH289" s="6" t="str">
        <f>IF(ISBLANK(AG289),  "", _xlfn.CONCAT("haas/entity/sensor/", LOWER(C289), "/", E289, "/config"))</f>
        <v/>
      </c>
      <c r="AI289" s="6" t="str">
        <f>IF(ISBLANK(AG289),  "", _xlfn.CONCAT(LOWER(C289), "/", E289))</f>
        <v/>
      </c>
      <c r="AK289" s="6"/>
      <c r="AL289" s="34"/>
      <c r="AM289" s="6" t="str">
        <f>IF(OR(ISBLANK(AV289), ISBLANK(AW289)), "", LOWER(_xlfn.CONCAT(Table2[[#This Row],[device_manufacturer]], "-",Table2[[#This Row],[device_suggested_area]], "-", Table2[[#This Row],[device_identifiers]])))</f>
        <v>tplink-kitchen-dish_washer</v>
      </c>
      <c r="AN289" s="8" t="s">
        <v>426</v>
      </c>
      <c r="AO289" s="6" t="s">
        <v>438</v>
      </c>
      <c r="AP289" s="11" t="s">
        <v>425</v>
      </c>
      <c r="AQ289" s="6" t="str">
        <f>IF(OR(ISBLANK(AV289), ISBLANK(AW289)), "", Table2[[#This Row],[device_via_device]])</f>
        <v>TPLink</v>
      </c>
      <c r="AR289" s="6" t="s">
        <v>1178</v>
      </c>
      <c r="AS289" s="6" t="s">
        <v>215</v>
      </c>
      <c r="AU289" s="6" t="s">
        <v>553</v>
      </c>
      <c r="AV289" s="6" t="s">
        <v>407</v>
      </c>
      <c r="AW289" s="6" t="s">
        <v>538</v>
      </c>
      <c r="AZ289" s="6" t="str">
        <f>IF(AND(ISBLANK(AV289), ISBLANK(AW289)), "", _xlfn.CONCAT("[", IF(ISBLANK(AV289), "", _xlfn.CONCAT("[""mac"", """, AV289, """]")), IF(ISBLANK(AW289), "", _xlfn.CONCAT(", [""ip"", """, AW289, """]")), "]"))</f>
        <v>[["mac", "5c:a6:e6:25:55:f7"], ["ip", "10.0.6.73"]]</v>
      </c>
    </row>
    <row r="290" spans="1:52" ht="16" customHeight="1">
      <c r="A290" s="6">
        <v>2561</v>
      </c>
      <c r="B290" s="6" t="s">
        <v>26</v>
      </c>
      <c r="C290" s="6" t="s">
        <v>1193</v>
      </c>
      <c r="D290" s="6" t="s">
        <v>149</v>
      </c>
      <c r="E290" s="9" t="str">
        <f>_xlfn.CONCAT("template_", E291, "_proxy")</f>
        <v>template_laundry_clothes_dryer_plug_proxy</v>
      </c>
      <c r="F290" s="6" t="str">
        <f>IF(ISBLANK(E290), "", Table2[[#This Row],[unique_id]])</f>
        <v>template_laundry_clothes_dryer_plug_proxy</v>
      </c>
      <c r="G290" s="6" t="s">
        <v>240</v>
      </c>
      <c r="H290" s="6" t="s">
        <v>734</v>
      </c>
      <c r="I290" s="6" t="s">
        <v>321</v>
      </c>
      <c r="O290" s="8" t="s">
        <v>1163</v>
      </c>
      <c r="P290" s="6" t="s">
        <v>172</v>
      </c>
      <c r="Q290" s="6" t="s">
        <v>1114</v>
      </c>
      <c r="R290" s="6" t="s">
        <v>1124</v>
      </c>
      <c r="S290" s="6" t="str">
        <f>S291</f>
        <v>Laundry Clothes Dryer</v>
      </c>
      <c r="T290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0" s="8"/>
      <c r="W290" s="8"/>
      <c r="X290" s="8"/>
      <c r="Y290" s="8"/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K290" s="6"/>
      <c r="AL290" s="34"/>
      <c r="AM290" s="6"/>
      <c r="AN290" s="8"/>
      <c r="AO290" s="6" t="s">
        <v>134</v>
      </c>
      <c r="AP290" s="12" t="s">
        <v>425</v>
      </c>
      <c r="AQ290" s="6" t="s">
        <v>244</v>
      </c>
      <c r="AS290" s="6" t="s">
        <v>223</v>
      </c>
      <c r="AV290" s="6"/>
      <c r="AW290" s="6"/>
      <c r="AZ290" s="6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customHeight="1">
      <c r="A291" s="6">
        <v>2562</v>
      </c>
      <c r="B291" s="6" t="s">
        <v>26</v>
      </c>
      <c r="C291" s="6" t="s">
        <v>244</v>
      </c>
      <c r="D291" s="6" t="s">
        <v>134</v>
      </c>
      <c r="E291" s="6" t="s">
        <v>1236</v>
      </c>
      <c r="F291" s="6" t="str">
        <f>IF(ISBLANK(E291), "", Table2[[#This Row],[unique_id]])</f>
        <v>laundry_clothes_dryer_plug</v>
      </c>
      <c r="G291" s="6" t="s">
        <v>240</v>
      </c>
      <c r="H291" s="6" t="s">
        <v>734</v>
      </c>
      <c r="I291" s="6" t="s">
        <v>321</v>
      </c>
      <c r="M291" s="6" t="s">
        <v>275</v>
      </c>
      <c r="O291" s="8" t="s">
        <v>1163</v>
      </c>
      <c r="P291" s="6" t="s">
        <v>172</v>
      </c>
      <c r="Q291" s="6" t="s">
        <v>1114</v>
      </c>
      <c r="R291" s="6" t="s">
        <v>1124</v>
      </c>
      <c r="S291" s="6" t="str">
        <f>_xlfn.CONCAT( Table2[[#This Row],[device_suggested_area]], " ",Table2[[#This Row],[friendly_name]])</f>
        <v>Laundry Clothes Dryer</v>
      </c>
      <c r="T291" s="9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291" s="8"/>
      <c r="W291" s="8"/>
      <c r="X291" s="8"/>
      <c r="Y291" s="8"/>
      <c r="AD291" s="6" t="s">
        <v>263</v>
      </c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4"/>
      <c r="AM291" s="6" t="str">
        <f>IF(OR(ISBLANK(AV291), ISBLANK(AW291)), "", LOWER(_xlfn.CONCAT(Table2[[#This Row],[device_manufacturer]], "-",Table2[[#This Row],[device_suggested_area]], "-", Table2[[#This Row],[device_identifiers]])))</f>
        <v>tplink-laundry-clothes-dryer</v>
      </c>
      <c r="AN291" s="8" t="s">
        <v>426</v>
      </c>
      <c r="AO291" s="6" t="s">
        <v>459</v>
      </c>
      <c r="AP291" s="12" t="s">
        <v>425</v>
      </c>
      <c r="AQ291" s="6" t="str">
        <f>IF(OR(ISBLANK(AV291), ISBLANK(AW291)), "", Table2[[#This Row],[device_via_device]])</f>
        <v>TPLink</v>
      </c>
      <c r="AR291" s="6" t="s">
        <v>1178</v>
      </c>
      <c r="AS291" s="6" t="s">
        <v>223</v>
      </c>
      <c r="AU291" s="6" t="s">
        <v>553</v>
      </c>
      <c r="AV291" s="6" t="s">
        <v>408</v>
      </c>
      <c r="AW291" s="6" t="s">
        <v>539</v>
      </c>
      <c r="AZ291" s="6" t="str">
        <f>IF(AND(ISBLANK(AV291), ISBLANK(AW291)), "", _xlfn.CONCAT("[", IF(ISBLANK(AV291), "", _xlfn.CONCAT("[""mac"", """, AV291, """]")), IF(ISBLANK(AW291), "", _xlfn.CONCAT(", [""ip"", """, AW291, """]")), "]"))</f>
        <v>[["mac", "5c:a6:e6:25:55:f0"], ["ip", "10.0.6.74"]]</v>
      </c>
    </row>
    <row r="292" spans="1:52" ht="16" customHeight="1">
      <c r="A292" s="6">
        <v>2563</v>
      </c>
      <c r="B292" s="6" t="s">
        <v>26</v>
      </c>
      <c r="C292" s="6" t="s">
        <v>1193</v>
      </c>
      <c r="D292" s="6" t="s">
        <v>149</v>
      </c>
      <c r="E292" s="9" t="str">
        <f>_xlfn.CONCAT("template_", E293, "_proxy")</f>
        <v>template_laundry_washing_machine_plug_proxy</v>
      </c>
      <c r="F292" s="6" t="str">
        <f>IF(ISBLANK(E292), "", Table2[[#This Row],[unique_id]])</f>
        <v>template_laundry_washing_machine_plug_proxy</v>
      </c>
      <c r="G292" s="6" t="s">
        <v>238</v>
      </c>
      <c r="H292" s="6" t="s">
        <v>734</v>
      </c>
      <c r="I292" s="6" t="s">
        <v>321</v>
      </c>
      <c r="O292" s="8" t="s">
        <v>1163</v>
      </c>
      <c r="P292" s="6" t="s">
        <v>172</v>
      </c>
      <c r="Q292" s="6" t="s">
        <v>1114</v>
      </c>
      <c r="R292" s="6" t="s">
        <v>1124</v>
      </c>
      <c r="S292" s="6" t="str">
        <f>S293</f>
        <v>Laundry Washing Machine</v>
      </c>
      <c r="T292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2" s="8"/>
      <c r="W292" s="8"/>
      <c r="X292" s="8"/>
      <c r="Y292" s="8"/>
      <c r="AF292" s="8"/>
      <c r="AK292" s="6"/>
      <c r="AL292" s="34"/>
      <c r="AM292" s="6"/>
      <c r="AN292" s="8"/>
      <c r="AO292" s="6" t="s">
        <v>134</v>
      </c>
      <c r="AP292" s="12" t="s">
        <v>425</v>
      </c>
      <c r="AQ292" s="6" t="s">
        <v>244</v>
      </c>
      <c r="AS292" s="6" t="s">
        <v>223</v>
      </c>
      <c r="AV292" s="6"/>
      <c r="AW292" s="6"/>
    </row>
    <row r="293" spans="1:52" ht="16" customHeight="1">
      <c r="A293" s="6">
        <v>2564</v>
      </c>
      <c r="B293" s="6" t="s">
        <v>26</v>
      </c>
      <c r="C293" s="6" t="s">
        <v>244</v>
      </c>
      <c r="D293" s="6" t="s">
        <v>134</v>
      </c>
      <c r="E293" s="6" t="s">
        <v>1237</v>
      </c>
      <c r="F293" s="6" t="str">
        <f>IF(ISBLANK(E293), "", Table2[[#This Row],[unique_id]])</f>
        <v>laundry_washing_machine_plug</v>
      </c>
      <c r="G293" s="6" t="s">
        <v>238</v>
      </c>
      <c r="H293" s="6" t="s">
        <v>734</v>
      </c>
      <c r="I293" s="6" t="s">
        <v>321</v>
      </c>
      <c r="M293" s="6" t="s">
        <v>275</v>
      </c>
      <c r="O293" s="8" t="s">
        <v>1163</v>
      </c>
      <c r="P293" s="6" t="s">
        <v>172</v>
      </c>
      <c r="Q293" s="6" t="s">
        <v>1114</v>
      </c>
      <c r="R293" s="6" t="s">
        <v>1124</v>
      </c>
      <c r="S293" s="6" t="str">
        <f>_xlfn.CONCAT( Table2[[#This Row],[device_suggested_area]], " ",Table2[[#This Row],[friendly_name]])</f>
        <v>Laundry Washing Machine</v>
      </c>
      <c r="T293" s="9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293" s="8"/>
      <c r="W293" s="8"/>
      <c r="X293" s="8"/>
      <c r="Y293" s="8"/>
      <c r="AD293" s="6" t="s">
        <v>264</v>
      </c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4"/>
      <c r="AM293" s="6" t="str">
        <f>IF(OR(ISBLANK(AV293), ISBLANK(AW293)), "", LOWER(_xlfn.CONCAT(Table2[[#This Row],[device_manufacturer]], "-",Table2[[#This Row],[device_suggested_area]], "-", Table2[[#This Row],[device_identifiers]])))</f>
        <v>tplink-laundry-washing-machine</v>
      </c>
      <c r="AN293" s="8" t="s">
        <v>426</v>
      </c>
      <c r="AO293" s="6" t="s">
        <v>460</v>
      </c>
      <c r="AP293" s="12" t="s">
        <v>425</v>
      </c>
      <c r="AQ293" s="6" t="str">
        <f>IF(OR(ISBLANK(AV293), ISBLANK(AW293)), "", Table2[[#This Row],[device_via_device]])</f>
        <v>TPLink</v>
      </c>
      <c r="AR293" s="6" t="s">
        <v>1178</v>
      </c>
      <c r="AS293" s="6" t="s">
        <v>223</v>
      </c>
      <c r="AU293" s="6" t="s">
        <v>553</v>
      </c>
      <c r="AV293" s="6" t="s">
        <v>409</v>
      </c>
      <c r="AW293" s="6" t="s">
        <v>540</v>
      </c>
      <c r="AZ293" s="6" t="str">
        <f>IF(AND(ISBLANK(AV293), ISBLANK(AW293)), "", _xlfn.CONCAT("[", IF(ISBLANK(AV293), "", _xlfn.CONCAT("[""mac"", """, AV293, """]")), IF(ISBLANK(AW293), "", _xlfn.CONCAT(", [""ip"", """, AW293, """]")), "]"))</f>
        <v>[["mac", "5c:a6:e6:25:5a:a3"], ["ip", "10.0.6.75"]]</v>
      </c>
    </row>
    <row r="294" spans="1:52" ht="16" customHeight="1">
      <c r="A294" s="6">
        <v>2565</v>
      </c>
      <c r="B294" s="6" t="s">
        <v>26</v>
      </c>
      <c r="C294" s="6" t="s">
        <v>1193</v>
      </c>
      <c r="D294" s="6" t="s">
        <v>149</v>
      </c>
      <c r="E294" s="9" t="str">
        <f>_xlfn.CONCAT("template_", E295, "_proxy")</f>
        <v>template_kitchen_coffee_machine_plug_proxy</v>
      </c>
      <c r="F294" s="6" t="str">
        <f>IF(ISBLANK(E294), "", Table2[[#This Row],[unique_id]])</f>
        <v>template_kitchen_coffee_machine_plug_proxy</v>
      </c>
      <c r="G294" s="6" t="s">
        <v>135</v>
      </c>
      <c r="H294" s="6" t="s">
        <v>734</v>
      </c>
      <c r="I294" s="6" t="s">
        <v>321</v>
      </c>
      <c r="O294" s="8" t="s">
        <v>1163</v>
      </c>
      <c r="P294" s="6" t="s">
        <v>172</v>
      </c>
      <c r="Q294" s="6" t="s">
        <v>1114</v>
      </c>
      <c r="R294" s="6" t="s">
        <v>1124</v>
      </c>
      <c r="S294" s="6" t="str">
        <f>S295</f>
        <v>Kitchen Coffee Machine</v>
      </c>
      <c r="T294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4" s="8"/>
      <c r="W294" s="8"/>
      <c r="X294" s="8"/>
      <c r="Y294" s="8"/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4"/>
      <c r="AM294" s="6"/>
      <c r="AN294" s="8"/>
      <c r="AO294" s="6" t="s">
        <v>134</v>
      </c>
      <c r="AP294" s="12" t="s">
        <v>425</v>
      </c>
      <c r="AQ294" s="6" t="s">
        <v>244</v>
      </c>
      <c r="AS294" s="6" t="s">
        <v>215</v>
      </c>
      <c r="AV294" s="6"/>
      <c r="AW294" s="6"/>
      <c r="AZ294" s="6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ht="16" customHeight="1">
      <c r="A295" s="6">
        <v>2566</v>
      </c>
      <c r="B295" s="6" t="s">
        <v>26</v>
      </c>
      <c r="C295" s="6" t="s">
        <v>244</v>
      </c>
      <c r="D295" s="6" t="s">
        <v>134</v>
      </c>
      <c r="E295" s="6" t="s">
        <v>1238</v>
      </c>
      <c r="F295" s="6" t="str">
        <f>IF(ISBLANK(E295), "", Table2[[#This Row],[unique_id]])</f>
        <v>kitchen_coffee_machine_plug</v>
      </c>
      <c r="G295" s="6" t="s">
        <v>135</v>
      </c>
      <c r="H295" s="6" t="s">
        <v>734</v>
      </c>
      <c r="I295" s="6" t="s">
        <v>321</v>
      </c>
      <c r="M295" s="6" t="s">
        <v>275</v>
      </c>
      <c r="O295" s="8" t="s">
        <v>1163</v>
      </c>
      <c r="P295" s="6" t="s">
        <v>172</v>
      </c>
      <c r="Q295" s="6" t="s">
        <v>1114</v>
      </c>
      <c r="R295" s="6" t="s">
        <v>1124</v>
      </c>
      <c r="S295" s="6" t="str">
        <f>_xlfn.CONCAT( Table2[[#This Row],[device_suggested_area]], " ",Table2[[#This Row],[friendly_name]])</f>
        <v>Kitchen Coffee Machine</v>
      </c>
      <c r="T295" s="9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295" s="8"/>
      <c r="W295" s="8"/>
      <c r="X295" s="8"/>
      <c r="Y295" s="8"/>
      <c r="AD295" s="6" t="s">
        <v>265</v>
      </c>
      <c r="AF295" s="8"/>
      <c r="AH295" s="6" t="str">
        <f>IF(ISBLANK(AG295),  "", _xlfn.CONCAT("haas/entity/sensor/", LOWER(C295), "/", E295, "/config"))</f>
        <v/>
      </c>
      <c r="AI295" s="6" t="str">
        <f>IF(ISBLANK(AG295),  "", _xlfn.CONCAT(LOWER(C295), "/", E295))</f>
        <v/>
      </c>
      <c r="AK295" s="6"/>
      <c r="AL295" s="34"/>
      <c r="AM295" s="6" t="str">
        <f>IF(OR(ISBLANK(AV295), ISBLANK(AW295)), "", LOWER(_xlfn.CONCAT(Table2[[#This Row],[device_manufacturer]], "-",Table2[[#This Row],[device_suggested_area]], "-", Table2[[#This Row],[device_identifiers]])))</f>
        <v>tplink-kitchen-coffee-machine</v>
      </c>
      <c r="AN295" s="8" t="s">
        <v>426</v>
      </c>
      <c r="AO295" s="6" t="s">
        <v>461</v>
      </c>
      <c r="AP295" s="6" t="s">
        <v>425</v>
      </c>
      <c r="AQ295" s="6" t="str">
        <f>IF(OR(ISBLANK(AV295), ISBLANK(AW295)), "", Table2[[#This Row],[device_via_device]])</f>
        <v>TPLink</v>
      </c>
      <c r="AR295" s="6" t="s">
        <v>1178</v>
      </c>
      <c r="AS295" s="6" t="s">
        <v>215</v>
      </c>
      <c r="AU295" s="6" t="s">
        <v>553</v>
      </c>
      <c r="AV295" s="6" t="s">
        <v>410</v>
      </c>
      <c r="AW295" s="6" t="s">
        <v>541</v>
      </c>
      <c r="AZ295" s="6" t="str">
        <f>IF(AND(ISBLANK(AV295), ISBLANK(AW295)), "", _xlfn.CONCAT("[", IF(ISBLANK(AV295), "", _xlfn.CONCAT("[""mac"", """, AV295, """]")), IF(ISBLANK(AW295), "", _xlfn.CONCAT(", [""ip"", """, AW295, """]")), "]"))</f>
        <v>[["mac", "60:a4:b7:1f:71:0a"], ["ip", "10.0.6.76"]]</v>
      </c>
    </row>
    <row r="296" spans="1:52" ht="16" customHeight="1">
      <c r="A296" s="6">
        <v>2567</v>
      </c>
      <c r="B296" s="6" t="s">
        <v>26</v>
      </c>
      <c r="C296" s="6" t="s">
        <v>1193</v>
      </c>
      <c r="D296" s="6" t="s">
        <v>149</v>
      </c>
      <c r="E296" s="9" t="str">
        <f>_xlfn.CONCAT("template_", E297, "_proxy")</f>
        <v>template_kitchen_fridge_plug_proxy</v>
      </c>
      <c r="F296" s="6" t="str">
        <f>IF(ISBLANK(E296), "", Table2[[#This Row],[unique_id]])</f>
        <v>template_kitchen_fridge_plug_proxy</v>
      </c>
      <c r="G296" s="6" t="s">
        <v>234</v>
      </c>
      <c r="H296" s="6" t="s">
        <v>734</v>
      </c>
      <c r="I296" s="6" t="s">
        <v>321</v>
      </c>
      <c r="O296" s="8" t="s">
        <v>1163</v>
      </c>
      <c r="P296" s="6" t="s">
        <v>172</v>
      </c>
      <c r="Q296" s="6" t="s">
        <v>1113</v>
      </c>
      <c r="R296" s="6" t="s">
        <v>1125</v>
      </c>
      <c r="S296" s="6" t="str">
        <f>S297</f>
        <v>Kitchen Fridge</v>
      </c>
      <c r="T29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6" s="8"/>
      <c r="W296" s="8"/>
      <c r="X296" s="8"/>
      <c r="Y296" s="8"/>
      <c r="AF296" s="8"/>
      <c r="AH296" s="6" t="str">
        <f>IF(ISBLANK(AG296),  "", _xlfn.CONCAT("haas/entity/sensor/", LOWER(C296), "/", E296, "/config"))</f>
        <v/>
      </c>
      <c r="AI296" s="6" t="str">
        <f>IF(ISBLANK(AG296),  "", _xlfn.CONCAT(LOWER(C296), "/", E296))</f>
        <v/>
      </c>
      <c r="AK296" s="6"/>
      <c r="AL296" s="34"/>
      <c r="AM296" s="6"/>
      <c r="AN296" s="8"/>
      <c r="AO296" s="6" t="s">
        <v>134</v>
      </c>
      <c r="AP296" s="6" t="s">
        <v>424</v>
      </c>
      <c r="AQ296" s="6" t="s">
        <v>244</v>
      </c>
      <c r="AS296" s="6" t="s">
        <v>215</v>
      </c>
      <c r="AV296" s="6"/>
      <c r="AW296" s="6"/>
      <c r="AZ296" s="6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">
        <v>2568</v>
      </c>
      <c r="B297" s="6" t="s">
        <v>26</v>
      </c>
      <c r="C297" s="6" t="s">
        <v>244</v>
      </c>
      <c r="D297" s="6" t="s">
        <v>134</v>
      </c>
      <c r="E297" s="6" t="s">
        <v>1239</v>
      </c>
      <c r="F297" s="6" t="str">
        <f>IF(ISBLANK(E297), "", Table2[[#This Row],[unique_id]])</f>
        <v>kitchen_fridge_plug</v>
      </c>
      <c r="G297" s="6" t="s">
        <v>234</v>
      </c>
      <c r="H297" s="6" t="s">
        <v>734</v>
      </c>
      <c r="I297" s="6" t="s">
        <v>321</v>
      </c>
      <c r="M297" s="6" t="s">
        <v>275</v>
      </c>
      <c r="O297" s="8" t="s">
        <v>1163</v>
      </c>
      <c r="P297" s="6" t="s">
        <v>172</v>
      </c>
      <c r="Q297" s="6" t="s">
        <v>1113</v>
      </c>
      <c r="R297" s="6" t="s">
        <v>1125</v>
      </c>
      <c r="S297" s="6" t="str">
        <f>Table2[[#This Row],[friendly_name]]</f>
        <v>Kitchen Fridge</v>
      </c>
      <c r="T297" s="9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297" s="8"/>
      <c r="W297" s="8"/>
      <c r="X297" s="8"/>
      <c r="Y297" s="8"/>
      <c r="AD297" s="6" t="s">
        <v>266</v>
      </c>
      <c r="AF297" s="8"/>
      <c r="AH297" s="6" t="str">
        <f>IF(ISBLANK(AG297),  "", _xlfn.CONCAT("haas/entity/sensor/", LOWER(C297), "/", E297, "/config"))</f>
        <v/>
      </c>
      <c r="AI297" s="6" t="str">
        <f>IF(ISBLANK(AG297),  "", _xlfn.CONCAT(LOWER(C297), "/", E297))</f>
        <v/>
      </c>
      <c r="AK297" s="6"/>
      <c r="AL297" s="34"/>
      <c r="AM297" s="6" t="str">
        <f>IF(OR(ISBLANK(AV297), ISBLANK(AW297)), "", LOWER(_xlfn.CONCAT(Table2[[#This Row],[device_manufacturer]], "-",Table2[[#This Row],[device_suggested_area]], "-", Table2[[#This Row],[device_identifiers]])))</f>
        <v>tplink-kitchen-fridge</v>
      </c>
      <c r="AN297" s="8" t="s">
        <v>427</v>
      </c>
      <c r="AO297" s="6" t="s">
        <v>431</v>
      </c>
      <c r="AP297" s="6" t="s">
        <v>424</v>
      </c>
      <c r="AQ297" s="6" t="str">
        <f>IF(OR(ISBLANK(AV297), ISBLANK(AW297)), "", Table2[[#This Row],[device_via_device]])</f>
        <v>TPLink</v>
      </c>
      <c r="AR297" s="6" t="s">
        <v>1178</v>
      </c>
      <c r="AS297" s="6" t="s">
        <v>215</v>
      </c>
      <c r="AU297" s="6" t="s">
        <v>553</v>
      </c>
      <c r="AV297" s="6" t="s">
        <v>411</v>
      </c>
      <c r="AW297" s="6" t="s">
        <v>542</v>
      </c>
      <c r="AZ297" s="6" t="str">
        <f>IF(AND(ISBLANK(AV297), ISBLANK(AW297)), "", _xlfn.CONCAT("[", IF(ISBLANK(AV297), "", _xlfn.CONCAT("[""mac"", """, AV297, """]")), IF(ISBLANK(AW297), "", _xlfn.CONCAT(", [""ip"", """, AW297, """]")), "]"))</f>
        <v>[["mac", "ac:84:c6:54:96:50"], ["ip", "10.0.6.77"]]</v>
      </c>
    </row>
    <row r="298" spans="1:52" ht="16" customHeight="1">
      <c r="A298" s="6">
        <v>2569</v>
      </c>
      <c r="B298" s="6" t="s">
        <v>26</v>
      </c>
      <c r="C298" s="6" t="s">
        <v>1193</v>
      </c>
      <c r="D298" s="6" t="s">
        <v>149</v>
      </c>
      <c r="E298" s="9" t="str">
        <f>_xlfn.CONCAT("template_", E299, "_proxy")</f>
        <v>template_deck_freezer_plug_proxy</v>
      </c>
      <c r="F298" s="6" t="str">
        <f>IF(ISBLANK(E298), "", Table2[[#This Row],[unique_id]])</f>
        <v>template_deck_freezer_plug_proxy</v>
      </c>
      <c r="G298" s="6" t="s">
        <v>235</v>
      </c>
      <c r="H298" s="6" t="s">
        <v>734</v>
      </c>
      <c r="I298" s="6" t="s">
        <v>321</v>
      </c>
      <c r="O298" s="8" t="s">
        <v>1163</v>
      </c>
      <c r="P298" s="6" t="s">
        <v>172</v>
      </c>
      <c r="Q298" s="6" t="s">
        <v>1113</v>
      </c>
      <c r="R298" s="6" t="s">
        <v>1125</v>
      </c>
      <c r="S298" s="6" t="str">
        <f>S299</f>
        <v>Deck Freezer</v>
      </c>
      <c r="T29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8" s="8"/>
      <c r="W298" s="8"/>
      <c r="X298" s="8"/>
      <c r="Y298" s="8"/>
      <c r="AF298" s="8"/>
      <c r="AH298" s="6" t="str">
        <f>IF(ISBLANK(AG298),  "", _xlfn.CONCAT("haas/entity/sensor/", LOWER(C298), "/", E298, "/config"))</f>
        <v/>
      </c>
      <c r="AI298" s="6" t="str">
        <f>IF(ISBLANK(AG298),  "", _xlfn.CONCAT(LOWER(C298), "/", E298))</f>
        <v/>
      </c>
      <c r="AK298" s="6"/>
      <c r="AL298" s="34"/>
      <c r="AM298" s="6"/>
      <c r="AN298" s="8"/>
      <c r="AO298" s="6" t="s">
        <v>134</v>
      </c>
      <c r="AP298" s="6" t="s">
        <v>424</v>
      </c>
      <c r="AQ298" s="6" t="s">
        <v>244</v>
      </c>
      <c r="AS298" s="6" t="s">
        <v>422</v>
      </c>
      <c r="AV298" s="6"/>
      <c r="AW298" s="10"/>
      <c r="AZ298" s="6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">
        <v>2570</v>
      </c>
      <c r="B299" s="6" t="s">
        <v>26</v>
      </c>
      <c r="C299" s="6" t="s">
        <v>244</v>
      </c>
      <c r="D299" s="6" t="s">
        <v>134</v>
      </c>
      <c r="E299" s="6" t="s">
        <v>1240</v>
      </c>
      <c r="F299" s="6" t="str">
        <f>IF(ISBLANK(E299), "", Table2[[#This Row],[unique_id]])</f>
        <v>deck_freezer_plug</v>
      </c>
      <c r="G299" s="6" t="s">
        <v>235</v>
      </c>
      <c r="H299" s="6" t="s">
        <v>734</v>
      </c>
      <c r="I299" s="6" t="s">
        <v>321</v>
      </c>
      <c r="M299" s="6" t="s">
        <v>275</v>
      </c>
      <c r="O299" s="8" t="s">
        <v>1163</v>
      </c>
      <c r="P299" s="6" t="s">
        <v>172</v>
      </c>
      <c r="Q299" s="6" t="s">
        <v>1113</v>
      </c>
      <c r="R299" s="6" t="s">
        <v>1125</v>
      </c>
      <c r="S299" s="6" t="str">
        <f>Table2[[#This Row],[friendly_name]]</f>
        <v>Deck Freezer</v>
      </c>
      <c r="T299" s="9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299" s="8"/>
      <c r="W299" s="8"/>
      <c r="X299" s="8"/>
      <c r="Y299" s="8"/>
      <c r="AD299" s="6" t="s">
        <v>267</v>
      </c>
      <c r="AF299" s="8"/>
      <c r="AH299" s="6" t="str">
        <f>IF(ISBLANK(AG299),  "", _xlfn.CONCAT("haas/entity/sensor/", LOWER(C299), "/", E299, "/config"))</f>
        <v/>
      </c>
      <c r="AI299" s="6" t="str">
        <f>IF(ISBLANK(AG299),  "", _xlfn.CONCAT(LOWER(C299), "/", E299))</f>
        <v/>
      </c>
      <c r="AK299" s="6"/>
      <c r="AL299" s="34"/>
      <c r="AM299" s="6" t="str">
        <f>IF(OR(ISBLANK(AV299), ISBLANK(AW299)), "", LOWER(_xlfn.CONCAT(Table2[[#This Row],[device_manufacturer]], "-",Table2[[#This Row],[device_suggested_area]], "-", Table2[[#This Row],[device_identifiers]])))</f>
        <v>tplink-deck-freezer</v>
      </c>
      <c r="AN299" s="8" t="s">
        <v>427</v>
      </c>
      <c r="AO299" s="6" t="s">
        <v>432</v>
      </c>
      <c r="AP299" s="6" t="s">
        <v>424</v>
      </c>
      <c r="AQ299" s="6" t="str">
        <f>IF(OR(ISBLANK(AV299), ISBLANK(AW299)), "", Table2[[#This Row],[device_via_device]])</f>
        <v>TPLink</v>
      </c>
      <c r="AR299" s="6" t="s">
        <v>1178</v>
      </c>
      <c r="AS299" s="6" t="s">
        <v>422</v>
      </c>
      <c r="AU299" s="6" t="s">
        <v>553</v>
      </c>
      <c r="AV299" s="6" t="s">
        <v>412</v>
      </c>
      <c r="AW299" s="6" t="s">
        <v>543</v>
      </c>
      <c r="AZ299" s="6" t="str">
        <f>IF(AND(ISBLANK(AV299), ISBLANK(AW299)), "", _xlfn.CONCAT("[", IF(ISBLANK(AV299), "", _xlfn.CONCAT("[""mac"", """, AV299, """]")), IF(ISBLANK(AW299), "", _xlfn.CONCAT(", [""ip"", """, AW299, """]")), "]"))</f>
        <v>[["mac", "ac:84:c6:54:9e:cf"], ["ip", "10.0.6.78"]]</v>
      </c>
    </row>
    <row r="300" spans="1:52" ht="16" customHeight="1">
      <c r="A300" s="6">
        <v>2571</v>
      </c>
      <c r="B300" s="6" t="s">
        <v>26</v>
      </c>
      <c r="C300" s="6" t="s">
        <v>1193</v>
      </c>
      <c r="D300" s="6" t="s">
        <v>149</v>
      </c>
      <c r="E300" s="9" t="str">
        <f>_xlfn.CONCAT("template_", E301, "_proxy")</f>
        <v>template_study_battery_charger_plug_proxy</v>
      </c>
      <c r="F300" s="6" t="str">
        <f>IF(ISBLANK(E300), "", Table2[[#This Row],[unique_id]])</f>
        <v>template_study_battery_charger_plug_proxy</v>
      </c>
      <c r="G300" s="6" t="s">
        <v>242</v>
      </c>
      <c r="H300" s="6" t="s">
        <v>734</v>
      </c>
      <c r="I300" s="6" t="s">
        <v>321</v>
      </c>
      <c r="O300" s="8" t="s">
        <v>1163</v>
      </c>
      <c r="P300" s="6" t="s">
        <v>172</v>
      </c>
      <c r="Q300" s="6" t="s">
        <v>1113</v>
      </c>
      <c r="R300" s="6" t="s">
        <v>734</v>
      </c>
      <c r="S300" s="6" t="str">
        <f>S301</f>
        <v>Study Battery Charger</v>
      </c>
      <c r="T300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8"/>
      <c r="W300" s="8"/>
      <c r="X300" s="8"/>
      <c r="Y300" s="8"/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K300" s="6"/>
      <c r="AL300" s="34"/>
      <c r="AM300" s="6"/>
      <c r="AN300" s="8"/>
      <c r="AO300" s="6" t="s">
        <v>134</v>
      </c>
      <c r="AP300" s="12" t="s">
        <v>425</v>
      </c>
      <c r="AQ300" s="6" t="s">
        <v>244</v>
      </c>
      <c r="AS300" s="6" t="s">
        <v>421</v>
      </c>
      <c r="AV300" s="6"/>
      <c r="AW300" s="10"/>
      <c r="AZ300" s="6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">
        <v>2572</v>
      </c>
      <c r="B301" s="6" t="s">
        <v>26</v>
      </c>
      <c r="C301" s="6" t="s">
        <v>244</v>
      </c>
      <c r="D301" s="6" t="s">
        <v>134</v>
      </c>
      <c r="E301" s="6" t="s">
        <v>1241</v>
      </c>
      <c r="F301" s="6" t="str">
        <f>IF(ISBLANK(E301), "", Table2[[#This Row],[unique_id]])</f>
        <v>study_battery_charger_plug</v>
      </c>
      <c r="G301" s="6" t="s">
        <v>242</v>
      </c>
      <c r="H301" s="6" t="s">
        <v>734</v>
      </c>
      <c r="I301" s="6" t="s">
        <v>321</v>
      </c>
      <c r="M301" s="6" t="s">
        <v>275</v>
      </c>
      <c r="O301" s="8" t="s">
        <v>1163</v>
      </c>
      <c r="P301" s="6" t="s">
        <v>172</v>
      </c>
      <c r="Q301" s="6" t="s">
        <v>1113</v>
      </c>
      <c r="R301" s="6" t="s">
        <v>734</v>
      </c>
      <c r="S301" s="6" t="str">
        <f>_xlfn.CONCAT( Table2[[#This Row],[device_suggested_area]], " ",Table2[[#This Row],[friendly_name]])</f>
        <v>Study Battery Charger</v>
      </c>
      <c r="T301" s="9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01" s="8"/>
      <c r="W301" s="8"/>
      <c r="X301" s="8"/>
      <c r="Y301" s="8"/>
      <c r="AD301" s="6" t="s">
        <v>273</v>
      </c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K301" s="6"/>
      <c r="AL301" s="34"/>
      <c r="AM301" s="6" t="str">
        <f>IF(OR(ISBLANK(AV301), ISBLANK(AW301)), "", LOWER(_xlfn.CONCAT(Table2[[#This Row],[device_manufacturer]], "-",Table2[[#This Row],[device_suggested_area]], "-", Table2[[#This Row],[device_identifiers]])))</f>
        <v>tplink-study-battery-charger</v>
      </c>
      <c r="AN301" s="8" t="s">
        <v>426</v>
      </c>
      <c r="AO301" s="6" t="s">
        <v>457</v>
      </c>
      <c r="AP301" s="12" t="s">
        <v>425</v>
      </c>
      <c r="AQ301" s="6" t="str">
        <f>IF(OR(ISBLANK(AV301), ISBLANK(AW301)), "", Table2[[#This Row],[device_via_device]])</f>
        <v>TPLink</v>
      </c>
      <c r="AR301" s="6" t="s">
        <v>1178</v>
      </c>
      <c r="AS301" s="6" t="s">
        <v>421</v>
      </c>
      <c r="AU301" s="6" t="s">
        <v>553</v>
      </c>
      <c r="AV301" s="6" t="s">
        <v>405</v>
      </c>
      <c r="AW301" s="6" t="s">
        <v>536</v>
      </c>
      <c r="AZ301" s="6" t="str">
        <f>IF(AND(ISBLANK(AV301), ISBLANK(AW301)), "", _xlfn.CONCAT("[", IF(ISBLANK(AV301), "", _xlfn.CONCAT("[""mac"", """, AV301, """]")), IF(ISBLANK(AW301), "", _xlfn.CONCAT(", [""ip"", """, AW301, """]")), "]"))</f>
        <v>[["mac", "5c:a6:e6:25:64:e9"], ["ip", "10.0.6.71"]]</v>
      </c>
    </row>
    <row r="302" spans="1:52" ht="16" customHeight="1">
      <c r="A302" s="6">
        <v>2573</v>
      </c>
      <c r="B302" s="6" t="s">
        <v>26</v>
      </c>
      <c r="C302" s="6" t="s">
        <v>1193</v>
      </c>
      <c r="D302" s="6" t="s">
        <v>149</v>
      </c>
      <c r="E302" s="9" t="str">
        <f>_xlfn.CONCAT("template_", E303, "_proxy")</f>
        <v>template_laundry_vacuum_charger_plug_proxy</v>
      </c>
      <c r="F302" s="6" t="str">
        <f>IF(ISBLANK(E302), "", Table2[[#This Row],[unique_id]])</f>
        <v>template_laundry_vacuum_charger_plug_proxy</v>
      </c>
      <c r="G302" s="6" t="s">
        <v>241</v>
      </c>
      <c r="H302" s="6" t="s">
        <v>734</v>
      </c>
      <c r="I302" s="6" t="s">
        <v>321</v>
      </c>
      <c r="O302" s="8" t="s">
        <v>1163</v>
      </c>
      <c r="P302" s="6" t="s">
        <v>172</v>
      </c>
      <c r="Q302" s="6" t="s">
        <v>1113</v>
      </c>
      <c r="R302" s="6" t="s">
        <v>734</v>
      </c>
      <c r="S302" s="6" t="str">
        <f>S303</f>
        <v>Laundry Vacuum Charger</v>
      </c>
      <c r="T30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8"/>
      <c r="W302" s="8"/>
      <c r="X302" s="8"/>
      <c r="Y302" s="8"/>
      <c r="AF302" s="8"/>
      <c r="AH302" s="6" t="str">
        <f>IF(ISBLANK(AG302),  "", _xlfn.CONCAT("haas/entity/sensor/", LOWER(C302), "/", E302, "/config"))</f>
        <v/>
      </c>
      <c r="AI302" s="6" t="str">
        <f>IF(ISBLANK(AG302),  "", _xlfn.CONCAT(LOWER(C302), "/", E302))</f>
        <v/>
      </c>
      <c r="AK302" s="6"/>
      <c r="AL302" s="34"/>
      <c r="AM302" s="6"/>
      <c r="AN302" s="8"/>
      <c r="AO302" s="6" t="s">
        <v>134</v>
      </c>
      <c r="AP302" s="12" t="s">
        <v>425</v>
      </c>
      <c r="AQ302" s="6" t="s">
        <v>244</v>
      </c>
      <c r="AS302" s="6" t="s">
        <v>223</v>
      </c>
      <c r="AV302" s="6"/>
      <c r="AW302" s="6"/>
      <c r="AZ302" s="6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ht="16" customHeight="1">
      <c r="A303" s="6">
        <v>2574</v>
      </c>
      <c r="B303" s="6" t="s">
        <v>26</v>
      </c>
      <c r="C303" s="6" t="s">
        <v>244</v>
      </c>
      <c r="D303" s="6" t="s">
        <v>134</v>
      </c>
      <c r="E303" s="6" t="s">
        <v>1242</v>
      </c>
      <c r="F303" s="6" t="str">
        <f>IF(ISBLANK(E303), "", Table2[[#This Row],[unique_id]])</f>
        <v>laundry_vacuum_charger_plug</v>
      </c>
      <c r="G303" s="6" t="s">
        <v>241</v>
      </c>
      <c r="H303" s="6" t="s">
        <v>734</v>
      </c>
      <c r="I303" s="6" t="s">
        <v>321</v>
      </c>
      <c r="M303" s="6" t="s">
        <v>275</v>
      </c>
      <c r="O303" s="8" t="s">
        <v>1163</v>
      </c>
      <c r="P303" s="6" t="s">
        <v>172</v>
      </c>
      <c r="Q303" s="6" t="s">
        <v>1113</v>
      </c>
      <c r="R303" s="6" t="s">
        <v>734</v>
      </c>
      <c r="S303" s="6" t="str">
        <f>_xlfn.CONCAT( Table2[[#This Row],[device_suggested_area]], " ",Table2[[#This Row],[friendly_name]])</f>
        <v>Laundry Vacuum Charger</v>
      </c>
      <c r="T303" s="9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03" s="8"/>
      <c r="W303" s="8"/>
      <c r="X303" s="8"/>
      <c r="Y303" s="8"/>
      <c r="AD303" s="6" t="s">
        <v>273</v>
      </c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K303" s="6"/>
      <c r="AL303" s="34"/>
      <c r="AM303" s="6" t="str">
        <f>IF(OR(ISBLANK(AV303), ISBLANK(AW303)), "", LOWER(_xlfn.CONCAT(Table2[[#This Row],[device_manufacturer]], "-",Table2[[#This Row],[device_suggested_area]], "-", Table2[[#This Row],[device_identifiers]])))</f>
        <v>tplink-laundry-vacuum-charger</v>
      </c>
      <c r="AN303" s="8" t="s">
        <v>426</v>
      </c>
      <c r="AO303" s="6" t="s">
        <v>458</v>
      </c>
      <c r="AP303" s="12" t="s">
        <v>425</v>
      </c>
      <c r="AQ303" s="6" t="str">
        <f>IF(OR(ISBLANK(AV303), ISBLANK(AW303)), "", Table2[[#This Row],[device_via_device]])</f>
        <v>TPLink</v>
      </c>
      <c r="AR303" s="6" t="s">
        <v>1179</v>
      </c>
      <c r="AS303" s="6" t="s">
        <v>223</v>
      </c>
      <c r="AU303" s="6" t="s">
        <v>553</v>
      </c>
      <c r="AV303" s="6" t="s">
        <v>406</v>
      </c>
      <c r="AW303" s="6" t="s">
        <v>537</v>
      </c>
      <c r="AZ303" s="6" t="str">
        <f>IF(AND(ISBLANK(AV303), ISBLANK(AW303)), "", _xlfn.CONCAT("[", IF(ISBLANK(AV303), "", _xlfn.CONCAT("[""mac"", """, AV303, """]")), IF(ISBLANK(AW303), "", _xlfn.CONCAT(", [""ip"", """, AW303, """]")), "]"))</f>
        <v>[["mac", "5c:a6:e6:25:57:fd"], ["ip", "10.0.6.72"]]</v>
      </c>
    </row>
    <row r="304" spans="1:52" ht="16" customHeight="1">
      <c r="A304" s="6">
        <v>2575</v>
      </c>
      <c r="B304" s="6" t="s">
        <v>26</v>
      </c>
      <c r="C304" s="6" t="s">
        <v>1193</v>
      </c>
      <c r="D304" s="6" t="s">
        <v>149</v>
      </c>
      <c r="E304" s="9" t="str">
        <f>_xlfn.CONCAT("template_", E305, "_proxy")</f>
        <v>template_ada_tablet_outlet_plug_proxy</v>
      </c>
      <c r="F304" s="6" t="str">
        <f>IF(ISBLANK(E304), "", Table2[[#This Row],[unique_id]])</f>
        <v>template_ada_tablet_outlet_plug_proxy</v>
      </c>
      <c r="G304" s="6" t="s">
        <v>1209</v>
      </c>
      <c r="H304" s="6" t="s">
        <v>734</v>
      </c>
      <c r="I304" s="6" t="s">
        <v>321</v>
      </c>
      <c r="O304" s="8" t="s">
        <v>1163</v>
      </c>
      <c r="P304" s="6" t="s">
        <v>172</v>
      </c>
      <c r="Q304" s="6" t="s">
        <v>1113</v>
      </c>
      <c r="R304" s="47" t="s">
        <v>1098</v>
      </c>
      <c r="S304" s="6" t="str">
        <f>_xlfn.CONCAT( "", "",Table2[[#This Row],[friendly_name]])</f>
        <v>Ada Tablet</v>
      </c>
      <c r="T30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8"/>
      <c r="W304" s="8"/>
      <c r="X304" s="8"/>
      <c r="Y304" s="8"/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J304" s="12"/>
      <c r="AK304" s="6"/>
      <c r="AL304" s="33"/>
      <c r="AM304" s="6"/>
      <c r="AN304" s="8"/>
      <c r="AO304" s="6" t="s">
        <v>134</v>
      </c>
      <c r="AP304" s="12" t="s">
        <v>425</v>
      </c>
      <c r="AQ304" s="6" t="s">
        <v>244</v>
      </c>
      <c r="AS304" s="6" t="s">
        <v>203</v>
      </c>
      <c r="AV304" s="6"/>
      <c r="AW304" s="6"/>
    </row>
    <row r="305" spans="1:52" ht="16" customHeight="1">
      <c r="A305" s="6">
        <v>2576</v>
      </c>
      <c r="B305" s="6" t="s">
        <v>26</v>
      </c>
      <c r="C305" s="6" t="s">
        <v>244</v>
      </c>
      <c r="D305" s="6" t="s">
        <v>134</v>
      </c>
      <c r="E305" s="6" t="s">
        <v>1243</v>
      </c>
      <c r="F305" s="6" t="str">
        <f>IF(ISBLANK(E305), "", Table2[[#This Row],[unique_id]])</f>
        <v>ada_tablet_outlet_plug</v>
      </c>
      <c r="G305" s="6" t="s">
        <v>1209</v>
      </c>
      <c r="H305" s="6" t="s">
        <v>734</v>
      </c>
      <c r="I305" s="6" t="s">
        <v>321</v>
      </c>
      <c r="M305" s="6" t="s">
        <v>275</v>
      </c>
      <c r="O305" s="8" t="s">
        <v>1163</v>
      </c>
      <c r="P305" s="6" t="s">
        <v>172</v>
      </c>
      <c r="Q305" s="6" t="s">
        <v>1113</v>
      </c>
      <c r="R305" s="47" t="s">
        <v>1098</v>
      </c>
      <c r="S305" s="6" t="str">
        <f>_xlfn.CONCAT( "", "",Table2[[#This Row],[friendly_name]])</f>
        <v>Ada Tablet</v>
      </c>
      <c r="T305" s="9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05" s="8"/>
      <c r="W305" s="8"/>
      <c r="X305" s="8"/>
      <c r="Y305" s="8"/>
      <c r="AD305" s="6" t="s">
        <v>1211</v>
      </c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J305" s="12"/>
      <c r="AK305" s="6"/>
      <c r="AL305" s="33"/>
      <c r="AM305" s="6" t="str">
        <f>IF(OR(ISBLANK(AV305), ISBLANK(AW305)), "", LOWER(_xlfn.CONCAT(Table2[[#This Row],[device_manufacturer]], "-",Table2[[#This Row],[device_suggested_area]], "-", Table2[[#This Row],[device_identifiers]])))</f>
        <v>tplink-lounge-ada-tablet</v>
      </c>
      <c r="AN305" s="8" t="s">
        <v>426</v>
      </c>
      <c r="AO305" s="6" t="s">
        <v>1210</v>
      </c>
      <c r="AP305" s="12" t="s">
        <v>425</v>
      </c>
      <c r="AQ305" s="6" t="str">
        <f>IF(OR(ISBLANK(AV305), ISBLANK(AW305)), "", Table2[[#This Row],[device_via_device]])</f>
        <v>TPLink</v>
      </c>
      <c r="AR305" s="6" t="s">
        <v>1178</v>
      </c>
      <c r="AS305" s="6" t="s">
        <v>203</v>
      </c>
      <c r="AU305" s="6" t="s">
        <v>553</v>
      </c>
      <c r="AV305" s="6" t="s">
        <v>1180</v>
      </c>
      <c r="AW305" s="6" t="s">
        <v>836</v>
      </c>
      <c r="AZ305" s="6" t="str">
        <f>IF(AND(ISBLANK(AV305), ISBLANK(AW305)), "", _xlfn.CONCAT("[", IF(ISBLANK(AV305), "", _xlfn.CONCAT("[""mac"", """, AV305, """]")), IF(ISBLANK(AW305), "", _xlfn.CONCAT(", [""ip"", """, AW305, """]")), "]"))</f>
        <v>[["mac", "5c:a6:e6:25:59:03"], ["ip", "10.0.6.90"]]</v>
      </c>
    </row>
    <row r="306" spans="1:52" ht="16" customHeight="1">
      <c r="A306" s="6">
        <v>2577</v>
      </c>
      <c r="B306" s="6" t="s">
        <v>26</v>
      </c>
      <c r="C306" s="6" t="s">
        <v>1193</v>
      </c>
      <c r="D306" s="6" t="s">
        <v>149</v>
      </c>
      <c r="E306" s="9" t="str">
        <f>_xlfn.CONCAT("template_", E307, "_proxy")</f>
        <v>template_server_flo_outlet_plug_proxy</v>
      </c>
      <c r="F306" s="6" t="str">
        <f>IF(ISBLANK(E306), "", Table2[[#This Row],[unique_id]])</f>
        <v>template_server_flo_outlet_plug_proxy</v>
      </c>
      <c r="G306" s="6" t="s">
        <v>1190</v>
      </c>
      <c r="H306" s="6" t="s">
        <v>734</v>
      </c>
      <c r="I306" s="6" t="s">
        <v>321</v>
      </c>
      <c r="O306" s="8" t="s">
        <v>1163</v>
      </c>
      <c r="R306" s="6" t="s">
        <v>1184</v>
      </c>
      <c r="S306" s="6" t="str">
        <f>_xlfn.CONCAT( "", "",Table2[[#This Row],[friendly_name]])</f>
        <v>Server Flo</v>
      </c>
      <c r="T306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8"/>
      <c r="W306" s="8"/>
      <c r="X306" s="8"/>
      <c r="Y306" s="8"/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J306" s="12"/>
      <c r="AK306" s="6"/>
      <c r="AL306" s="33"/>
      <c r="AM306" s="6"/>
      <c r="AN306" s="8"/>
      <c r="AO306" s="6" t="s">
        <v>134</v>
      </c>
      <c r="AP306" s="12" t="s">
        <v>425</v>
      </c>
      <c r="AQ306" s="6" t="s">
        <v>244</v>
      </c>
      <c r="AS306" s="6" t="s">
        <v>28</v>
      </c>
      <c r="AV306" s="6"/>
      <c r="AW306" s="6"/>
      <c r="AZ306" s="6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">
        <v>2578</v>
      </c>
      <c r="B307" s="6" t="s">
        <v>26</v>
      </c>
      <c r="C307" s="6" t="s">
        <v>244</v>
      </c>
      <c r="D307" s="6" t="s">
        <v>134</v>
      </c>
      <c r="E307" s="6" t="s">
        <v>1244</v>
      </c>
      <c r="F307" s="6" t="str">
        <f>IF(ISBLANK(E307), "", Table2[[#This Row],[unique_id]])</f>
        <v>server_flo_outlet_plug</v>
      </c>
      <c r="G307" s="6" t="s">
        <v>1190</v>
      </c>
      <c r="H307" s="6" t="s">
        <v>734</v>
      </c>
      <c r="I307" s="6" t="s">
        <v>321</v>
      </c>
      <c r="M307" s="6" t="s">
        <v>275</v>
      </c>
      <c r="O307" s="8" t="s">
        <v>1163</v>
      </c>
      <c r="R307" s="6" t="s">
        <v>1184</v>
      </c>
      <c r="S307" s="6" t="str">
        <f>_xlfn.CONCAT( "", "",Table2[[#This Row],[friendly_name]])</f>
        <v>Server Flo</v>
      </c>
      <c r="T307" s="9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07" s="8"/>
      <c r="W307" s="8"/>
      <c r="X307" s="8"/>
      <c r="Y307" s="8"/>
      <c r="AD307" s="6" t="s">
        <v>270</v>
      </c>
      <c r="AF307" s="8"/>
      <c r="AH307" s="6" t="str">
        <f>IF(ISBLANK(AG307),  "", _xlfn.CONCAT("haas/entity/sensor/", LOWER(C307), "/", E307, "/config"))</f>
        <v/>
      </c>
      <c r="AI307" s="6" t="str">
        <f>IF(ISBLANK(AG307),  "", _xlfn.CONCAT(LOWER(C307), "/", E307))</f>
        <v/>
      </c>
      <c r="AJ307" s="12"/>
      <c r="AK307" s="6"/>
      <c r="AL307" s="33"/>
      <c r="AM307" s="6" t="str">
        <f>IF(OR(ISBLANK(AV307), ISBLANK(AW307)), "", LOWER(_xlfn.CONCAT(Table2[[#This Row],[device_manufacturer]], "-",Table2[[#This Row],[device_suggested_area]], "-", Table2[[#This Row],[device_identifiers]])))</f>
        <v>tplink-rack-macbook-flo</v>
      </c>
      <c r="AN307" s="8" t="s">
        <v>426</v>
      </c>
      <c r="AO307" s="6" t="s">
        <v>463</v>
      </c>
      <c r="AP307" s="12" t="s">
        <v>425</v>
      </c>
      <c r="AQ307" s="6" t="str">
        <f>IF(OR(ISBLANK(AV307), ISBLANK(AW307)), "", Table2[[#This Row],[device_via_device]])</f>
        <v>TPLink</v>
      </c>
      <c r="AR307" s="6" t="s">
        <v>1179</v>
      </c>
      <c r="AS307" s="6" t="s">
        <v>28</v>
      </c>
      <c r="AU307" s="6" t="s">
        <v>553</v>
      </c>
      <c r="AV307" s="6" t="s">
        <v>1187</v>
      </c>
      <c r="AW307" s="6" t="s">
        <v>1181</v>
      </c>
      <c r="AZ307" s="6" t="str">
        <f>IF(AND(ISBLANK(AV307), ISBLANK(AW307)), "", _xlfn.CONCAT("[", IF(ISBLANK(AV307), "", _xlfn.CONCAT("[""mac"", """, AV307, """]")), IF(ISBLANK(AW307), "", _xlfn.CONCAT(", [""ip"", """, AW307, """]")), "]"))</f>
        <v>[["mac", "5c:a6:e6:25:56:a7"], ["ip", "10.0.6.91"]]</v>
      </c>
    </row>
    <row r="308" spans="1:52" ht="16" customHeight="1">
      <c r="A308" s="6">
        <v>2579</v>
      </c>
      <c r="B308" s="6" t="s">
        <v>26</v>
      </c>
      <c r="C308" s="6" t="s">
        <v>1193</v>
      </c>
      <c r="D308" s="6" t="s">
        <v>149</v>
      </c>
      <c r="E308" s="9" t="str">
        <f>_xlfn.CONCAT("template_", E309, "_proxy")</f>
        <v>template_server_meg_outlet_plug_proxy</v>
      </c>
      <c r="F308" s="6" t="str">
        <f>IF(ISBLANK(E308), "", Table2[[#This Row],[unique_id]])</f>
        <v>template_server_meg_outlet_plug_proxy</v>
      </c>
      <c r="G308" s="11" t="s">
        <v>1189</v>
      </c>
      <c r="H308" s="6" t="s">
        <v>734</v>
      </c>
      <c r="I308" s="6" t="s">
        <v>321</v>
      </c>
      <c r="O308" s="8" t="s">
        <v>1163</v>
      </c>
      <c r="R308" s="6" t="s">
        <v>1184</v>
      </c>
      <c r="S308" s="6" t="str">
        <f>_xlfn.CONCAT( "", "",Table2[[#This Row],[friendly_name]])</f>
        <v>Server Meg</v>
      </c>
      <c r="T308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8"/>
      <c r="W308" s="8"/>
      <c r="X308" s="8"/>
      <c r="Y308" s="8"/>
      <c r="AF308" s="8"/>
      <c r="AH308" s="6" t="str">
        <f>IF(ISBLANK(AG308),  "", _xlfn.CONCAT("haas/entity/sensor/", LOWER(C308), "/", E308, "/config"))</f>
        <v/>
      </c>
      <c r="AI308" s="6" t="str">
        <f>IF(ISBLANK(AG308),  "", _xlfn.CONCAT(LOWER(C308), "/", E308))</f>
        <v/>
      </c>
      <c r="AJ308" s="12"/>
      <c r="AK308" s="6"/>
      <c r="AL308" s="33"/>
      <c r="AM308" s="6"/>
      <c r="AN308" s="8"/>
      <c r="AO308" s="6" t="s">
        <v>134</v>
      </c>
      <c r="AP308" s="12" t="s">
        <v>425</v>
      </c>
      <c r="AQ308" s="6" t="s">
        <v>244</v>
      </c>
      <c r="AS308" s="6" t="s">
        <v>28</v>
      </c>
      <c r="AV308" s="6"/>
      <c r="AW308" s="6"/>
      <c r="AZ308" s="6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ht="16" customHeight="1">
      <c r="A309" s="6">
        <v>2580</v>
      </c>
      <c r="B309" s="6" t="s">
        <v>26</v>
      </c>
      <c r="C309" s="6" t="s">
        <v>244</v>
      </c>
      <c r="D309" s="6" t="s">
        <v>134</v>
      </c>
      <c r="E309" s="6" t="s">
        <v>1245</v>
      </c>
      <c r="F309" s="6" t="str">
        <f>IF(ISBLANK(E309), "", Table2[[#This Row],[unique_id]])</f>
        <v>server_meg_outlet_plug</v>
      </c>
      <c r="G309" s="11" t="s">
        <v>1189</v>
      </c>
      <c r="H309" s="6" t="s">
        <v>734</v>
      </c>
      <c r="I309" s="6" t="s">
        <v>321</v>
      </c>
      <c r="M309" s="6" t="s">
        <v>275</v>
      </c>
      <c r="O309" s="8" t="s">
        <v>1163</v>
      </c>
      <c r="R309" s="6" t="s">
        <v>1184</v>
      </c>
      <c r="S309" s="6" t="str">
        <f>_xlfn.CONCAT( "", "",Table2[[#This Row],[friendly_name]])</f>
        <v>Server Meg</v>
      </c>
      <c r="T309" s="9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09" s="8"/>
      <c r="W309" s="8"/>
      <c r="X309" s="8"/>
      <c r="Y309" s="8"/>
      <c r="AD309" s="6" t="s">
        <v>270</v>
      </c>
      <c r="AF309" s="8"/>
      <c r="AH309" s="6" t="str">
        <f>IF(ISBLANK(AG309),  "", _xlfn.CONCAT("haas/entity/sensor/", LOWER(C309), "/", E309, "/config"))</f>
        <v/>
      </c>
      <c r="AI309" s="6" t="str">
        <f>IF(ISBLANK(AG309),  "", _xlfn.CONCAT(LOWER(C309), "/", E309))</f>
        <v/>
      </c>
      <c r="AJ309" s="12"/>
      <c r="AK309" s="6"/>
      <c r="AL309" s="33"/>
      <c r="AM309" s="6" t="str">
        <f>IF(OR(ISBLANK(AV309), ISBLANK(AW309)), "", LOWER(_xlfn.CONCAT(Table2[[#This Row],[device_manufacturer]], "-",Table2[[#This Row],[device_suggested_area]], "-", Table2[[#This Row],[device_identifiers]])))</f>
        <v>tplink-rack-macmini-meg</v>
      </c>
      <c r="AN309" s="8" t="s">
        <v>426</v>
      </c>
      <c r="AO309" s="6" t="s">
        <v>824</v>
      </c>
      <c r="AP309" s="12" t="s">
        <v>425</v>
      </c>
      <c r="AQ309" s="6" t="str">
        <f>IF(OR(ISBLANK(AV309), ISBLANK(AW309)), "", Table2[[#This Row],[device_via_device]])</f>
        <v>TPLink</v>
      </c>
      <c r="AR309" s="6" t="s">
        <v>1179</v>
      </c>
      <c r="AS309" s="6" t="s">
        <v>28</v>
      </c>
      <c r="AU309" s="6" t="s">
        <v>553</v>
      </c>
      <c r="AV309" s="6" t="s">
        <v>1186</v>
      </c>
      <c r="AW309" s="6" t="s">
        <v>1182</v>
      </c>
      <c r="AZ309" s="6" t="str">
        <f>IF(AND(ISBLANK(AV309), ISBLANK(AW309)), "", _xlfn.CONCAT("[", IF(ISBLANK(AV309), "", _xlfn.CONCAT("[""mac"", """, AV309, """]")), IF(ISBLANK(AW309), "", _xlfn.CONCAT(", [""ip"", """, AW309, """]")), "]"))</f>
        <v>[["mac", "5c:a6:e6:25:59:c0"], ["ip", "10.0.6.92"]]</v>
      </c>
    </row>
    <row r="310" spans="1:52" ht="16" customHeight="1">
      <c r="A310" s="6">
        <v>2581</v>
      </c>
      <c r="B310" s="6" t="s">
        <v>26</v>
      </c>
      <c r="C310" s="6" t="s">
        <v>1193</v>
      </c>
      <c r="D310" s="6" t="s">
        <v>149</v>
      </c>
      <c r="E310" s="9" t="str">
        <f>_xlfn.CONCAT("template_", E311, "_proxy")</f>
        <v>template_rack_outlet_plug_proxy</v>
      </c>
      <c r="F310" s="6" t="str">
        <f>IF(ISBLANK(E310), "", Table2[[#This Row],[unique_id]])</f>
        <v>template_rack_outlet_plug_proxy</v>
      </c>
      <c r="G310" s="6" t="s">
        <v>233</v>
      </c>
      <c r="H310" s="6" t="s">
        <v>734</v>
      </c>
      <c r="I310" s="6" t="s">
        <v>321</v>
      </c>
      <c r="O310" s="8" t="s">
        <v>1163</v>
      </c>
      <c r="P310" s="6" t="s">
        <v>172</v>
      </c>
      <c r="Q310" s="6" t="s">
        <v>1113</v>
      </c>
      <c r="R310" s="6" t="s">
        <v>1115</v>
      </c>
      <c r="S310" s="6" t="str">
        <f>S311</f>
        <v>Server Rack</v>
      </c>
      <c r="T31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10" s="8"/>
      <c r="W310" s="8"/>
      <c r="X310" s="8"/>
      <c r="Y310" s="8"/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4"/>
      <c r="AM310" s="6"/>
      <c r="AN310" s="8"/>
      <c r="AO310" s="6" t="s">
        <v>134</v>
      </c>
      <c r="AP310" s="6" t="s">
        <v>424</v>
      </c>
      <c r="AQ310" s="6" t="s">
        <v>244</v>
      </c>
      <c r="AS310" s="6" t="s">
        <v>28</v>
      </c>
      <c r="AV310" s="6"/>
      <c r="AW310" s="6"/>
      <c r="AZ310" s="6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2582</v>
      </c>
      <c r="B311" s="6" t="s">
        <v>26</v>
      </c>
      <c r="C311" s="6" t="s">
        <v>244</v>
      </c>
      <c r="D311" s="6" t="s">
        <v>134</v>
      </c>
      <c r="E311" s="6" t="s">
        <v>1246</v>
      </c>
      <c r="F311" s="6" t="str">
        <f>IF(ISBLANK(E311), "", Table2[[#This Row],[unique_id]])</f>
        <v>rack_outlet_plug</v>
      </c>
      <c r="G311" s="6" t="s">
        <v>233</v>
      </c>
      <c r="H311" s="6" t="s">
        <v>734</v>
      </c>
      <c r="I311" s="6" t="s">
        <v>321</v>
      </c>
      <c r="M311" s="6" t="s">
        <v>275</v>
      </c>
      <c r="O311" s="8" t="s">
        <v>1163</v>
      </c>
      <c r="P311" s="6" t="s">
        <v>172</v>
      </c>
      <c r="Q311" s="6" t="s">
        <v>1113</v>
      </c>
      <c r="R311" s="6" t="s">
        <v>1115</v>
      </c>
      <c r="S311" s="6" t="str">
        <f>_xlfn.CONCAT( "", "",Table2[[#This Row],[friendly_name]])</f>
        <v>Server Rack</v>
      </c>
      <c r="T311" s="9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11" s="8"/>
      <c r="W311" s="8"/>
      <c r="X311" s="8"/>
      <c r="Y311" s="8"/>
      <c r="AD311" s="6" t="s">
        <v>270</v>
      </c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 t="str">
        <f>IF(OR(ISBLANK(AV311), ISBLANK(AW311)), "", LOWER(_xlfn.CONCAT(Table2[[#This Row],[device_manufacturer]], "-",Table2[[#This Row],[device_suggested_area]], "-", Table2[[#This Row],[device_identifiers]])))</f>
        <v>tplink-rack-outlet</v>
      </c>
      <c r="AN311" s="8" t="s">
        <v>427</v>
      </c>
      <c r="AO311" s="6" t="s">
        <v>436</v>
      </c>
      <c r="AP311" s="6" t="s">
        <v>424</v>
      </c>
      <c r="AQ311" s="6" t="str">
        <f>IF(OR(ISBLANK(AV311), ISBLANK(AW311)), "", Table2[[#This Row],[device_via_device]])</f>
        <v>TPLink</v>
      </c>
      <c r="AR311" s="6" t="s">
        <v>1178</v>
      </c>
      <c r="AS311" s="6" t="s">
        <v>28</v>
      </c>
      <c r="AU311" s="6" t="s">
        <v>553</v>
      </c>
      <c r="AV311" s="6" t="s">
        <v>420</v>
      </c>
      <c r="AW311" s="6" t="s">
        <v>551</v>
      </c>
      <c r="AZ311" s="6" t="str">
        <f>IF(AND(ISBLANK(AV311), ISBLANK(AW311)), "", _xlfn.CONCAT("[", IF(ISBLANK(AV311), "", _xlfn.CONCAT("[""mac"", """, AV311, """]")), IF(ISBLANK(AW311), "", _xlfn.CONCAT(", [""ip"", """, AW311, """]")), "]"))</f>
        <v>[["mac", "ac:84:c6:54:95:8b"], ["ip", "10.0.6.86"]]</v>
      </c>
    </row>
    <row r="312" spans="1:52" ht="16" customHeight="1">
      <c r="A312" s="6">
        <v>2583</v>
      </c>
      <c r="B312" s="6" t="s">
        <v>26</v>
      </c>
      <c r="C312" s="6" t="s">
        <v>1193</v>
      </c>
      <c r="D312" s="6" t="s">
        <v>149</v>
      </c>
      <c r="E312" s="9" t="str">
        <f>_xlfn.CONCAT("template_", E313, "_proxy")</f>
        <v>template_roof_network_switch_plug_proxy</v>
      </c>
      <c r="F312" s="6" t="str">
        <f>IF(ISBLANK(E312), "", Table2[[#This Row],[unique_id]])</f>
        <v>template_roof_network_switch_plug_proxy</v>
      </c>
      <c r="G312" s="6" t="s">
        <v>230</v>
      </c>
      <c r="H312" s="6" t="s">
        <v>734</v>
      </c>
      <c r="I312" s="6" t="s">
        <v>321</v>
      </c>
      <c r="O312" s="8" t="s">
        <v>1163</v>
      </c>
      <c r="P312" s="6" t="s">
        <v>172</v>
      </c>
      <c r="Q312" s="6" t="s">
        <v>1113</v>
      </c>
      <c r="R312" s="6" t="s">
        <v>1115</v>
      </c>
      <c r="S312" s="6" t="str">
        <f>S313</f>
        <v>Network Switch</v>
      </c>
      <c r="T31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12" s="8"/>
      <c r="W312" s="8"/>
      <c r="X312" s="8"/>
      <c r="Y312" s="8"/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4"/>
      <c r="AM312" s="6"/>
      <c r="AN312" s="8"/>
      <c r="AO312" s="6" t="s">
        <v>134</v>
      </c>
      <c r="AP312" s="6" t="s">
        <v>424</v>
      </c>
      <c r="AQ312" s="6" t="s">
        <v>244</v>
      </c>
      <c r="AS312" s="6" t="s">
        <v>38</v>
      </c>
      <c r="AV312" s="6"/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6">
        <v>2584</v>
      </c>
      <c r="B313" s="6" t="s">
        <v>26</v>
      </c>
      <c r="C313" s="6" t="s">
        <v>244</v>
      </c>
      <c r="D313" s="6" t="s">
        <v>134</v>
      </c>
      <c r="E313" s="6" t="s">
        <v>1247</v>
      </c>
      <c r="F313" s="6" t="str">
        <f>IF(ISBLANK(E313), "", Table2[[#This Row],[unique_id]])</f>
        <v>roof_network_switch_plug</v>
      </c>
      <c r="G313" s="6" t="s">
        <v>230</v>
      </c>
      <c r="H313" s="6" t="s">
        <v>734</v>
      </c>
      <c r="I313" s="6" t="s">
        <v>321</v>
      </c>
      <c r="M313" s="6" t="s">
        <v>275</v>
      </c>
      <c r="O313" s="8" t="s">
        <v>1163</v>
      </c>
      <c r="P313" s="6" t="s">
        <v>172</v>
      </c>
      <c r="Q313" s="6" t="s">
        <v>1113</v>
      </c>
      <c r="R313" s="6" t="s">
        <v>1115</v>
      </c>
      <c r="S313" s="6" t="str">
        <f>_xlfn.CONCAT( "", "",Table2[[#This Row],[friendly_name]])</f>
        <v>Network Switch</v>
      </c>
      <c r="T313" s="9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13" s="8"/>
      <c r="W313" s="8"/>
      <c r="X313" s="8"/>
      <c r="Y313" s="8"/>
      <c r="AD313" s="6" t="s">
        <v>271</v>
      </c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4"/>
      <c r="AM313" s="6" t="str">
        <f>IF(OR(ISBLANK(AV313), ISBLANK(AW313)), "", LOWER(_xlfn.CONCAT(Table2[[#This Row],[device_manufacturer]], "-",Table2[[#This Row],[device_suggested_area]], "-", Table2[[#This Row],[device_identifiers]])))</f>
        <v>tplink-roof-network-switch</v>
      </c>
      <c r="AN313" s="8" t="s">
        <v>427</v>
      </c>
      <c r="AO313" s="6" t="s">
        <v>562</v>
      </c>
      <c r="AP313" s="6" t="s">
        <v>424</v>
      </c>
      <c r="AQ313" s="6" t="str">
        <f>IF(OR(ISBLANK(AV313), ISBLANK(AW313)), "", Table2[[#This Row],[device_via_device]])</f>
        <v>TPLink</v>
      </c>
      <c r="AR313" s="6" t="s">
        <v>1178</v>
      </c>
      <c r="AS313" s="6" t="s">
        <v>38</v>
      </c>
      <c r="AU313" s="6" t="s">
        <v>553</v>
      </c>
      <c r="AV313" s="6" t="s">
        <v>418</v>
      </c>
      <c r="AW313" s="6" t="s">
        <v>549</v>
      </c>
      <c r="AZ313" s="6" t="str">
        <f>IF(AND(ISBLANK(AV313), ISBLANK(AW313)), "", _xlfn.CONCAT("[", IF(ISBLANK(AV313), "", _xlfn.CONCAT("[""mac"", """, AV313, """]")), IF(ISBLANK(AW313), "", _xlfn.CONCAT(", [""ip"", """, AW313, """]")), "]"))</f>
        <v>[["mac", "ac:84:c6:0d:20:9e"], ["ip", "10.0.6.84"]]</v>
      </c>
    </row>
    <row r="314" spans="1:52" ht="16" customHeight="1">
      <c r="A314" s="6">
        <v>2585</v>
      </c>
      <c r="B314" s="6" t="s">
        <v>26</v>
      </c>
      <c r="C314" s="6" t="s">
        <v>1193</v>
      </c>
      <c r="D314" s="6" t="s">
        <v>149</v>
      </c>
      <c r="E314" s="9" t="str">
        <f>_xlfn.CONCAT("template_", E315, "_proxy")</f>
        <v>template_rack_internet_modem_plug_proxy</v>
      </c>
      <c r="F314" s="6" t="str">
        <f>IF(ISBLANK(E314), "", Table2[[#This Row],[unique_id]])</f>
        <v>template_rack_internet_modem_plug_proxy</v>
      </c>
      <c r="G314" s="6" t="s">
        <v>232</v>
      </c>
      <c r="H314" s="6" t="s">
        <v>734</v>
      </c>
      <c r="I314" s="6" t="s">
        <v>321</v>
      </c>
      <c r="O314" s="8" t="s">
        <v>1163</v>
      </c>
      <c r="R314" s="6" t="s">
        <v>1185</v>
      </c>
      <c r="S314" s="6" t="str">
        <f>_xlfn.CONCAT( "", "",Table2[[#This Row],[friendly_name]])</f>
        <v>Internet Modem</v>
      </c>
      <c r="T31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8"/>
      <c r="W314" s="8"/>
      <c r="X314" s="8"/>
      <c r="Y314" s="8"/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4"/>
      <c r="AM314" s="6"/>
      <c r="AN314" s="8"/>
      <c r="AO314" s="6" t="s">
        <v>134</v>
      </c>
      <c r="AP314" s="12" t="s">
        <v>425</v>
      </c>
      <c r="AQ314" s="6" t="s">
        <v>244</v>
      </c>
      <c r="AS314" s="6" t="s">
        <v>28</v>
      </c>
      <c r="AV314" s="6"/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/>
      </c>
    </row>
    <row r="315" spans="1:52" ht="16" customHeight="1">
      <c r="A315" s="6">
        <v>2586</v>
      </c>
      <c r="B315" s="6" t="s">
        <v>26</v>
      </c>
      <c r="C315" s="6" t="s">
        <v>244</v>
      </c>
      <c r="D315" s="6" t="s">
        <v>134</v>
      </c>
      <c r="E315" s="6" t="s">
        <v>1248</v>
      </c>
      <c r="F315" s="6" t="str">
        <f>IF(ISBLANK(E315), "", Table2[[#This Row],[unique_id]])</f>
        <v>rack_internet_modem_plug</v>
      </c>
      <c r="G315" s="6" t="s">
        <v>232</v>
      </c>
      <c r="H315" s="6" t="s">
        <v>734</v>
      </c>
      <c r="I315" s="6" t="s">
        <v>321</v>
      </c>
      <c r="M315" s="6" t="s">
        <v>275</v>
      </c>
      <c r="O315" s="8" t="s">
        <v>1163</v>
      </c>
      <c r="R315" s="6" t="s">
        <v>1185</v>
      </c>
      <c r="S315" s="6" t="str">
        <f>_xlfn.CONCAT( "", "",Table2[[#This Row],[friendly_name]])</f>
        <v>Internet Modem</v>
      </c>
      <c r="T315" s="9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15" s="8"/>
      <c r="W315" s="8"/>
      <c r="X315" s="8"/>
      <c r="Y315" s="8"/>
      <c r="AD315" s="6" t="s">
        <v>272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K315" s="6"/>
      <c r="AL315" s="34"/>
      <c r="AM315" s="6" t="str">
        <f>IF(OR(ISBLANK(AV315), ISBLANK(AW315)), "", LOWER(_xlfn.CONCAT(Table2[[#This Row],[device_manufacturer]], "-",Table2[[#This Row],[device_suggested_area]], "-", Table2[[#This Row],[device_identifiers]])))</f>
        <v>tplink-rack-modem</v>
      </c>
      <c r="AN315" s="8" t="s">
        <v>426</v>
      </c>
      <c r="AO315" s="6" t="s">
        <v>437</v>
      </c>
      <c r="AP315" s="12" t="s">
        <v>425</v>
      </c>
      <c r="AQ315" s="6" t="str">
        <f>IF(OR(ISBLANK(AV315), ISBLANK(AW315)), "", Table2[[#This Row],[device_via_device]])</f>
        <v>TPLink</v>
      </c>
      <c r="AR315" s="6" t="s">
        <v>1178</v>
      </c>
      <c r="AS315" s="6" t="s">
        <v>28</v>
      </c>
      <c r="AU315" s="6" t="s">
        <v>553</v>
      </c>
      <c r="AV315" s="6" t="s">
        <v>419</v>
      </c>
      <c r="AW315" s="6" t="s">
        <v>550</v>
      </c>
      <c r="AZ315" s="6" t="str">
        <f>IF(AND(ISBLANK(AV315), ISBLANK(AW315)), "", _xlfn.CONCAT("[", IF(ISBLANK(AV315), "", _xlfn.CONCAT("[""mac"", """, AV315, """]")), IF(ISBLANK(AW315), "", _xlfn.CONCAT(", [""ip"", """, AW315, """]")), "]"))</f>
        <v>[["mac", "10:27:f5:31:f6:7e"], ["ip", "10.0.6.85"]]</v>
      </c>
    </row>
    <row r="316" spans="1:52" ht="16" customHeight="1">
      <c r="A316" s="6">
        <v>2587</v>
      </c>
      <c r="B316" s="6" t="s">
        <v>26</v>
      </c>
      <c r="C316" s="6" t="s">
        <v>462</v>
      </c>
      <c r="D316" s="6" t="s">
        <v>134</v>
      </c>
      <c r="E316" s="12" t="s">
        <v>907</v>
      </c>
      <c r="F316" s="6" t="str">
        <f>IF(ISBLANK(E316), "", Table2[[#This Row],[unique_id]])</f>
        <v>deck_fans_outlet</v>
      </c>
      <c r="G316" s="6" t="s">
        <v>910</v>
      </c>
      <c r="H316" s="6" t="s">
        <v>734</v>
      </c>
      <c r="I316" s="6" t="s">
        <v>321</v>
      </c>
      <c r="M316" s="6" t="s">
        <v>275</v>
      </c>
      <c r="O316" s="8" t="s">
        <v>1163</v>
      </c>
      <c r="P316" s="6" t="s">
        <v>172</v>
      </c>
      <c r="Q316" s="6" t="s">
        <v>1113</v>
      </c>
      <c r="R316" s="6" t="s">
        <v>1115</v>
      </c>
      <c r="S316" s="6" t="s">
        <v>1207</v>
      </c>
      <c r="T316" s="9" t="s">
        <v>1206</v>
      </c>
      <c r="V316" s="8"/>
      <c r="W316" s="8" t="s">
        <v>685</v>
      </c>
      <c r="X316" s="8"/>
      <c r="Y316" s="14" t="s">
        <v>1110</v>
      </c>
      <c r="AD316" s="6" t="s">
        <v>269</v>
      </c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K316" s="6"/>
      <c r="AL3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16" s="6" t="str">
        <f>LOWER(_xlfn.CONCAT(Table2[[#This Row],[device_suggested_area]], "-",Table2[[#This Row],[device_identifiers]]))</f>
        <v>deck-fans-outlet</v>
      </c>
      <c r="AN316" s="14" t="s">
        <v>914</v>
      </c>
      <c r="AO316" s="9" t="s">
        <v>916</v>
      </c>
      <c r="AP316" s="9" t="s">
        <v>912</v>
      </c>
      <c r="AQ316" s="6" t="s">
        <v>462</v>
      </c>
      <c r="AS316" s="6" t="s">
        <v>422</v>
      </c>
      <c r="AV316" s="6" t="s">
        <v>917</v>
      </c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>[["mac", "0x00178801086168ac"]]</v>
      </c>
    </row>
    <row r="317" spans="1:52" ht="16" customHeight="1">
      <c r="A317" s="6">
        <v>2588</v>
      </c>
      <c r="B317" s="6" t="s">
        <v>26</v>
      </c>
      <c r="C317" s="6" t="s">
        <v>462</v>
      </c>
      <c r="D317" s="6" t="s">
        <v>134</v>
      </c>
      <c r="E317" s="12" t="s">
        <v>908</v>
      </c>
      <c r="F317" s="6" t="str">
        <f>IF(ISBLANK(E317), "", Table2[[#This Row],[unique_id]])</f>
        <v>kitchen_fan_outlet</v>
      </c>
      <c r="G317" s="6" t="s">
        <v>909</v>
      </c>
      <c r="H317" s="6" t="s">
        <v>734</v>
      </c>
      <c r="I317" s="6" t="s">
        <v>321</v>
      </c>
      <c r="M317" s="6" t="s">
        <v>275</v>
      </c>
      <c r="O317" s="8" t="s">
        <v>1163</v>
      </c>
      <c r="P317" s="6" t="s">
        <v>172</v>
      </c>
      <c r="Q317" s="6" t="s">
        <v>1113</v>
      </c>
      <c r="R317" s="6" t="s">
        <v>1115</v>
      </c>
      <c r="S317" s="6" t="s">
        <v>1207</v>
      </c>
      <c r="T317" s="9" t="s">
        <v>1206</v>
      </c>
      <c r="V317" s="8"/>
      <c r="W317" s="8" t="s">
        <v>685</v>
      </c>
      <c r="X317" s="8"/>
      <c r="Y317" s="14" t="s">
        <v>1110</v>
      </c>
      <c r="AD317" s="6" t="s">
        <v>269</v>
      </c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17" s="6" t="str">
        <f>LOWER(_xlfn.CONCAT(Table2[[#This Row],[device_suggested_area]], "-",Table2[[#This Row],[device_identifiers]]))</f>
        <v>kitchen-fan-outlet</v>
      </c>
      <c r="AN317" s="14" t="s">
        <v>914</v>
      </c>
      <c r="AO317" s="9" t="s">
        <v>915</v>
      </c>
      <c r="AP317" s="9" t="s">
        <v>912</v>
      </c>
      <c r="AQ317" s="6" t="s">
        <v>462</v>
      </c>
      <c r="AS317" s="6" t="s">
        <v>215</v>
      </c>
      <c r="AV317" s="6" t="s">
        <v>918</v>
      </c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>[["mac", "0x0017880109d4659c"]]</v>
      </c>
    </row>
    <row r="318" spans="1:52" ht="16" customHeight="1">
      <c r="A318" s="6">
        <v>2589</v>
      </c>
      <c r="B318" s="6" t="s">
        <v>26</v>
      </c>
      <c r="C318" s="6" t="s">
        <v>462</v>
      </c>
      <c r="D318" s="6" t="s">
        <v>134</v>
      </c>
      <c r="E318" s="12" t="s">
        <v>906</v>
      </c>
      <c r="F318" s="6" t="str">
        <f>IF(ISBLANK(E318), "", Table2[[#This Row],[unique_id]])</f>
        <v>edwin_wardrobe_outlet</v>
      </c>
      <c r="G318" s="6" t="s">
        <v>919</v>
      </c>
      <c r="H318" s="6" t="s">
        <v>734</v>
      </c>
      <c r="I318" s="6" t="s">
        <v>321</v>
      </c>
      <c r="M318" s="6" t="s">
        <v>275</v>
      </c>
      <c r="O318" s="8" t="s">
        <v>1163</v>
      </c>
      <c r="P318" s="6" t="s">
        <v>172</v>
      </c>
      <c r="Q318" s="6" t="s">
        <v>1113</v>
      </c>
      <c r="R318" s="6" t="s">
        <v>1115</v>
      </c>
      <c r="S318" s="6" t="s">
        <v>1207</v>
      </c>
      <c r="T318" s="9" t="s">
        <v>1206</v>
      </c>
      <c r="V318" s="8"/>
      <c r="W318" s="8" t="s">
        <v>685</v>
      </c>
      <c r="X318" s="8"/>
      <c r="Y318" s="14" t="s">
        <v>1110</v>
      </c>
      <c r="Z318" s="14"/>
      <c r="AD318" s="6" t="s">
        <v>269</v>
      </c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18" s="6" t="str">
        <f>LOWER(_xlfn.CONCAT(Table2[[#This Row],[device_suggested_area]], "-",Table2[[#This Row],[device_identifiers]]))</f>
        <v>edwin-wardrobe-outlet</v>
      </c>
      <c r="AN318" s="14" t="s">
        <v>914</v>
      </c>
      <c r="AO318" s="9" t="s">
        <v>913</v>
      </c>
      <c r="AP318" s="9" t="s">
        <v>912</v>
      </c>
      <c r="AQ318" s="6" t="s">
        <v>462</v>
      </c>
      <c r="AS318" s="6" t="s">
        <v>127</v>
      </c>
      <c r="AV318" s="6" t="s">
        <v>911</v>
      </c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>[["mac", "0x0017880108fd8633"]]</v>
      </c>
    </row>
    <row r="319" spans="1:52" ht="16" customHeight="1">
      <c r="A319" s="6">
        <v>2590</v>
      </c>
      <c r="B319" s="6" t="s">
        <v>26</v>
      </c>
      <c r="C319" s="6" t="s">
        <v>1027</v>
      </c>
      <c r="D319" s="6" t="s">
        <v>134</v>
      </c>
      <c r="E319" s="6" t="s">
        <v>830</v>
      </c>
      <c r="F319" s="6" t="str">
        <f>IF(ISBLANK(E319), "", Table2[[#This Row],[unique_id]])</f>
        <v>rack_fans</v>
      </c>
      <c r="G319" s="6" t="s">
        <v>831</v>
      </c>
      <c r="H319" s="6" t="s">
        <v>734</v>
      </c>
      <c r="I319" s="6" t="s">
        <v>321</v>
      </c>
      <c r="M319" s="6" t="s">
        <v>275</v>
      </c>
      <c r="T319" s="6"/>
      <c r="V319" s="8"/>
      <c r="W319" s="8"/>
      <c r="X319" s="8"/>
      <c r="Y319" s="8"/>
      <c r="AD319" s="6" t="s">
        <v>835</v>
      </c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K319" s="6"/>
      <c r="AL319" s="34"/>
      <c r="AM319" s="6" t="str">
        <f>IF(OR(ISBLANK(AV319), ISBLANK(AW319)), "", LOWER(_xlfn.CONCAT(Table2[[#This Row],[device_manufacturer]], "-",Table2[[#This Row],[device_suggested_area]], "-", Table2[[#This Row],[device_identifiers]])))</f>
        <v>sonoff-rack-fans</v>
      </c>
      <c r="AN319" s="8" t="s">
        <v>834</v>
      </c>
      <c r="AO319" s="6" t="s">
        <v>833</v>
      </c>
      <c r="AP319" s="12" t="s">
        <v>1120</v>
      </c>
      <c r="AQ319" s="6" t="s">
        <v>396</v>
      </c>
      <c r="AS319" s="6" t="s">
        <v>28</v>
      </c>
      <c r="AU319" s="6" t="s">
        <v>553</v>
      </c>
      <c r="AV319" s="6" t="s">
        <v>832</v>
      </c>
      <c r="AW319" s="6" t="s">
        <v>1183</v>
      </c>
      <c r="AZ319" s="6" t="str">
        <f>IF(AND(ISBLANK(AV319), ISBLANK(AW319)), "", _xlfn.CONCAT("[", IF(ISBLANK(AV319), "", _xlfn.CONCAT("[""mac"", """, AV319, """]")), IF(ISBLANK(AW319), "", _xlfn.CONCAT(", [""ip"", """, AW319, """]")), "]"))</f>
        <v>[["mac", "4c:eb:d6:b5:a5:28"], ["ip", "10.0.6.93"]]</v>
      </c>
    </row>
    <row r="320" spans="1:52" ht="16" customHeight="1">
      <c r="A320" s="6">
        <v>2591</v>
      </c>
      <c r="B320" s="6" t="s">
        <v>26</v>
      </c>
      <c r="C320" s="6" t="s">
        <v>631</v>
      </c>
      <c r="D320" s="6" t="s">
        <v>27</v>
      </c>
      <c r="E320" s="6" t="s">
        <v>1202</v>
      </c>
      <c r="F320" s="6" t="str">
        <f>IF(ISBLANK(E320), "", Table2[[#This Row],[unique_id]])</f>
        <v>garden_repeater_linkquality</v>
      </c>
      <c r="G320" s="6" t="s">
        <v>1032</v>
      </c>
      <c r="H320" s="6" t="s">
        <v>734</v>
      </c>
      <c r="I320" s="6" t="s">
        <v>321</v>
      </c>
      <c r="O320" s="8" t="s">
        <v>1163</v>
      </c>
      <c r="P320" s="6" t="s">
        <v>172</v>
      </c>
      <c r="Q320" s="6" t="s">
        <v>1113</v>
      </c>
      <c r="R320" s="6" t="s">
        <v>1115</v>
      </c>
      <c r="S320" s="6" t="s">
        <v>1207</v>
      </c>
      <c r="T320" s="9" t="s">
        <v>1205</v>
      </c>
      <c r="V320" s="8"/>
      <c r="W320" s="8" t="s">
        <v>685</v>
      </c>
      <c r="X320" s="8"/>
      <c r="Y320" s="14" t="s">
        <v>1110</v>
      </c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20" s="6" t="s">
        <v>1033</v>
      </c>
      <c r="AN320" s="8" t="s">
        <v>1028</v>
      </c>
      <c r="AO320" s="6" t="s">
        <v>1029</v>
      </c>
      <c r="AP320" s="12" t="s">
        <v>1030</v>
      </c>
      <c r="AQ320" s="6" t="s">
        <v>631</v>
      </c>
      <c r="AS320" s="6" t="s">
        <v>800</v>
      </c>
      <c r="AV320" s="6" t="s">
        <v>1031</v>
      </c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>[["mac", "0x2c1165fffec5a3f6"]]</v>
      </c>
    </row>
    <row r="321" spans="1:52" ht="16" customHeight="1">
      <c r="A321" s="6">
        <v>2592</v>
      </c>
      <c r="B321" s="6" t="s">
        <v>26</v>
      </c>
      <c r="C321" s="6" t="s">
        <v>631</v>
      </c>
      <c r="D321" s="6" t="s">
        <v>27</v>
      </c>
      <c r="E321" s="6" t="s">
        <v>1203</v>
      </c>
      <c r="F321" s="6" t="str">
        <f>IF(ISBLANK(E321), "", Table2[[#This Row],[unique_id]])</f>
        <v>landing_repeater_linkquality</v>
      </c>
      <c r="G321" s="6" t="s">
        <v>1035</v>
      </c>
      <c r="H321" s="6" t="s">
        <v>734</v>
      </c>
      <c r="I321" s="6" t="s">
        <v>321</v>
      </c>
      <c r="O321" s="8" t="s">
        <v>1163</v>
      </c>
      <c r="P321" s="6" t="s">
        <v>172</v>
      </c>
      <c r="Q321" s="6" t="s">
        <v>1113</v>
      </c>
      <c r="R321" s="6" t="s">
        <v>1115</v>
      </c>
      <c r="S321" s="6" t="s">
        <v>1207</v>
      </c>
      <c r="T321" s="9" t="s">
        <v>1205</v>
      </c>
      <c r="V321" s="8"/>
      <c r="W321" s="8" t="s">
        <v>685</v>
      </c>
      <c r="X321" s="8"/>
      <c r="Y321" s="14" t="s">
        <v>1110</v>
      </c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21" s="6" t="s">
        <v>1037</v>
      </c>
      <c r="AN321" s="8" t="s">
        <v>1028</v>
      </c>
      <c r="AO321" s="6" t="s">
        <v>1029</v>
      </c>
      <c r="AP321" s="12" t="s">
        <v>1030</v>
      </c>
      <c r="AQ321" s="6" t="s">
        <v>631</v>
      </c>
      <c r="AS321" s="6" t="s">
        <v>778</v>
      </c>
      <c r="AV321" s="6" t="s">
        <v>1039</v>
      </c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>[["mac", "0x2c1165fffebaa93c"]]</v>
      </c>
    </row>
    <row r="322" spans="1:52" ht="16" customHeight="1">
      <c r="A322" s="6">
        <v>2593</v>
      </c>
      <c r="B322" s="6" t="s">
        <v>26</v>
      </c>
      <c r="C322" s="6" t="s">
        <v>631</v>
      </c>
      <c r="D322" s="6" t="s">
        <v>27</v>
      </c>
      <c r="E322" s="6" t="s">
        <v>1204</v>
      </c>
      <c r="F322" s="6" t="str">
        <f>IF(ISBLANK(E322), "", Table2[[#This Row],[unique_id]])</f>
        <v>driveway_repeater_linkquality</v>
      </c>
      <c r="G322" s="6" t="s">
        <v>1034</v>
      </c>
      <c r="H322" s="6" t="s">
        <v>734</v>
      </c>
      <c r="I322" s="6" t="s">
        <v>321</v>
      </c>
      <c r="O322" s="8" t="s">
        <v>1163</v>
      </c>
      <c r="P322" s="6" t="s">
        <v>172</v>
      </c>
      <c r="Q322" s="6" t="s">
        <v>1113</v>
      </c>
      <c r="R322" s="6" t="s">
        <v>1115</v>
      </c>
      <c r="S322" s="6" t="s">
        <v>1207</v>
      </c>
      <c r="T322" s="9" t="s">
        <v>1205</v>
      </c>
      <c r="V322" s="8"/>
      <c r="W322" s="8" t="s">
        <v>685</v>
      </c>
      <c r="X322" s="8"/>
      <c r="Y322" s="14" t="s">
        <v>1110</v>
      </c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22" s="6" t="s">
        <v>1038</v>
      </c>
      <c r="AN322" s="8" t="s">
        <v>1028</v>
      </c>
      <c r="AO322" s="6" t="s">
        <v>1029</v>
      </c>
      <c r="AP322" s="12" t="s">
        <v>1030</v>
      </c>
      <c r="AQ322" s="6" t="s">
        <v>631</v>
      </c>
      <c r="AS322" s="6" t="s">
        <v>1036</v>
      </c>
      <c r="AV322" s="6" t="s">
        <v>1040</v>
      </c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>[["mac", "0x50325ffffe47b8fa"]]</v>
      </c>
    </row>
    <row r="323" spans="1:52" ht="16" customHeight="1">
      <c r="A323" s="6">
        <v>2594</v>
      </c>
      <c r="B323" s="6" t="s">
        <v>26</v>
      </c>
      <c r="C323" s="6" t="s">
        <v>613</v>
      </c>
      <c r="D323" s="6" t="s">
        <v>395</v>
      </c>
      <c r="E323" s="6" t="s">
        <v>394</v>
      </c>
      <c r="F323" s="6" t="str">
        <f>IF(ISBLANK(E323), "", Table2[[#This Row],[unique_id]])</f>
        <v>column_break</v>
      </c>
      <c r="G323" s="6" t="s">
        <v>391</v>
      </c>
      <c r="H323" s="6" t="s">
        <v>734</v>
      </c>
      <c r="I323" s="6" t="s">
        <v>321</v>
      </c>
      <c r="M323" s="6" t="s">
        <v>392</v>
      </c>
      <c r="N323" s="6" t="s">
        <v>393</v>
      </c>
      <c r="T323" s="6"/>
      <c r="V323" s="8"/>
      <c r="W323" s="8"/>
      <c r="X323" s="8"/>
      <c r="Y323" s="8"/>
      <c r="AF323" s="8"/>
      <c r="AI323" s="6" t="str">
        <f>IF(ISBLANK(AG323),  "", _xlfn.CONCAT(LOWER(C323), "/", E323))</f>
        <v/>
      </c>
      <c r="AK323" s="6"/>
      <c r="AL323" s="34"/>
      <c r="AM323" s="6"/>
      <c r="AN323" s="8"/>
      <c r="AV323" s="6"/>
      <c r="AW323" s="6"/>
      <c r="AZ323" s="6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12">
        <v>2600</v>
      </c>
      <c r="B324" s="6" t="s">
        <v>26</v>
      </c>
      <c r="C324" s="6" t="s">
        <v>151</v>
      </c>
      <c r="D324" s="6" t="s">
        <v>355</v>
      </c>
      <c r="E324" t="s">
        <v>740</v>
      </c>
      <c r="F324" s="6" t="str">
        <f>IF(ISBLANK(E324), "", Table2[[#This Row],[unique_id]])</f>
        <v>lighting_reset_adaptive_lighting_ada_lamp</v>
      </c>
      <c r="G324" t="s">
        <v>204</v>
      </c>
      <c r="H324" s="6" t="s">
        <v>754</v>
      </c>
      <c r="I324" s="6" t="s">
        <v>321</v>
      </c>
      <c r="J324" s="6" t="s">
        <v>739</v>
      </c>
      <c r="M324" s="6" t="s">
        <v>275</v>
      </c>
      <c r="T324" s="6"/>
      <c r="V324" s="8"/>
      <c r="W324" s="8"/>
      <c r="X324" s="8"/>
      <c r="Y324" s="8"/>
      <c r="AD324" s="6" t="s">
        <v>322</v>
      </c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3"/>
      <c r="AM324" s="6"/>
      <c r="AN324" s="8"/>
      <c r="AS324" s="6" t="s">
        <v>130</v>
      </c>
      <c r="AT324" s="6" t="s">
        <v>1009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44">
        <v>2601</v>
      </c>
      <c r="B325" s="6" t="s">
        <v>26</v>
      </c>
      <c r="C325" s="6" t="s">
        <v>151</v>
      </c>
      <c r="D325" s="6" t="s">
        <v>355</v>
      </c>
      <c r="E325" t="s">
        <v>732</v>
      </c>
      <c r="F325" s="6" t="str">
        <f>IF(ISBLANK(E325), "", Table2[[#This Row],[unique_id]])</f>
        <v>lighting_reset_adaptive_lighting_edwin_lamp</v>
      </c>
      <c r="G325" t="s">
        <v>214</v>
      </c>
      <c r="H325" s="6" t="s">
        <v>754</v>
      </c>
      <c r="I325" s="6" t="s">
        <v>321</v>
      </c>
      <c r="J325" s="6" t="s">
        <v>739</v>
      </c>
      <c r="M325" s="6" t="s">
        <v>275</v>
      </c>
      <c r="T325" s="6"/>
      <c r="V325" s="8"/>
      <c r="W325" s="8"/>
      <c r="X325" s="8"/>
      <c r="Y325" s="8"/>
      <c r="AD325" s="6" t="s">
        <v>322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4"/>
      <c r="AM325" s="6"/>
      <c r="AN325" s="8"/>
      <c r="AS325" s="6" t="s">
        <v>127</v>
      </c>
      <c r="AT325" s="6" t="s">
        <v>1009</v>
      </c>
      <c r="AV325" s="6"/>
      <c r="AW325" s="6"/>
      <c r="AZ325" s="6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12">
        <v>2602</v>
      </c>
      <c r="B326" s="6" t="s">
        <v>26</v>
      </c>
      <c r="C326" s="6" t="s">
        <v>151</v>
      </c>
      <c r="D326" s="6" t="s">
        <v>355</v>
      </c>
      <c r="E326" t="s">
        <v>741</v>
      </c>
      <c r="F326" s="6" t="str">
        <f>IF(ISBLANK(E326), "", Table2[[#This Row],[unique_id]])</f>
        <v>lighting_reset_adaptive_lighting_edwin_night_light</v>
      </c>
      <c r="G326" t="s">
        <v>554</v>
      </c>
      <c r="H326" s="6" t="s">
        <v>754</v>
      </c>
      <c r="I326" s="6" t="s">
        <v>321</v>
      </c>
      <c r="J326" s="6" t="s">
        <v>752</v>
      </c>
      <c r="M326" s="6" t="s">
        <v>275</v>
      </c>
      <c r="T326" s="6"/>
      <c r="V326" s="8"/>
      <c r="W326" s="8"/>
      <c r="X326" s="8"/>
      <c r="Y326" s="8"/>
      <c r="AD326" s="6" t="s">
        <v>322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4"/>
      <c r="AM326" s="6"/>
      <c r="AN326" s="8"/>
      <c r="AS326" s="6" t="s">
        <v>127</v>
      </c>
      <c r="AT326" s="6" t="s">
        <v>1009</v>
      </c>
      <c r="AV326" s="6"/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12">
        <v>2603</v>
      </c>
      <c r="B327" s="6" t="s">
        <v>26</v>
      </c>
      <c r="C327" s="6" t="s">
        <v>151</v>
      </c>
      <c r="D327" s="6" t="s">
        <v>355</v>
      </c>
      <c r="E327" t="s">
        <v>742</v>
      </c>
      <c r="F327" s="6" t="str">
        <f>IF(ISBLANK(E327), "", Table2[[#This Row],[unique_id]])</f>
        <v>lighting_reset_adaptive_lighting_hallway_main</v>
      </c>
      <c r="G327" t="s">
        <v>209</v>
      </c>
      <c r="H327" s="6" t="s">
        <v>754</v>
      </c>
      <c r="I327" s="6" t="s">
        <v>321</v>
      </c>
      <c r="J327" s="6" t="s">
        <v>761</v>
      </c>
      <c r="M327" s="6" t="s">
        <v>275</v>
      </c>
      <c r="T327" s="6"/>
      <c r="V327" s="8"/>
      <c r="W327" s="8"/>
      <c r="X327" s="8"/>
      <c r="Y327" s="8"/>
      <c r="AD327" s="6" t="s">
        <v>322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K327" s="6"/>
      <c r="AL327" s="34"/>
      <c r="AM327" s="6"/>
      <c r="AN327" s="8"/>
      <c r="AS327" s="6" t="s">
        <v>517</v>
      </c>
      <c r="AV327" s="6"/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44">
        <v>2604</v>
      </c>
      <c r="B328" s="6" t="s">
        <v>26</v>
      </c>
      <c r="C328" s="6" t="s">
        <v>151</v>
      </c>
      <c r="D328" s="6" t="s">
        <v>355</v>
      </c>
      <c r="E328" t="s">
        <v>743</v>
      </c>
      <c r="F328" s="6" t="str">
        <f>IF(ISBLANK(E328), "", Table2[[#This Row],[unique_id]])</f>
        <v>lighting_reset_adaptive_lighting_dining_main</v>
      </c>
      <c r="G328" t="s">
        <v>138</v>
      </c>
      <c r="H328" s="6" t="s">
        <v>754</v>
      </c>
      <c r="I328" s="6" t="s">
        <v>321</v>
      </c>
      <c r="J328" s="6" t="s">
        <v>761</v>
      </c>
      <c r="M328" s="6" t="s">
        <v>275</v>
      </c>
      <c r="T328" s="6"/>
      <c r="V328" s="8"/>
      <c r="W328" s="8"/>
      <c r="X328" s="8"/>
      <c r="Y328" s="8"/>
      <c r="AD328" s="6" t="s">
        <v>322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K328" s="6"/>
      <c r="AL328" s="34"/>
      <c r="AM328" s="6"/>
      <c r="AN328" s="8"/>
      <c r="AS328" s="6" t="s">
        <v>202</v>
      </c>
      <c r="AV328" s="6"/>
      <c r="AW328" s="6"/>
      <c r="AZ328" s="6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12">
        <v>2605</v>
      </c>
      <c r="B329" s="6" t="s">
        <v>26</v>
      </c>
      <c r="C329" s="6" t="s">
        <v>151</v>
      </c>
      <c r="D329" s="6" t="s">
        <v>355</v>
      </c>
      <c r="E329" t="s">
        <v>744</v>
      </c>
      <c r="F329" s="6" t="str">
        <f>IF(ISBLANK(E329), "", Table2[[#This Row],[unique_id]])</f>
        <v>lighting_reset_adaptive_lighting_lounge_main</v>
      </c>
      <c r="G329" t="s">
        <v>216</v>
      </c>
      <c r="H329" s="6" t="s">
        <v>754</v>
      </c>
      <c r="I329" s="6" t="s">
        <v>321</v>
      </c>
      <c r="J329" s="6" t="s">
        <v>761</v>
      </c>
      <c r="M329" s="6" t="s">
        <v>275</v>
      </c>
      <c r="T329" s="6"/>
      <c r="V329" s="8"/>
      <c r="W329" s="8"/>
      <c r="X329" s="8"/>
      <c r="Y329" s="8"/>
      <c r="AD329" s="6" t="s">
        <v>322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K329" s="6"/>
      <c r="AL329" s="34"/>
      <c r="AM329" s="6"/>
      <c r="AN329" s="8"/>
      <c r="AS329" s="6" t="s">
        <v>203</v>
      </c>
      <c r="AV329" s="6"/>
      <c r="AW329" s="6"/>
      <c r="AZ329" s="6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12">
        <v>2606</v>
      </c>
      <c r="B330" s="6" t="s">
        <v>26</v>
      </c>
      <c r="C330" s="6" t="s">
        <v>151</v>
      </c>
      <c r="D330" s="6" t="s">
        <v>355</v>
      </c>
      <c r="E330" t="s">
        <v>822</v>
      </c>
      <c r="F330" s="6" t="str">
        <f>IF(ISBLANK(E330), "", Table2[[#This Row],[unique_id]])</f>
        <v>lighting_reset_adaptive_lighting_lounge_lamp</v>
      </c>
      <c r="G330" t="s">
        <v>774</v>
      </c>
      <c r="H330" s="6" t="s">
        <v>754</v>
      </c>
      <c r="I330" s="6" t="s">
        <v>321</v>
      </c>
      <c r="J330" s="6" t="s">
        <v>739</v>
      </c>
      <c r="M330" s="6" t="s">
        <v>275</v>
      </c>
      <c r="T330" s="6"/>
      <c r="V330" s="8"/>
      <c r="W330" s="8"/>
      <c r="X330" s="8"/>
      <c r="Y330" s="8"/>
      <c r="AD330" s="6" t="s">
        <v>322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K330" s="6"/>
      <c r="AL330" s="34"/>
      <c r="AM330" s="6"/>
      <c r="AN330" s="8"/>
      <c r="AS330" s="6" t="s">
        <v>172</v>
      </c>
      <c r="AT330" s="6" t="s">
        <v>1009</v>
      </c>
      <c r="AV330" s="6"/>
      <c r="AW330" s="6"/>
      <c r="AZ330" s="6" t="str">
        <f>IF(AND(ISBLANK(AV330), ISBLANK(AW330)), "", _xlfn.CONCAT("[", IF(ISBLANK(AV330), "", _xlfn.CONCAT("[""mac"", """, AV330, """]")), IF(ISBLANK(AW330), "", _xlfn.CONCAT(", [""ip"", """, AW330, """]")), "]"))</f>
        <v/>
      </c>
    </row>
    <row r="331" spans="1:52" ht="16" customHeight="1">
      <c r="A331" s="44">
        <v>2607</v>
      </c>
      <c r="B331" s="6" t="s">
        <v>26</v>
      </c>
      <c r="C331" s="6" t="s">
        <v>151</v>
      </c>
      <c r="D331" s="6" t="s">
        <v>355</v>
      </c>
      <c r="E331" t="s">
        <v>745</v>
      </c>
      <c r="F331" s="6" t="str">
        <f>IF(ISBLANK(E331), "", Table2[[#This Row],[unique_id]])</f>
        <v>lighting_reset_adaptive_lighting_parents_main</v>
      </c>
      <c r="G331" t="s">
        <v>205</v>
      </c>
      <c r="H331" s="6" t="s">
        <v>754</v>
      </c>
      <c r="I331" s="6" t="s">
        <v>321</v>
      </c>
      <c r="J331" s="6" t="s">
        <v>761</v>
      </c>
      <c r="M331" s="6" t="s">
        <v>275</v>
      </c>
      <c r="T331" s="6"/>
      <c r="V331" s="8"/>
      <c r="W331" s="8"/>
      <c r="X331" s="8"/>
      <c r="Y331" s="8"/>
      <c r="AD331" s="6" t="s">
        <v>322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J331" s="10"/>
      <c r="AK331" s="6"/>
      <c r="AL331" s="34"/>
      <c r="AM331" s="6"/>
      <c r="AN331" s="8"/>
      <c r="AS331" s="6" t="s">
        <v>201</v>
      </c>
      <c r="AV331" s="6"/>
      <c r="AW331" s="6"/>
      <c r="AZ331" s="6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12">
        <v>2608</v>
      </c>
      <c r="B332" s="6" t="s">
        <v>26</v>
      </c>
      <c r="C332" s="6" t="s">
        <v>151</v>
      </c>
      <c r="D332" s="6" t="s">
        <v>355</v>
      </c>
      <c r="E332" t="s">
        <v>746</v>
      </c>
      <c r="F332" s="6" t="str">
        <f>IF(ISBLANK(E332), "", Table2[[#This Row],[unique_id]])</f>
        <v>lighting_reset_adaptive_lighting_kitchen_main</v>
      </c>
      <c r="G332" t="s">
        <v>211</v>
      </c>
      <c r="H332" s="6" t="s">
        <v>754</v>
      </c>
      <c r="I332" s="6" t="s">
        <v>321</v>
      </c>
      <c r="J332" s="6" t="s">
        <v>761</v>
      </c>
      <c r="M332" s="6" t="s">
        <v>275</v>
      </c>
      <c r="T332" s="6"/>
      <c r="V332" s="8"/>
      <c r="W332" s="8"/>
      <c r="X332" s="8"/>
      <c r="Y332" s="8"/>
      <c r="AD332" s="6" t="s">
        <v>322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4"/>
      <c r="AM332" s="6"/>
      <c r="AN332" s="8"/>
      <c r="AS332" s="6" t="s">
        <v>215</v>
      </c>
      <c r="AV332" s="6"/>
      <c r="AW332" s="6"/>
      <c r="AZ332" s="6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12">
        <v>2609</v>
      </c>
      <c r="B333" s="6" t="s">
        <v>26</v>
      </c>
      <c r="C333" s="6" t="s">
        <v>151</v>
      </c>
      <c r="D333" s="6" t="s">
        <v>355</v>
      </c>
      <c r="E333" t="s">
        <v>747</v>
      </c>
      <c r="F333" s="6" t="str">
        <f>IF(ISBLANK(E333), "", Table2[[#This Row],[unique_id]])</f>
        <v>lighting_reset_adaptive_lighting_laundry_main</v>
      </c>
      <c r="G333" t="s">
        <v>213</v>
      </c>
      <c r="H333" s="6" t="s">
        <v>754</v>
      </c>
      <c r="I333" s="6" t="s">
        <v>321</v>
      </c>
      <c r="J333" s="6" t="s">
        <v>761</v>
      </c>
      <c r="M333" s="6" t="s">
        <v>275</v>
      </c>
      <c r="T333" s="6"/>
      <c r="V333" s="8"/>
      <c r="W333" s="8"/>
      <c r="X333" s="8"/>
      <c r="Y333" s="8"/>
      <c r="AD333" s="6" t="s">
        <v>322</v>
      </c>
      <c r="AF333" s="8"/>
      <c r="AH333" s="6" t="str">
        <f>IF(ISBLANK(AG333),  "", _xlfn.CONCAT("haas/entity/sensor/", LOWER(C333), "/", E333, "/config"))</f>
        <v/>
      </c>
      <c r="AI333" s="6" t="str">
        <f>IF(ISBLANK(AG333),  "", _xlfn.CONCAT(LOWER(C333), "/", E333))</f>
        <v/>
      </c>
      <c r="AJ333" s="10"/>
      <c r="AK333" s="6"/>
      <c r="AL333" s="34"/>
      <c r="AM333" s="6"/>
      <c r="AN333" s="8"/>
      <c r="AS333" s="6" t="s">
        <v>223</v>
      </c>
      <c r="AV333" s="6"/>
      <c r="AW333" s="6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44">
        <v>2610</v>
      </c>
      <c r="B334" s="6" t="s">
        <v>26</v>
      </c>
      <c r="C334" s="6" t="s">
        <v>151</v>
      </c>
      <c r="D334" s="6" t="s">
        <v>355</v>
      </c>
      <c r="E334" t="s">
        <v>748</v>
      </c>
      <c r="F334" s="6" t="str">
        <f>IF(ISBLANK(E334), "", Table2[[#This Row],[unique_id]])</f>
        <v>lighting_reset_adaptive_lighting_pantry_main</v>
      </c>
      <c r="G334" t="s">
        <v>212</v>
      </c>
      <c r="H334" s="6" t="s">
        <v>754</v>
      </c>
      <c r="I334" s="6" t="s">
        <v>321</v>
      </c>
      <c r="J334" s="6" t="s">
        <v>761</v>
      </c>
      <c r="M334" s="6" t="s">
        <v>275</v>
      </c>
      <c r="T334" s="6"/>
      <c r="V334" s="8"/>
      <c r="W334" s="8"/>
      <c r="X334" s="8"/>
      <c r="Y334" s="8"/>
      <c r="AD334" s="6" t="s">
        <v>322</v>
      </c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4"/>
      <c r="AM334" s="6"/>
      <c r="AN334" s="8"/>
      <c r="AS334" s="6" t="s">
        <v>221</v>
      </c>
      <c r="AV334" s="6"/>
      <c r="AW334" s="6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12">
        <v>2611</v>
      </c>
      <c r="B335" s="6" t="s">
        <v>26</v>
      </c>
      <c r="C335" s="6" t="s">
        <v>151</v>
      </c>
      <c r="D335" s="6" t="s">
        <v>355</v>
      </c>
      <c r="E335" t="s">
        <v>766</v>
      </c>
      <c r="F335" s="6" t="str">
        <f>IF(ISBLANK(E335), "", Table2[[#This Row],[unique_id]])</f>
        <v>lighting_reset_adaptive_lighting_office_main</v>
      </c>
      <c r="G335" t="s">
        <v>208</v>
      </c>
      <c r="H335" s="6" t="s">
        <v>754</v>
      </c>
      <c r="I335" s="6" t="s">
        <v>321</v>
      </c>
      <c r="J335" s="6" t="s">
        <v>761</v>
      </c>
      <c r="M335" s="6" t="s">
        <v>275</v>
      </c>
      <c r="T335" s="6"/>
      <c r="V335" s="8"/>
      <c r="W335" s="8"/>
      <c r="X335" s="8"/>
      <c r="Y335" s="8"/>
      <c r="AD335" s="6" t="s">
        <v>322</v>
      </c>
      <c r="AF335" s="8"/>
      <c r="AH335" s="6" t="str">
        <f>IF(ISBLANK(AG335),  "", _xlfn.CONCAT("haas/entity/sensor/", LOWER(C335), "/", E335, "/config"))</f>
        <v/>
      </c>
      <c r="AI335" s="6" t="str">
        <f>IF(ISBLANK(AG335),  "", _xlfn.CONCAT(LOWER(C335), "/", E335))</f>
        <v/>
      </c>
      <c r="AK335" s="6"/>
      <c r="AL335" s="34"/>
      <c r="AM335" s="6"/>
      <c r="AN335" s="8"/>
      <c r="AS335" s="6" t="s">
        <v>222</v>
      </c>
      <c r="AV335" s="6"/>
      <c r="AW335" s="6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41">
        <v>2612</v>
      </c>
      <c r="B336" s="6" t="s">
        <v>26</v>
      </c>
      <c r="C336" s="6" t="s">
        <v>151</v>
      </c>
      <c r="D336" s="6" t="s">
        <v>355</v>
      </c>
      <c r="E336" t="s">
        <v>749</v>
      </c>
      <c r="F336" s="6" t="str">
        <f>IF(ISBLANK(E336), "", Table2[[#This Row],[unique_id]])</f>
        <v>lighting_reset_adaptive_lighting_bathroom_main</v>
      </c>
      <c r="G336" t="s">
        <v>207</v>
      </c>
      <c r="H336" s="6" t="s">
        <v>754</v>
      </c>
      <c r="I336" s="6" t="s">
        <v>321</v>
      </c>
      <c r="J336" s="6" t="s">
        <v>761</v>
      </c>
      <c r="M336" s="6" t="s">
        <v>275</v>
      </c>
      <c r="T336" s="6"/>
      <c r="V336" s="8"/>
      <c r="W336" s="8"/>
      <c r="X336" s="8"/>
      <c r="Y336" s="8"/>
      <c r="AD336" s="6" t="s">
        <v>322</v>
      </c>
      <c r="AF336" s="8"/>
      <c r="AH336" s="6" t="str">
        <f>IF(ISBLANK(AG336),  "", _xlfn.CONCAT("haas/entity/sensor/", LOWER(C336), "/", E336, "/config"))</f>
        <v/>
      </c>
      <c r="AI336" s="6" t="str">
        <f>IF(ISBLANK(AG336),  "", _xlfn.CONCAT(LOWER(C336), "/", E336))</f>
        <v/>
      </c>
      <c r="AK336" s="6"/>
      <c r="AL336" s="34"/>
      <c r="AM336" s="6"/>
      <c r="AN336" s="8"/>
      <c r="AS336" s="6" t="s">
        <v>423</v>
      </c>
      <c r="AV336" s="6"/>
      <c r="AW336" s="6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42">
        <v>2613</v>
      </c>
      <c r="B337" s="6" t="s">
        <v>26</v>
      </c>
      <c r="C337" s="6" t="s">
        <v>151</v>
      </c>
      <c r="D337" s="6" t="s">
        <v>355</v>
      </c>
      <c r="E337" t="s">
        <v>750</v>
      </c>
      <c r="F337" s="6" t="str">
        <f>IF(ISBLANK(E337), "", Table2[[#This Row],[unique_id]])</f>
        <v>lighting_reset_adaptive_lighting_ensuite_main</v>
      </c>
      <c r="G337" t="s">
        <v>206</v>
      </c>
      <c r="H337" s="6" t="s">
        <v>754</v>
      </c>
      <c r="I337" s="6" t="s">
        <v>321</v>
      </c>
      <c r="J337" s="6" t="s">
        <v>761</v>
      </c>
      <c r="M337" s="6" t="s">
        <v>275</v>
      </c>
      <c r="T337" s="6"/>
      <c r="V337" s="8"/>
      <c r="W337" s="8"/>
      <c r="X337" s="8"/>
      <c r="Y337" s="8"/>
      <c r="AD337" s="6" t="s">
        <v>322</v>
      </c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4"/>
      <c r="AM337" s="6"/>
      <c r="AN337" s="8"/>
      <c r="AS337" s="6" t="s">
        <v>496</v>
      </c>
      <c r="AV337" s="6"/>
      <c r="AW337" s="6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1">
        <v>2614</v>
      </c>
      <c r="B338" s="6" t="s">
        <v>26</v>
      </c>
      <c r="C338" s="6" t="s">
        <v>151</v>
      </c>
      <c r="D338" s="6" t="s">
        <v>355</v>
      </c>
      <c r="E338" t="s">
        <v>751</v>
      </c>
      <c r="F338" s="6" t="str">
        <f>IF(ISBLANK(E338), "", Table2[[#This Row],[unique_id]])</f>
        <v>lighting_reset_adaptive_lighting_wardrobe_main</v>
      </c>
      <c r="G338" t="s">
        <v>210</v>
      </c>
      <c r="H338" s="6" t="s">
        <v>754</v>
      </c>
      <c r="I338" s="6" t="s">
        <v>321</v>
      </c>
      <c r="J338" s="6" t="s">
        <v>761</v>
      </c>
      <c r="M338" s="6" t="s">
        <v>275</v>
      </c>
      <c r="T338" s="6"/>
      <c r="V338" s="8"/>
      <c r="W338" s="8"/>
      <c r="X338" s="8"/>
      <c r="Y338" s="8"/>
      <c r="AD338" s="6" t="s">
        <v>322</v>
      </c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4"/>
      <c r="AM338" s="6"/>
      <c r="AN338" s="8"/>
      <c r="AS338" s="6" t="s">
        <v>693</v>
      </c>
      <c r="AV338" s="6"/>
      <c r="AW338" s="6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41">
        <v>2615</v>
      </c>
      <c r="B339" s="6" t="s">
        <v>26</v>
      </c>
      <c r="C339" s="6" t="s">
        <v>613</v>
      </c>
      <c r="D339" s="6" t="s">
        <v>395</v>
      </c>
      <c r="E339" s="6" t="s">
        <v>394</v>
      </c>
      <c r="F339" s="6" t="str">
        <f>IF(ISBLANK(E339), "", Table2[[#This Row],[unique_id]])</f>
        <v>column_break</v>
      </c>
      <c r="G339" s="6" t="s">
        <v>391</v>
      </c>
      <c r="H339" s="6" t="s">
        <v>754</v>
      </c>
      <c r="I339" s="6" t="s">
        <v>321</v>
      </c>
      <c r="M339" s="6" t="s">
        <v>392</v>
      </c>
      <c r="N339" s="6" t="s">
        <v>393</v>
      </c>
      <c r="T339" s="6"/>
      <c r="V339" s="8"/>
      <c r="W339" s="8"/>
      <c r="X339" s="8"/>
      <c r="Y339" s="8"/>
      <c r="AF339" s="8"/>
      <c r="AI339" s="6" t="str">
        <f>IF(ISBLANK(AG339),  "", _xlfn.CONCAT(LOWER(C339), "/", E339))</f>
        <v/>
      </c>
      <c r="AJ339" s="10"/>
      <c r="AK339" s="6"/>
      <c r="AL339" s="34"/>
      <c r="AM339" s="6"/>
      <c r="AN339" s="8"/>
      <c r="AV339" s="6"/>
      <c r="AW339" s="6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43">
        <v>2620</v>
      </c>
      <c r="B340" s="6" t="s">
        <v>26</v>
      </c>
      <c r="C340" s="6" t="s">
        <v>309</v>
      </c>
      <c r="D340" s="6" t="s">
        <v>134</v>
      </c>
      <c r="E340" s="6" t="s">
        <v>307</v>
      </c>
      <c r="F340" s="6" t="str">
        <f>IF(ISBLANK(E340), "", Table2[[#This Row],[unique_id]])</f>
        <v>adaptive_lighting_default</v>
      </c>
      <c r="G340" s="6" t="s">
        <v>315</v>
      </c>
      <c r="H340" s="6" t="s">
        <v>324</v>
      </c>
      <c r="I340" s="6" t="s">
        <v>321</v>
      </c>
      <c r="M340" s="6" t="s">
        <v>275</v>
      </c>
      <c r="T340" s="6"/>
      <c r="V340" s="8"/>
      <c r="W340" s="8"/>
      <c r="X340" s="8"/>
      <c r="Y340" s="8"/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4"/>
      <c r="AM340" s="6"/>
      <c r="AN340" s="8"/>
      <c r="AV340" s="6"/>
      <c r="AW340" s="6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3">
        <v>2621</v>
      </c>
      <c r="B341" s="6" t="s">
        <v>26</v>
      </c>
      <c r="C341" s="6" t="s">
        <v>309</v>
      </c>
      <c r="D341" s="6" t="s">
        <v>134</v>
      </c>
      <c r="E341" s="6" t="s">
        <v>308</v>
      </c>
      <c r="F341" s="6" t="str">
        <f>IF(ISBLANK(E341), "", Table2[[#This Row],[unique_id]])</f>
        <v>adaptive_lighting_sleep_mode_default</v>
      </c>
      <c r="G341" s="6" t="s">
        <v>312</v>
      </c>
      <c r="H341" s="6" t="s">
        <v>324</v>
      </c>
      <c r="I341" s="6" t="s">
        <v>321</v>
      </c>
      <c r="M341" s="6" t="s">
        <v>275</v>
      </c>
      <c r="T341" s="6"/>
      <c r="V341" s="8"/>
      <c r="W341" s="8"/>
      <c r="X341" s="8"/>
      <c r="Y341" s="8"/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4"/>
      <c r="AM341" s="6"/>
      <c r="AN341" s="8"/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43">
        <v>2622</v>
      </c>
      <c r="B342" s="6" t="s">
        <v>26</v>
      </c>
      <c r="C342" s="6" t="s">
        <v>309</v>
      </c>
      <c r="D342" s="6" t="s">
        <v>134</v>
      </c>
      <c r="E342" s="6" t="s">
        <v>310</v>
      </c>
      <c r="F342" s="6" t="str">
        <f>IF(ISBLANK(E342), "", Table2[[#This Row],[unique_id]])</f>
        <v>adaptive_lighting_adapt_color_default</v>
      </c>
      <c r="G342" s="6" t="s">
        <v>313</v>
      </c>
      <c r="H342" s="6" t="s">
        <v>324</v>
      </c>
      <c r="I342" s="6" t="s">
        <v>321</v>
      </c>
      <c r="T342" s="6"/>
      <c r="V342" s="8"/>
      <c r="W342" s="8"/>
      <c r="X342" s="8"/>
      <c r="Y342" s="8"/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4"/>
      <c r="AM342" s="6"/>
      <c r="AN342" s="8"/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43">
        <v>2623</v>
      </c>
      <c r="B343" s="6" t="s">
        <v>26</v>
      </c>
      <c r="C343" s="6" t="s">
        <v>309</v>
      </c>
      <c r="D343" s="6" t="s">
        <v>134</v>
      </c>
      <c r="E343" s="6" t="s">
        <v>311</v>
      </c>
      <c r="F343" s="6" t="str">
        <f>IF(ISBLANK(E343), "", Table2[[#This Row],[unique_id]])</f>
        <v>adaptive_lighting_adapt_brightness_default</v>
      </c>
      <c r="G343" s="6" t="s">
        <v>314</v>
      </c>
      <c r="H343" s="6" t="s">
        <v>324</v>
      </c>
      <c r="I343" s="6" t="s">
        <v>321</v>
      </c>
      <c r="T343" s="6"/>
      <c r="V343" s="8"/>
      <c r="W343" s="8"/>
      <c r="X343" s="8"/>
      <c r="Y343" s="8"/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4"/>
      <c r="AM343" s="6"/>
      <c r="AN343" s="8"/>
      <c r="AV343" s="6"/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3">
        <v>2624</v>
      </c>
      <c r="B344" s="6" t="s">
        <v>26</v>
      </c>
      <c r="C344" s="6" t="s">
        <v>309</v>
      </c>
      <c r="D344" s="6" t="s">
        <v>134</v>
      </c>
      <c r="E344" s="6" t="s">
        <v>325</v>
      </c>
      <c r="F344" s="6" t="str">
        <f>IF(ISBLANK(E344), "", Table2[[#This Row],[unique_id]])</f>
        <v>adaptive_lighting_bedroom</v>
      </c>
      <c r="G344" s="6" t="s">
        <v>315</v>
      </c>
      <c r="H344" s="6" t="s">
        <v>323</v>
      </c>
      <c r="I344" s="6" t="s">
        <v>321</v>
      </c>
      <c r="M344" s="6" t="s">
        <v>275</v>
      </c>
      <c r="T344" s="6"/>
      <c r="V344" s="8"/>
      <c r="W344" s="8"/>
      <c r="X344" s="8"/>
      <c r="Y344" s="8"/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4"/>
      <c r="AM344" s="6"/>
      <c r="AN344" s="8"/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43">
        <v>2625</v>
      </c>
      <c r="B345" s="6" t="s">
        <v>26</v>
      </c>
      <c r="C345" s="6" t="s">
        <v>309</v>
      </c>
      <c r="D345" s="6" t="s">
        <v>134</v>
      </c>
      <c r="E345" s="6" t="s">
        <v>326</v>
      </c>
      <c r="F345" s="6" t="str">
        <f>IF(ISBLANK(E345), "", Table2[[#This Row],[unique_id]])</f>
        <v>adaptive_lighting_sleep_mode_bedroom</v>
      </c>
      <c r="G345" s="6" t="s">
        <v>312</v>
      </c>
      <c r="H345" s="6" t="s">
        <v>323</v>
      </c>
      <c r="I345" s="6" t="s">
        <v>321</v>
      </c>
      <c r="M345" s="6" t="s">
        <v>275</v>
      </c>
      <c r="T345" s="6"/>
      <c r="V345" s="8"/>
      <c r="W345" s="8"/>
      <c r="X345" s="8"/>
      <c r="Y345" s="8"/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4"/>
      <c r="AM345" s="6"/>
      <c r="AN345" s="8"/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43">
        <v>2626</v>
      </c>
      <c r="B346" s="6" t="s">
        <v>26</v>
      </c>
      <c r="C346" s="6" t="s">
        <v>309</v>
      </c>
      <c r="D346" s="6" t="s">
        <v>134</v>
      </c>
      <c r="E346" s="6" t="s">
        <v>327</v>
      </c>
      <c r="F346" s="6" t="str">
        <f>IF(ISBLANK(E346), "", Table2[[#This Row],[unique_id]])</f>
        <v>adaptive_lighting_adapt_color_bedroom</v>
      </c>
      <c r="G346" s="6" t="s">
        <v>313</v>
      </c>
      <c r="H346" s="6" t="s">
        <v>323</v>
      </c>
      <c r="I346" s="6" t="s">
        <v>321</v>
      </c>
      <c r="T346" s="6"/>
      <c r="V346" s="8"/>
      <c r="W346" s="8"/>
      <c r="X346" s="8"/>
      <c r="Y346" s="8"/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4"/>
      <c r="AM346" s="6"/>
      <c r="AN346" s="8"/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43">
        <v>2627</v>
      </c>
      <c r="B347" s="6" t="s">
        <v>26</v>
      </c>
      <c r="C347" s="6" t="s">
        <v>309</v>
      </c>
      <c r="D347" s="6" t="s">
        <v>134</v>
      </c>
      <c r="E347" s="6" t="s">
        <v>328</v>
      </c>
      <c r="F347" s="6" t="str">
        <f>IF(ISBLANK(E347), "", Table2[[#This Row],[unique_id]])</f>
        <v>adaptive_lighting_adapt_brightness_bedroom</v>
      </c>
      <c r="G347" s="6" t="s">
        <v>314</v>
      </c>
      <c r="H347" s="6" t="s">
        <v>323</v>
      </c>
      <c r="I347" s="6" t="s">
        <v>321</v>
      </c>
      <c r="T347" s="6"/>
      <c r="V347" s="8"/>
      <c r="W347" s="8"/>
      <c r="X347" s="8"/>
      <c r="Y347" s="8"/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4"/>
      <c r="AM347" s="6"/>
      <c r="AN347" s="8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3">
        <v>2628</v>
      </c>
      <c r="B348" s="12" t="s">
        <v>26</v>
      </c>
      <c r="C348" s="12" t="s">
        <v>309</v>
      </c>
      <c r="D348" s="12" t="s">
        <v>134</v>
      </c>
      <c r="E348" s="12" t="s">
        <v>350</v>
      </c>
      <c r="F348" s="6" t="str">
        <f>IF(ISBLANK(E348), "", Table2[[#This Row],[unique_id]])</f>
        <v>adaptive_lighting_night_light</v>
      </c>
      <c r="G348" s="12" t="s">
        <v>315</v>
      </c>
      <c r="H348" s="12" t="s">
        <v>336</v>
      </c>
      <c r="I348" s="6" t="s">
        <v>321</v>
      </c>
      <c r="K348" s="12"/>
      <c r="L348" s="12"/>
      <c r="M348" s="6" t="s">
        <v>275</v>
      </c>
      <c r="T348" s="6"/>
      <c r="V348" s="8"/>
      <c r="W348" s="8"/>
      <c r="X348" s="8"/>
      <c r="Y348" s="8"/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4"/>
      <c r="AM348" s="6"/>
      <c r="AN348" s="8"/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43">
        <v>2629</v>
      </c>
      <c r="B349" s="12" t="s">
        <v>26</v>
      </c>
      <c r="C349" s="12" t="s">
        <v>309</v>
      </c>
      <c r="D349" s="12" t="s">
        <v>134</v>
      </c>
      <c r="E349" s="12" t="s">
        <v>351</v>
      </c>
      <c r="F349" s="6" t="str">
        <f>IF(ISBLANK(E349), "", Table2[[#This Row],[unique_id]])</f>
        <v>adaptive_lighting_sleep_mode_night_light</v>
      </c>
      <c r="G349" s="12" t="s">
        <v>312</v>
      </c>
      <c r="H349" s="12" t="s">
        <v>336</v>
      </c>
      <c r="I349" s="6" t="s">
        <v>321</v>
      </c>
      <c r="K349" s="12"/>
      <c r="L349" s="12"/>
      <c r="M349" s="6" t="s">
        <v>275</v>
      </c>
      <c r="T349" s="6"/>
      <c r="V349" s="8"/>
      <c r="W349" s="8"/>
      <c r="X349" s="8"/>
      <c r="Y349" s="8"/>
      <c r="AF349" s="8"/>
      <c r="AH349" s="6" t="str">
        <f>IF(ISBLANK(AG349),  "", _xlfn.CONCAT("haas/entity/sensor/", LOWER(C349), "/", E349, "/config"))</f>
        <v/>
      </c>
      <c r="AI349" s="6" t="str">
        <f>IF(ISBLANK(AG349),  "", _xlfn.CONCAT(LOWER(C349), "/", E349))</f>
        <v/>
      </c>
      <c r="AK349" s="6"/>
      <c r="AL349" s="34"/>
      <c r="AM349" s="6"/>
      <c r="AN349" s="8"/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43">
        <v>2630</v>
      </c>
      <c r="B350" s="12" t="s">
        <v>26</v>
      </c>
      <c r="C350" s="12" t="s">
        <v>309</v>
      </c>
      <c r="D350" s="12" t="s">
        <v>134</v>
      </c>
      <c r="E350" s="12" t="s">
        <v>352</v>
      </c>
      <c r="F350" s="6" t="str">
        <f>IF(ISBLANK(E350), "", Table2[[#This Row],[unique_id]])</f>
        <v>adaptive_lighting_adapt_color_night_light</v>
      </c>
      <c r="G350" s="12" t="s">
        <v>313</v>
      </c>
      <c r="H350" s="12" t="s">
        <v>336</v>
      </c>
      <c r="I350" s="6" t="s">
        <v>321</v>
      </c>
      <c r="K350" s="12"/>
      <c r="L350" s="12"/>
      <c r="T350" s="6"/>
      <c r="V350" s="8"/>
      <c r="W350" s="8"/>
      <c r="X350" s="8"/>
      <c r="Y350" s="8"/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4"/>
      <c r="AM350" s="6"/>
      <c r="AN350" s="8"/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43">
        <v>2631</v>
      </c>
      <c r="B351" s="12" t="s">
        <v>26</v>
      </c>
      <c r="C351" s="12" t="s">
        <v>309</v>
      </c>
      <c r="D351" s="12" t="s">
        <v>134</v>
      </c>
      <c r="E351" s="12" t="s">
        <v>353</v>
      </c>
      <c r="F351" s="6" t="str">
        <f>IF(ISBLANK(E351), "", Table2[[#This Row],[unique_id]])</f>
        <v>adaptive_lighting_adapt_brightness_night_light</v>
      </c>
      <c r="G351" s="12" t="s">
        <v>314</v>
      </c>
      <c r="H351" s="12" t="s">
        <v>336</v>
      </c>
      <c r="I351" s="6" t="s">
        <v>321</v>
      </c>
      <c r="K351" s="12"/>
      <c r="L351" s="12"/>
      <c r="T351" s="6"/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/>
      <c r="AN351" s="8"/>
      <c r="AV351" s="6"/>
      <c r="AW351" s="6"/>
      <c r="AZ351" s="6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customHeight="1">
      <c r="A352" s="41">
        <v>2631</v>
      </c>
      <c r="B352" s="6" t="s">
        <v>813</v>
      </c>
      <c r="C352" s="6" t="s">
        <v>613</v>
      </c>
      <c r="D352" s="6" t="s">
        <v>395</v>
      </c>
      <c r="E352" s="6" t="s">
        <v>394</v>
      </c>
      <c r="F352" s="6" t="str">
        <f>IF(ISBLANK(E352), "", Table2[[#This Row],[unique_id]])</f>
        <v>column_break</v>
      </c>
      <c r="G352" s="6" t="s">
        <v>391</v>
      </c>
      <c r="H352" s="12" t="s">
        <v>336</v>
      </c>
      <c r="I352" s="6" t="s">
        <v>321</v>
      </c>
      <c r="M352" s="6" t="s">
        <v>392</v>
      </c>
      <c r="N352" s="6" t="s">
        <v>393</v>
      </c>
      <c r="T352" s="6"/>
      <c r="V352" s="8"/>
      <c r="W352" s="8"/>
      <c r="X352" s="8"/>
      <c r="Y352" s="8"/>
      <c r="AF352" s="8"/>
      <c r="AI352" s="6" t="str">
        <f>IF(ISBLANK(AG352),  "", _xlfn.CONCAT(LOWER(C352), "/", E352))</f>
        <v/>
      </c>
      <c r="AK352" s="6"/>
      <c r="AL352" s="34"/>
      <c r="AM352" s="6"/>
      <c r="AN352" s="8"/>
      <c r="AV352" s="6"/>
      <c r="AW352" s="6"/>
      <c r="AZ352" s="6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ht="16" customHeight="1">
      <c r="A353" s="6">
        <v>2640</v>
      </c>
      <c r="B353" s="6" t="s">
        <v>813</v>
      </c>
      <c r="C353" s="6" t="s">
        <v>151</v>
      </c>
      <c r="D353" s="6" t="s">
        <v>894</v>
      </c>
      <c r="E353" s="6" t="s">
        <v>895</v>
      </c>
      <c r="F353" s="6" t="str">
        <f>IF(ISBLANK(E353), "", Table2[[#This Row],[unique_id]])</f>
        <v>synchronize_devices</v>
      </c>
      <c r="G353" s="6" t="s">
        <v>897</v>
      </c>
      <c r="H353" s="6" t="s">
        <v>896</v>
      </c>
      <c r="I353" s="6" t="s">
        <v>321</v>
      </c>
      <c r="M353" s="6" t="s">
        <v>275</v>
      </c>
      <c r="T353" s="6"/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J353" s="12"/>
      <c r="AK353" s="6"/>
      <c r="AL353" s="33"/>
      <c r="AM353" s="6"/>
      <c r="AN353" s="8"/>
      <c r="AP353" s="10"/>
      <c r="AV353" s="6"/>
      <c r="AW353" s="6"/>
      <c r="AZ353" s="6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customHeight="1">
      <c r="A354" s="6">
        <v>2650</v>
      </c>
      <c r="B354" s="6" t="s">
        <v>26</v>
      </c>
      <c r="C354" s="6" t="s">
        <v>246</v>
      </c>
      <c r="D354" s="6" t="s">
        <v>145</v>
      </c>
      <c r="E354" s="6" t="s">
        <v>146</v>
      </c>
      <c r="F354" s="6" t="str">
        <f>IF(ISBLANK(E354), "", Table2[[#This Row],[unique_id]])</f>
        <v>ada_home</v>
      </c>
      <c r="G354" s="6" t="s">
        <v>194</v>
      </c>
      <c r="H354" s="6" t="s">
        <v>1098</v>
      </c>
      <c r="I354" s="6" t="s">
        <v>144</v>
      </c>
      <c r="M354" s="6" t="s">
        <v>136</v>
      </c>
      <c r="N354" s="6" t="s">
        <v>288</v>
      </c>
      <c r="O354" s="8" t="s">
        <v>1163</v>
      </c>
      <c r="P354" s="6" t="s">
        <v>172</v>
      </c>
      <c r="Q354" s="6" t="s">
        <v>1113</v>
      </c>
      <c r="R354" s="47" t="s">
        <v>1098</v>
      </c>
      <c r="S354" s="6" t="str">
        <f>_xlfn.CONCAT( Table2[[#This Row],[device_suggested_area]], " ",Table2[[#This Row],[powercalc_group_3]])</f>
        <v>Ada Audio Visual Devices</v>
      </c>
      <c r="T354" s="6" t="str">
        <f>_xlfn.CONCAT("name: ", Table2[[#This Row],[friendly_name]])</f>
        <v>name: Ada Home</v>
      </c>
      <c r="V354" s="8"/>
      <c r="W354" s="8"/>
      <c r="X354" s="8"/>
      <c r="Y354" s="8"/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 t="str">
        <f>IF(OR(ISBLANK(AV354), ISBLANK(AW354)), "", LOWER(_xlfn.CONCAT(Table2[[#This Row],[device_manufacturer]], "-",Table2[[#This Row],[device_suggested_area]], "-", Table2[[#This Row],[device_identifiers]])))</f>
        <v>google-ada-home</v>
      </c>
      <c r="AN354" s="8" t="s">
        <v>948</v>
      </c>
      <c r="AO354" s="6" t="s">
        <v>441</v>
      </c>
      <c r="AP354" s="6" t="s">
        <v>492</v>
      </c>
      <c r="AQ354" s="6" t="s">
        <v>246</v>
      </c>
      <c r="AS354" s="6" t="s">
        <v>130</v>
      </c>
      <c r="AU354" s="6" t="s">
        <v>533</v>
      </c>
      <c r="AV354" s="13" t="s">
        <v>578</v>
      </c>
      <c r="AW354" s="12" t="s">
        <v>570</v>
      </c>
      <c r="AX354" s="12"/>
      <c r="AY354" s="12"/>
      <c r="AZ354" s="6" t="str">
        <f>IF(AND(ISBLANK(AV354), ISBLANK(AW354)), "", _xlfn.CONCAT("[", IF(ISBLANK(AV354), "", _xlfn.CONCAT("[""mac"", """, AV354, """]")), IF(ISBLANK(AW354), "", _xlfn.CONCAT(", [""ip"", """, AW354, """]")), "]"))</f>
        <v>[["mac", "d4:f5:47:1c:cc:2d"], ["ip", "10.0.4.50"]]</v>
      </c>
    </row>
    <row r="355" spans="1:52" ht="16" customHeight="1">
      <c r="A355" s="6">
        <v>2651</v>
      </c>
      <c r="B355" s="6" t="s">
        <v>26</v>
      </c>
      <c r="C355" s="6" t="s">
        <v>246</v>
      </c>
      <c r="D355" s="6" t="s">
        <v>145</v>
      </c>
      <c r="E355" s="6" t="s">
        <v>276</v>
      </c>
      <c r="F355" s="6" t="str">
        <f>IF(ISBLANK(E355), "", Table2[[#This Row],[unique_id]])</f>
        <v>edwin_home</v>
      </c>
      <c r="G355" s="6" t="s">
        <v>277</v>
      </c>
      <c r="H355" s="6" t="s">
        <v>1098</v>
      </c>
      <c r="I355" s="6" t="s">
        <v>144</v>
      </c>
      <c r="M355" s="6" t="s">
        <v>136</v>
      </c>
      <c r="N355" s="6" t="s">
        <v>288</v>
      </c>
      <c r="O355" s="8" t="s">
        <v>1163</v>
      </c>
      <c r="P355" s="6" t="s">
        <v>172</v>
      </c>
      <c r="Q355" s="6" t="s">
        <v>1113</v>
      </c>
      <c r="R355" s="47" t="s">
        <v>1098</v>
      </c>
      <c r="S355" s="6" t="str">
        <f>_xlfn.CONCAT( Table2[[#This Row],[device_suggested_area]], " ",Table2[[#This Row],[powercalc_group_3]])</f>
        <v>Edwin Audio Visual Devices</v>
      </c>
      <c r="T355" s="6" t="str">
        <f>_xlfn.CONCAT("name: ", Table2[[#This Row],[friendly_name]])</f>
        <v>name: Edwin Home</v>
      </c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4"/>
      <c r="AM355" s="6" t="str">
        <f>IF(OR(ISBLANK(AV355), ISBLANK(AW355)), "", LOWER(_xlfn.CONCAT(Table2[[#This Row],[device_manufacturer]], "-",Table2[[#This Row],[device_suggested_area]], "-", Table2[[#This Row],[device_identifiers]])))</f>
        <v>google-edwin-home</v>
      </c>
      <c r="AN355" s="8" t="s">
        <v>948</v>
      </c>
      <c r="AO355" s="6" t="s">
        <v>441</v>
      </c>
      <c r="AP355" s="6" t="s">
        <v>492</v>
      </c>
      <c r="AQ355" s="6" t="s">
        <v>246</v>
      </c>
      <c r="AS355" s="6" t="s">
        <v>127</v>
      </c>
      <c r="AU355" s="6" t="s">
        <v>533</v>
      </c>
      <c r="AV355" s="13" t="s">
        <v>577</v>
      </c>
      <c r="AW355" s="12" t="s">
        <v>571</v>
      </c>
      <c r="AX355" s="12"/>
      <c r="AY355" s="12"/>
      <c r="AZ355" s="6" t="str">
        <f>IF(AND(ISBLANK(AV355), ISBLANK(AW355)), "", _xlfn.CONCAT("[", IF(ISBLANK(AV355), "", _xlfn.CONCAT("[""mac"", """, AV355, """]")), IF(ISBLANK(AW355), "", _xlfn.CONCAT(", [""ip"", """, AW355, """]")), "]"))</f>
        <v>[["mac", "d4:f5:47:25:92:d5"], ["ip", "10.0.4.51"]]</v>
      </c>
    </row>
    <row r="356" spans="1:52" ht="16" customHeight="1">
      <c r="A356" s="6">
        <v>2652</v>
      </c>
      <c r="B356" s="6" t="s">
        <v>26</v>
      </c>
      <c r="C356" s="6" t="s">
        <v>246</v>
      </c>
      <c r="D356" s="6" t="s">
        <v>145</v>
      </c>
      <c r="E356" s="6" t="s">
        <v>284</v>
      </c>
      <c r="F356" s="6" t="str">
        <f>IF(ISBLANK(E356), "", Table2[[#This Row],[unique_id]])</f>
        <v>parents_home</v>
      </c>
      <c r="G356" s="6" t="s">
        <v>278</v>
      </c>
      <c r="H356" s="6" t="s">
        <v>1098</v>
      </c>
      <c r="I356" s="6" t="s">
        <v>144</v>
      </c>
      <c r="M356" s="6" t="s">
        <v>136</v>
      </c>
      <c r="N356" s="6" t="s">
        <v>288</v>
      </c>
      <c r="O356" s="8" t="s">
        <v>1163</v>
      </c>
      <c r="P356" s="6" t="s">
        <v>172</v>
      </c>
      <c r="Q356" s="6" t="s">
        <v>1113</v>
      </c>
      <c r="R356" s="47" t="s">
        <v>1098</v>
      </c>
      <c r="S356" s="6" t="str">
        <f>_xlfn.CONCAT( Table2[[#This Row],[device_suggested_area]], " ",Table2[[#This Row],[powercalc_group_3]])</f>
        <v>Parents Audio Visual Devices</v>
      </c>
      <c r="T356" s="6" t="s">
        <v>1123</v>
      </c>
      <c r="V356" s="8"/>
      <c r="W356" s="8"/>
      <c r="X356" s="8"/>
      <c r="Y356" s="8"/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4"/>
      <c r="AM356" s="6" t="str">
        <f>IF(OR(ISBLANK(AV356), ISBLANK(AW356)), "", LOWER(_xlfn.CONCAT(Table2[[#This Row],[device_manufacturer]], "-",Table2[[#This Row],[device_suggested_area]], "-", Table2[[#This Row],[device_identifiers]])))</f>
        <v>google-parents-home</v>
      </c>
      <c r="AN356" s="8" t="s">
        <v>948</v>
      </c>
      <c r="AO356" s="6" t="s">
        <v>441</v>
      </c>
      <c r="AP356" s="6" t="s">
        <v>947</v>
      </c>
      <c r="AQ356" s="6" t="s">
        <v>246</v>
      </c>
      <c r="AS356" s="6" t="s">
        <v>201</v>
      </c>
      <c r="AU356" s="6" t="s">
        <v>533</v>
      </c>
      <c r="AV356" s="13" t="s">
        <v>946</v>
      </c>
      <c r="AW356" s="12" t="s">
        <v>945</v>
      </c>
      <c r="AX356" s="12"/>
      <c r="AY356" s="12"/>
      <c r="AZ356" s="6" t="str">
        <f>IF(AND(ISBLANK(AV356), ISBLANK(AW356)), "", _xlfn.CONCAT("[", IF(ISBLANK(AV356), "", _xlfn.CONCAT("[""mac"", """, AV356, """]")), IF(ISBLANK(AW356), "", _xlfn.CONCAT(", [""ip"", """, AW356, """]")), "]"))</f>
        <v>[["mac", "dc:e5:5b:a5:a3:0d"], ["ip", "10.0.4.55"]]</v>
      </c>
    </row>
    <row r="357" spans="1:52" ht="16" customHeight="1">
      <c r="A357" s="6">
        <v>2653</v>
      </c>
      <c r="B357" s="6" t="s">
        <v>26</v>
      </c>
      <c r="C357" s="6" t="s">
        <v>246</v>
      </c>
      <c r="D357" s="6" t="s">
        <v>145</v>
      </c>
      <c r="E357" s="6" t="s">
        <v>280</v>
      </c>
      <c r="F357" s="6" t="str">
        <f>IF(ISBLANK(E357), "", Table2[[#This Row],[unique_id]])</f>
        <v>kitchen_home</v>
      </c>
      <c r="G357" s="6" t="s">
        <v>279</v>
      </c>
      <c r="H357" s="6" t="s">
        <v>1098</v>
      </c>
      <c r="I357" s="6" t="s">
        <v>144</v>
      </c>
      <c r="M357" s="6" t="s">
        <v>136</v>
      </c>
      <c r="N357" s="6" t="s">
        <v>288</v>
      </c>
      <c r="O357" s="8" t="s">
        <v>1163</v>
      </c>
      <c r="P357" s="6" t="s">
        <v>172</v>
      </c>
      <c r="Q357" s="6" t="s">
        <v>1113</v>
      </c>
      <c r="R357" s="47" t="s">
        <v>1098</v>
      </c>
      <c r="S357" s="6" t="str">
        <f>_xlfn.CONCAT( Table2[[#This Row],[device_suggested_area]], " ",Table2[[#This Row],[powercalc_group_3]])</f>
        <v>Kitchen Audio Visual Devices</v>
      </c>
      <c r="T357" s="6" t="s">
        <v>1123</v>
      </c>
      <c r="V357" s="8"/>
      <c r="W357" s="8"/>
      <c r="X357" s="8"/>
      <c r="Y357" s="8"/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K357" s="6"/>
      <c r="AL357" s="34"/>
      <c r="AM357" s="6" t="str">
        <f>IF(OR(ISBLANK(AV357), ISBLANK(AW357)), "", LOWER(_xlfn.CONCAT(Table2[[#This Row],[device_manufacturer]], "-",Table2[[#This Row],[device_suggested_area]], "-", Table2[[#This Row],[device_identifiers]])))</f>
        <v>google-kitchen-home</v>
      </c>
      <c r="AN357" s="8" t="s">
        <v>948</v>
      </c>
      <c r="AO357" s="6" t="s">
        <v>441</v>
      </c>
      <c r="AP357" s="6" t="s">
        <v>947</v>
      </c>
      <c r="AQ357" s="6" t="s">
        <v>246</v>
      </c>
      <c r="AS357" s="6" t="s">
        <v>215</v>
      </c>
      <c r="AU357" s="6" t="s">
        <v>533</v>
      </c>
      <c r="AV357" s="13" t="s">
        <v>1082</v>
      </c>
      <c r="AW357" s="12" t="s">
        <v>1081</v>
      </c>
      <c r="AX357" s="12"/>
      <c r="AY357" s="12"/>
      <c r="AZ357" s="6" t="str">
        <f>IF(AND(ISBLANK(AV357), ISBLANK(AW357)), "", _xlfn.CONCAT("[", IF(ISBLANK(AV357), "", _xlfn.CONCAT("[""mac"", """, AV357, """]")), IF(ISBLANK(AW357), "", _xlfn.CONCAT(", [""ip"", """, AW357, """]")), "]"))</f>
        <v>[["mac", "dc:e5:5b:4c:e9:69"], ["ip", "10.0.4.56"]]</v>
      </c>
    </row>
    <row r="358" spans="1:52" ht="16" customHeight="1">
      <c r="A358" s="6">
        <v>2654</v>
      </c>
      <c r="B358" s="6" t="s">
        <v>26</v>
      </c>
      <c r="C358" s="6" t="s">
        <v>246</v>
      </c>
      <c r="D358" s="6" t="s">
        <v>145</v>
      </c>
      <c r="E358" s="6" t="s">
        <v>898</v>
      </c>
      <c r="F358" s="6" t="str">
        <f>IF(ISBLANK(E358), "", Table2[[#This Row],[unique_id]])</f>
        <v>office_home</v>
      </c>
      <c r="G358" s="6" t="s">
        <v>899</v>
      </c>
      <c r="H358" s="6" t="s">
        <v>1098</v>
      </c>
      <c r="I358" s="6" t="s">
        <v>144</v>
      </c>
      <c r="M358" s="6" t="s">
        <v>136</v>
      </c>
      <c r="N358" s="6" t="s">
        <v>288</v>
      </c>
      <c r="O358" s="8" t="s">
        <v>1163</v>
      </c>
      <c r="P358" s="6" t="s">
        <v>172</v>
      </c>
      <c r="Q358" s="6" t="s">
        <v>1113</v>
      </c>
      <c r="R358" s="47" t="s">
        <v>1098</v>
      </c>
      <c r="S358" s="6" t="str">
        <f>_xlfn.CONCAT( Table2[[#This Row],[device_suggested_area]], " ",Table2[[#This Row],[powercalc_group_3]])</f>
        <v>Office Audio Visual Devices</v>
      </c>
      <c r="T358" s="6" t="str">
        <f>_xlfn.CONCAT("name: ", Table2[[#This Row],[friendly_name]])</f>
        <v>name: Office Home</v>
      </c>
      <c r="V358" s="8"/>
      <c r="W358" s="8"/>
      <c r="X358" s="8"/>
      <c r="Y358" s="8"/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4"/>
      <c r="AM358" s="6" t="str">
        <f>IF(OR(ISBLANK(AV358), ISBLANK(AW358)), "", LOWER(_xlfn.CONCAT(Table2[[#This Row],[device_manufacturer]], "-",Table2[[#This Row],[device_suggested_area]], "-", Table2[[#This Row],[device_identifiers]])))</f>
        <v>google-office-home</v>
      </c>
      <c r="AN358" s="8" t="s">
        <v>948</v>
      </c>
      <c r="AO358" s="6" t="s">
        <v>441</v>
      </c>
      <c r="AP358" s="6" t="s">
        <v>492</v>
      </c>
      <c r="AQ358" s="6" t="s">
        <v>246</v>
      </c>
      <c r="AS358" s="6" t="s">
        <v>222</v>
      </c>
      <c r="AU358" s="6" t="s">
        <v>533</v>
      </c>
      <c r="AV358" s="13" t="s">
        <v>575</v>
      </c>
      <c r="AW358" s="12" t="s">
        <v>574</v>
      </c>
      <c r="AX358" s="12"/>
      <c r="AY358" s="12"/>
      <c r="AZ358" s="6" t="str">
        <f>IF(AND(ISBLANK(AV358), ISBLANK(AW358)), "", _xlfn.CONCAT("[", IF(ISBLANK(AV358), "", _xlfn.CONCAT("[""mac"", """, AV358, """]")), IF(ISBLANK(AW358), "", _xlfn.CONCAT(", [""ip"", """, AW358, """]")), "]"))</f>
        <v>[["mac", "d4:f5:47:32:df:7b"], ["ip", "10.0.4.54"]]</v>
      </c>
    </row>
    <row r="359" spans="1:52" ht="16" customHeight="1">
      <c r="A359" s="6">
        <v>2655</v>
      </c>
      <c r="B359" s="6" t="s">
        <v>26</v>
      </c>
      <c r="C359" s="6" t="s">
        <v>246</v>
      </c>
      <c r="D359" s="6" t="s">
        <v>145</v>
      </c>
      <c r="E359" s="6" t="s">
        <v>954</v>
      </c>
      <c r="F359" s="6" t="str">
        <f>IF(ISBLANK(E359), "", Table2[[#This Row],[unique_id]])</f>
        <v>lounge_home</v>
      </c>
      <c r="G359" s="6" t="s">
        <v>955</v>
      </c>
      <c r="H359" s="6" t="s">
        <v>1098</v>
      </c>
      <c r="I359" s="6" t="s">
        <v>144</v>
      </c>
      <c r="M359" s="6" t="s">
        <v>136</v>
      </c>
      <c r="N359" s="6" t="s">
        <v>288</v>
      </c>
      <c r="O359" s="8" t="s">
        <v>1163</v>
      </c>
      <c r="P359" s="6" t="s">
        <v>172</v>
      </c>
      <c r="Q359" s="6" t="s">
        <v>1113</v>
      </c>
      <c r="R359" s="47" t="s">
        <v>1098</v>
      </c>
      <c r="S359" s="6" t="str">
        <f>_xlfn.CONCAT( Table2[[#This Row],[device_suggested_area]], " ",Table2[[#This Row],[powercalc_group_3]])</f>
        <v>Lounge Audio Visual Devices</v>
      </c>
      <c r="T359" s="6" t="str">
        <f>_xlfn.CONCAT("name: ", Table2[[#This Row],[friendly_name]])</f>
        <v>name: Lounge Home</v>
      </c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 t="str">
        <f>IF(OR(ISBLANK(AV359), ISBLANK(AW359)), "", LOWER(_xlfn.CONCAT(Table2[[#This Row],[device_manufacturer]], "-",Table2[[#This Row],[device_suggested_area]], "-", Table2[[#This Row],[device_identifiers]])))</f>
        <v>google-lounge-home</v>
      </c>
      <c r="AN359" s="8" t="s">
        <v>948</v>
      </c>
      <c r="AO359" s="6" t="s">
        <v>441</v>
      </c>
      <c r="AP359" s="6" t="s">
        <v>492</v>
      </c>
      <c r="AQ359" s="6" t="s">
        <v>246</v>
      </c>
      <c r="AS359" s="6" t="s">
        <v>203</v>
      </c>
      <c r="AU359" s="6" t="s">
        <v>533</v>
      </c>
      <c r="AV359" s="13" t="s">
        <v>576</v>
      </c>
      <c r="AW359" s="12" t="s">
        <v>572</v>
      </c>
      <c r="AX359" s="12"/>
      <c r="AY359" s="12"/>
      <c r="AZ359" s="6" t="str">
        <f>IF(AND(ISBLANK(AV359), ISBLANK(AW359)), "", _xlfn.CONCAT("[", IF(ISBLANK(AV359), "", _xlfn.CONCAT("[""mac"", """, AV359, """]")), IF(ISBLANK(AW359), "", _xlfn.CONCAT(", [""ip"", """, AW359, """]")), "]"))</f>
        <v>[["mac", "d4:f5:47:8c:d1:7e"], ["ip", "10.0.4.52"]]</v>
      </c>
    </row>
    <row r="360" spans="1:52" ht="16" customHeight="1">
      <c r="A360" s="6">
        <v>2656</v>
      </c>
      <c r="B360" s="6" t="s">
        <v>26</v>
      </c>
      <c r="C360" s="6" t="s">
        <v>246</v>
      </c>
      <c r="D360" s="6" t="s">
        <v>145</v>
      </c>
      <c r="E360" s="6" t="s">
        <v>1208</v>
      </c>
      <c r="F360" s="6" t="str">
        <f>IF(ISBLANK(E360), "", Table2[[#This Row],[unique_id]])</f>
        <v>ada_tablet</v>
      </c>
      <c r="G360" s="6" t="s">
        <v>1209</v>
      </c>
      <c r="H360" s="6" t="s">
        <v>1098</v>
      </c>
      <c r="I360" s="6" t="s">
        <v>144</v>
      </c>
      <c r="M360" s="6" t="s">
        <v>136</v>
      </c>
      <c r="N360" s="6" t="s">
        <v>288</v>
      </c>
      <c r="R360" s="47"/>
      <c r="T360" s="6"/>
      <c r="V360" s="8"/>
      <c r="W360" s="8"/>
      <c r="X360" s="8"/>
      <c r="Y360" s="8"/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4"/>
      <c r="AM360" s="6" t="str">
        <f>IF(OR(ISBLANK(AV360), ISBLANK(AW360)), "", LOWER(_xlfn.CONCAT(Table2[[#This Row],[device_manufacturer]],  "-", Table2[[#This Row],[device_identifiers]])))</f>
        <v>google-ada-tablet</v>
      </c>
      <c r="AN360" s="8" t="s">
        <v>1216</v>
      </c>
      <c r="AO360" s="6" t="s">
        <v>1210</v>
      </c>
      <c r="AP360" s="6" t="s">
        <v>1212</v>
      </c>
      <c r="AQ360" s="6" t="s">
        <v>246</v>
      </c>
      <c r="AS360" s="6" t="s">
        <v>203</v>
      </c>
      <c r="AU360" s="6" t="s">
        <v>533</v>
      </c>
      <c r="AV360" s="13" t="s">
        <v>1213</v>
      </c>
      <c r="AW360" s="11" t="s">
        <v>1214</v>
      </c>
      <c r="AX360" s="12"/>
      <c r="AY360" s="12"/>
      <c r="AZ360" s="6" t="str">
        <f>IF(AND(ISBLANK(AV360), ISBLANK(AW360)), "", _xlfn.CONCAT("[", IF(ISBLANK(AV360), "", _xlfn.CONCAT("[""mac"", """, AV360, """]")), IF(ISBLANK(AW360), "", _xlfn.CONCAT(", [""ip"", """, AW360, """]")), "]"))</f>
        <v>[["mac", "32:4c:57:35:08:8d"], ["ip", "10.0.4.57"]]</v>
      </c>
    </row>
    <row r="361" spans="1:52" ht="16" customHeight="1">
      <c r="A361" s="6">
        <v>2657</v>
      </c>
      <c r="B361" s="6" t="s">
        <v>26</v>
      </c>
      <c r="C361" s="6" t="s">
        <v>613</v>
      </c>
      <c r="D361" s="6" t="s">
        <v>395</v>
      </c>
      <c r="E361" s="6" t="s">
        <v>394</v>
      </c>
      <c r="F361" s="6" t="str">
        <f>IF(ISBLANK(E361), "", Table2[[#This Row],[unique_id]])</f>
        <v>column_break</v>
      </c>
      <c r="G361" s="6" t="s">
        <v>391</v>
      </c>
      <c r="H361" s="6" t="s">
        <v>1098</v>
      </c>
      <c r="I361" s="6" t="s">
        <v>144</v>
      </c>
      <c r="M361" s="6" t="s">
        <v>392</v>
      </c>
      <c r="N361" s="6" t="s">
        <v>393</v>
      </c>
      <c r="O361" s="54"/>
      <c r="T361" s="6"/>
      <c r="V361" s="8"/>
      <c r="W361" s="8"/>
      <c r="X361" s="8"/>
      <c r="Y361" s="8"/>
      <c r="AF361" s="8"/>
      <c r="AI361" s="6" t="str">
        <f>IF(ISBLANK(AG361),  "", _xlfn.CONCAT(LOWER(C361), "/", E361))</f>
        <v/>
      </c>
      <c r="AK361" s="6"/>
      <c r="AL361" s="34"/>
      <c r="AM361" s="6"/>
      <c r="AN361" s="8"/>
      <c r="AV361" s="6"/>
      <c r="AW361" s="6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s="56" customFormat="1" ht="16" customHeight="1">
      <c r="A362" s="6">
        <v>2658</v>
      </c>
      <c r="B362" s="6" t="s">
        <v>26</v>
      </c>
      <c r="C362" s="6" t="s">
        <v>814</v>
      </c>
      <c r="D362" s="6" t="s">
        <v>145</v>
      </c>
      <c r="E362" s="6" t="s">
        <v>893</v>
      </c>
      <c r="F362" s="6" t="str">
        <f>IF(ISBLANK(E362), "", Table2[[#This Row],[unique_id]])</f>
        <v>lg_webos_smart_tv</v>
      </c>
      <c r="G362" s="6" t="s">
        <v>187</v>
      </c>
      <c r="H362" s="6" t="s">
        <v>1098</v>
      </c>
      <c r="I362" s="6" t="s">
        <v>144</v>
      </c>
      <c r="J362" s="6"/>
      <c r="K362" s="6"/>
      <c r="L362" s="6"/>
      <c r="M362" s="6" t="s">
        <v>136</v>
      </c>
      <c r="N362" s="6" t="s">
        <v>288</v>
      </c>
      <c r="O362" s="8"/>
      <c r="P362" s="6"/>
      <c r="Q362" s="6"/>
      <c r="R362" s="47"/>
      <c r="S362" s="6"/>
      <c r="T362" s="6"/>
      <c r="U362" s="6"/>
      <c r="V362" s="8"/>
      <c r="W362" s="8"/>
      <c r="X362" s="8"/>
      <c r="Y362" s="8"/>
      <c r="Z362" s="8"/>
      <c r="AA362" s="6"/>
      <c r="AB362" s="6"/>
      <c r="AC362" s="6"/>
      <c r="AD362" s="6"/>
      <c r="AE362" s="6"/>
      <c r="AF362" s="8"/>
      <c r="AG362" s="6"/>
      <c r="AH362" s="6" t="str">
        <f>IF(ISBLANK(AG362),  "", _xlfn.CONCAT("haas/entity/sensor/", LOWER(C362), "/", E362, "/config"))</f>
        <v/>
      </c>
      <c r="AI362" s="6" t="str">
        <f>IF(ISBLANK(AG362),  "", _xlfn.CONCAT(LOWER(C362), "/", E362))</f>
        <v/>
      </c>
      <c r="AJ362" s="6"/>
      <c r="AK362" s="6"/>
      <c r="AL362" s="34"/>
      <c r="AM362" s="6" t="str">
        <f>IF(OR(ISBLANK(AV362), ISBLANK(AW362)), "", LOWER(_xlfn.CONCAT(Table2[[#This Row],[device_manufacturer]], "-",Table2[[#This Row],[device_suggested_area]], "-", Table2[[#This Row],[device_identifiers]])))</f>
        <v>lg-lounge-tv</v>
      </c>
      <c r="AN362" s="8" t="s">
        <v>817</v>
      </c>
      <c r="AO362" s="6" t="s">
        <v>434</v>
      </c>
      <c r="AP362" s="6" t="s">
        <v>818</v>
      </c>
      <c r="AQ362" s="6" t="s">
        <v>814</v>
      </c>
      <c r="AR362" s="6"/>
      <c r="AS362" s="6" t="s">
        <v>203</v>
      </c>
      <c r="AT362" s="6"/>
      <c r="AU362" s="6" t="s">
        <v>533</v>
      </c>
      <c r="AV362" s="13" t="s">
        <v>815</v>
      </c>
      <c r="AW362" s="12" t="s">
        <v>816</v>
      </c>
      <c r="AX362" s="12"/>
      <c r="AY362" s="12"/>
      <c r="AZ362" s="6" t="str">
        <f>IF(AND(ISBLANK(AV362), ISBLANK(AW362)), "", _xlfn.CONCAT("[", IF(ISBLANK(AV362), "", _xlfn.CONCAT("[""mac"", """, AV362, """]")), IF(ISBLANK(AW362), "", _xlfn.CONCAT(", [""ip"", """, AW362, """]")), "]"))</f>
        <v>[["mac", "4c:ba:d7:bf:94:d0"], ["ip", "10.0.4.49"]]</v>
      </c>
    </row>
    <row r="363" spans="1:52" s="56" customFormat="1" ht="16" customHeight="1">
      <c r="A363" s="6">
        <v>2659</v>
      </c>
      <c r="B363" s="6" t="s">
        <v>813</v>
      </c>
      <c r="C363" s="6" t="s">
        <v>282</v>
      </c>
      <c r="D363" s="6" t="s">
        <v>145</v>
      </c>
      <c r="E363" s="6" t="s">
        <v>283</v>
      </c>
      <c r="F363" s="6" t="str">
        <f>IF(ISBLANK(E363), "", Table2[[#This Row],[unique_id]])</f>
        <v>parents_tv</v>
      </c>
      <c r="G363" s="6" t="s">
        <v>281</v>
      </c>
      <c r="H363" s="6" t="s">
        <v>1098</v>
      </c>
      <c r="I363" s="6" t="s">
        <v>144</v>
      </c>
      <c r="J363" s="6"/>
      <c r="K363" s="6"/>
      <c r="L363" s="6"/>
      <c r="M363" s="6" t="s">
        <v>136</v>
      </c>
      <c r="N363" s="6" t="s">
        <v>288</v>
      </c>
      <c r="O363" s="8"/>
      <c r="P363" s="6"/>
      <c r="Q363" s="6"/>
      <c r="R363" s="6"/>
      <c r="S363" s="6"/>
      <c r="T363" s="6"/>
      <c r="U363" s="6"/>
      <c r="V363" s="8"/>
      <c r="W363" s="8"/>
      <c r="X363" s="8"/>
      <c r="Y363" s="8"/>
      <c r="Z363" s="8"/>
      <c r="AA363" s="6"/>
      <c r="AB363" s="6"/>
      <c r="AC363" s="6"/>
      <c r="AD363" s="6"/>
      <c r="AE363" s="6"/>
      <c r="AF363" s="8"/>
      <c r="AG363" s="6"/>
      <c r="AH363" s="6" t="str">
        <f>IF(ISBLANK(AG363),  "", _xlfn.CONCAT("haas/entity/sensor/", LOWER(C363), "/", E363, "/config"))</f>
        <v/>
      </c>
      <c r="AI363" s="6" t="str">
        <f>IF(ISBLANK(AG363),  "", _xlfn.CONCAT(LOWER(C363), "/", E363))</f>
        <v/>
      </c>
      <c r="AJ363" s="6"/>
      <c r="AK363" s="6"/>
      <c r="AL363" s="34"/>
      <c r="AM363" s="6" t="str">
        <f>IF(OR(ISBLANK(AV363), ISBLANK(AW363)), "", LOWER(_xlfn.CONCAT(Table2[[#This Row],[device_manufacturer]], "-",Table2[[#This Row],[device_suggested_area]], "-", Table2[[#This Row],[device_identifiers]])))</f>
        <v>apple-parents-tv</v>
      </c>
      <c r="AN363" s="8" t="s">
        <v>501</v>
      </c>
      <c r="AO363" s="6" t="s">
        <v>434</v>
      </c>
      <c r="AP363" s="6" t="s">
        <v>502</v>
      </c>
      <c r="AQ363" s="6" t="s">
        <v>282</v>
      </c>
      <c r="AR363" s="6"/>
      <c r="AS363" s="6" t="s">
        <v>201</v>
      </c>
      <c r="AT363" s="6"/>
      <c r="AU363" s="6" t="s">
        <v>533</v>
      </c>
      <c r="AV363" s="13" t="s">
        <v>504</v>
      </c>
      <c r="AW363" s="12" t="s">
        <v>580</v>
      </c>
      <c r="AX363" s="12"/>
      <c r="AY363" s="12"/>
      <c r="AZ363" s="6" t="str">
        <f>IF(AND(ISBLANK(AV363), ISBLANK(AW363)), "", _xlfn.CONCAT("[", IF(ISBLANK(AV363), "", _xlfn.CONCAT("[""mac"", """, AV363, """]")), IF(ISBLANK(AW363), "", _xlfn.CONCAT(", [""ip"", """, AW363, """]")), "]"))</f>
        <v>[["mac", "90:dd:5d:ce:1e:96"], ["ip", "10.0.4.47"]]</v>
      </c>
    </row>
    <row r="364" spans="1:52" ht="16" customHeight="1">
      <c r="A364" s="6">
        <v>2660</v>
      </c>
      <c r="B364" s="6" t="s">
        <v>26</v>
      </c>
      <c r="C364" s="6" t="s">
        <v>246</v>
      </c>
      <c r="D364" s="6" t="s">
        <v>145</v>
      </c>
      <c r="E364" s="6" t="s">
        <v>1217</v>
      </c>
      <c r="F364" s="6" t="str">
        <f>IF(ISBLANK(E364), "", Table2[[#This Row],[unique_id]])</f>
        <v>edwin_tablet</v>
      </c>
      <c r="G364" s="6" t="s">
        <v>1218</v>
      </c>
      <c r="H364" s="6" t="s">
        <v>1098</v>
      </c>
      <c r="I364" s="6" t="s">
        <v>144</v>
      </c>
      <c r="M364" s="6" t="s">
        <v>136</v>
      </c>
      <c r="N364" s="6" t="s">
        <v>288</v>
      </c>
      <c r="R364" s="47"/>
      <c r="T364" s="6"/>
      <c r="V364" s="8"/>
      <c r="W364" s="8"/>
      <c r="X364" s="8"/>
      <c r="Y364" s="8"/>
      <c r="AF364" s="8"/>
      <c r="AH364" s="6" t="str">
        <f>IF(ISBLANK(AG364),  "", _xlfn.CONCAT("haas/entity/sensor/", LOWER(C364), "/", E364, "/config"))</f>
        <v/>
      </c>
      <c r="AI364" s="6" t="str">
        <f>IF(ISBLANK(AG364),  "", _xlfn.CONCAT(LOWER(C364), "/", E364))</f>
        <v/>
      </c>
      <c r="AK364" s="6"/>
      <c r="AL364" s="34"/>
      <c r="AM364" s="6" t="str">
        <f>IF(OR(ISBLANK(AV364), ISBLANK(AW364)), "", LOWER(_xlfn.CONCAT(Table2[[#This Row],[device_manufacturer]],  "-", Table2[[#This Row],[device_identifiers]])))</f>
        <v>google-edwin-tablet</v>
      </c>
      <c r="AN364" s="8" t="s">
        <v>1216</v>
      </c>
      <c r="AO364" s="6" t="s">
        <v>1219</v>
      </c>
      <c r="AP364" s="6" t="s">
        <v>1212</v>
      </c>
      <c r="AQ364" s="6" t="s">
        <v>246</v>
      </c>
      <c r="AS364" s="6" t="s">
        <v>215</v>
      </c>
      <c r="AU364" s="6" t="s">
        <v>533</v>
      </c>
      <c r="AV364" s="13" t="s">
        <v>1225</v>
      </c>
      <c r="AW364" s="11" t="s">
        <v>1215</v>
      </c>
      <c r="AX364" s="12"/>
      <c r="AY364" s="12"/>
      <c r="AZ364" s="6" t="str">
        <f>IF(AND(ISBLANK(AV364), ISBLANK(AW364)), "", _xlfn.CONCAT("[", IF(ISBLANK(AV364), "", _xlfn.CONCAT("[""mac"", """, AV364, """]")), IF(ISBLANK(AW364), "", _xlfn.CONCAT(", [""ip"", """, AW364, """]")), "]"))</f>
        <v>[["mac", "12:93:f0:d4:3f:cb"], ["ip", "10.0.4.58"]]</v>
      </c>
    </row>
    <row r="365" spans="1:52" ht="16" customHeight="1">
      <c r="A365" s="6">
        <v>2661</v>
      </c>
      <c r="B365" s="6" t="s">
        <v>813</v>
      </c>
      <c r="C365" s="6" t="s">
        <v>246</v>
      </c>
      <c r="D365" s="6" t="s">
        <v>145</v>
      </c>
      <c r="E365" s="6" t="s">
        <v>1007</v>
      </c>
      <c r="F365" s="6" t="str">
        <f>IF(ISBLANK(E365), "", Table2[[#This Row],[unique_id]])</f>
        <v>office_tv</v>
      </c>
      <c r="G365" s="6" t="s">
        <v>1008</v>
      </c>
      <c r="H365" s="6" t="s">
        <v>1098</v>
      </c>
      <c r="I365" s="6" t="s">
        <v>144</v>
      </c>
      <c r="M365" s="6" t="s">
        <v>136</v>
      </c>
      <c r="N365" s="6" t="s">
        <v>288</v>
      </c>
      <c r="T365" s="6"/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4"/>
      <c r="AM365" s="6" t="str">
        <f>IF(OR(ISBLANK(AV365), ISBLANK(AW365)), "", LOWER(_xlfn.CONCAT(Table2[[#This Row],[device_manufacturer]], "-",Table2[[#This Row],[device_suggested_area]], "-", Table2[[#This Row],[device_identifiers]])))</f>
        <v>google-office-tv</v>
      </c>
      <c r="AN365" s="8" t="s">
        <v>494</v>
      </c>
      <c r="AO365" s="6" t="s">
        <v>434</v>
      </c>
      <c r="AP365" s="6" t="s">
        <v>493</v>
      </c>
      <c r="AQ365" s="6" t="s">
        <v>246</v>
      </c>
      <c r="AS365" s="6" t="s">
        <v>222</v>
      </c>
      <c r="AU365" s="6" t="s">
        <v>533</v>
      </c>
      <c r="AV365" s="13" t="s">
        <v>579</v>
      </c>
      <c r="AW365" s="12" t="s">
        <v>573</v>
      </c>
      <c r="AX365" s="12"/>
      <c r="AY365" s="12"/>
      <c r="AZ365" s="6" t="str">
        <f>IF(AND(ISBLANK(AV365), ISBLANK(AW365)), "", _xlfn.CONCAT("[", IF(ISBLANK(AV365), "", _xlfn.CONCAT("[""mac"", """, AV365, """]")), IF(ISBLANK(AW365), "", _xlfn.CONCAT(", [""ip"", """, AW365, """]")), "]"))</f>
        <v>[["mac", "48:d6:d5:33:7c:28"], ["ip", "10.0.4.53"]]</v>
      </c>
    </row>
    <row r="366" spans="1:52" ht="16" customHeight="1">
      <c r="A366" s="6">
        <v>2662</v>
      </c>
      <c r="B366" s="6" t="s">
        <v>26</v>
      </c>
      <c r="C366" s="6" t="s">
        <v>613</v>
      </c>
      <c r="D366" s="6" t="s">
        <v>395</v>
      </c>
      <c r="E366" s="6" t="s">
        <v>394</v>
      </c>
      <c r="F366" s="6" t="str">
        <f>IF(ISBLANK(E366), "", Table2[[#This Row],[unique_id]])</f>
        <v>column_break</v>
      </c>
      <c r="G366" s="6" t="s">
        <v>391</v>
      </c>
      <c r="H366" s="6" t="s">
        <v>1098</v>
      </c>
      <c r="I366" s="6" t="s">
        <v>144</v>
      </c>
      <c r="M366" s="6" t="s">
        <v>392</v>
      </c>
      <c r="N366" s="6" t="s">
        <v>393</v>
      </c>
      <c r="T366" s="6"/>
      <c r="V366" s="8"/>
      <c r="W366" s="8"/>
      <c r="X366" s="8"/>
      <c r="Y366" s="8"/>
      <c r="AF366" s="8"/>
      <c r="AI366" s="6" t="str">
        <f>IF(ISBLANK(AG366),  "", _xlfn.CONCAT(LOWER(C366), "/", E366))</f>
        <v/>
      </c>
      <c r="AK366" s="6"/>
      <c r="AL366" s="34"/>
      <c r="AM366" s="6"/>
      <c r="AN366" s="8"/>
      <c r="AV366" s="6"/>
      <c r="AW366" s="10"/>
      <c r="AZ366" s="6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ht="16" customHeight="1">
      <c r="A367" s="6">
        <v>2663</v>
      </c>
      <c r="B367" s="6" t="s">
        <v>26</v>
      </c>
      <c r="C367" s="6" t="s">
        <v>189</v>
      </c>
      <c r="D367" s="6" t="s">
        <v>145</v>
      </c>
      <c r="E367" s="6" t="s">
        <v>1086</v>
      </c>
      <c r="F367" s="6" t="str">
        <f>IF(ISBLANK(E367), "", Table2[[#This Row],[unique_id]])</f>
        <v>lounge_arc</v>
      </c>
      <c r="G367" s="6" t="s">
        <v>1089</v>
      </c>
      <c r="H367" s="6" t="s">
        <v>1098</v>
      </c>
      <c r="I367" s="6" t="s">
        <v>144</v>
      </c>
      <c r="M367" s="6" t="s">
        <v>136</v>
      </c>
      <c r="N367" s="6" t="s">
        <v>288</v>
      </c>
      <c r="O367" s="8" t="s">
        <v>1163</v>
      </c>
      <c r="R367" s="47"/>
      <c r="T367" s="6" t="str">
        <f>_xlfn.CONCAT("name: ", Table2[[#This Row],[friendly_name]])</f>
        <v>name: Lounge Arc</v>
      </c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4"/>
      <c r="AM367" s="6" t="str">
        <f>IF(OR(ISBLANK(AV367), ISBLANK(AW367)), "", LOWER(_xlfn.CONCAT(Table2[[#This Row],[device_manufacturer]], "-",Table2[[#This Row],[device_suggested_area]], "-", Table2[[#This Row],[device_identifiers]])))</f>
        <v>sonos-lounge-arc</v>
      </c>
      <c r="AN367" s="8" t="s">
        <v>440</v>
      </c>
      <c r="AO367" s="6" t="s">
        <v>1198</v>
      </c>
      <c r="AP367" s="6" t="s">
        <v>819</v>
      </c>
      <c r="AQ367" s="6" t="str">
        <f>IF(OR(ISBLANK(AV367), ISBLANK(AW367)), "", Table2[[#This Row],[device_via_device]])</f>
        <v>Sonos</v>
      </c>
      <c r="AS367" s="6" t="s">
        <v>203</v>
      </c>
      <c r="AU367" s="6" t="s">
        <v>533</v>
      </c>
      <c r="AV367" s="6" t="s">
        <v>820</v>
      </c>
      <c r="AW367" s="11" t="s">
        <v>821</v>
      </c>
      <c r="AX367" s="12"/>
      <c r="AY367" s="12"/>
      <c r="AZ367" s="6" t="str">
        <f>IF(AND(ISBLANK(AV367), ISBLANK(AW367)), "", _xlfn.CONCAT("[", IF(ISBLANK(AV367), "", _xlfn.CONCAT("[""mac"", """, AV367, """]")), IF(ISBLANK(AW367), "", _xlfn.CONCAT(", [""ip"", """, AW367, """]")), "]"))</f>
        <v>[["mac", "38:42:0b:47:73:dc"], ["ip", "10.0.4.43"]]</v>
      </c>
    </row>
    <row r="368" spans="1:52" ht="16" customHeight="1">
      <c r="A368" s="6">
        <v>2664</v>
      </c>
      <c r="B368" s="6" t="s">
        <v>813</v>
      </c>
      <c r="C368" s="6" t="s">
        <v>1193</v>
      </c>
      <c r="D368" s="6" t="s">
        <v>149</v>
      </c>
      <c r="E368" s="6" t="s">
        <v>1195</v>
      </c>
      <c r="F368" s="6" t="str">
        <f>IF(ISBLANK(E368), "", Table2[[#This Row],[unique_id]])</f>
        <v>template_kitchen_move_proxy</v>
      </c>
      <c r="G368" s="6" t="s">
        <v>1090</v>
      </c>
      <c r="H368" s="6" t="s">
        <v>1098</v>
      </c>
      <c r="I368" s="6" t="s">
        <v>144</v>
      </c>
      <c r="O368" s="8" t="s">
        <v>1163</v>
      </c>
      <c r="P368" s="6" t="s">
        <v>172</v>
      </c>
      <c r="Q368" s="6" t="s">
        <v>1113</v>
      </c>
      <c r="R368" s="47" t="s">
        <v>1098</v>
      </c>
      <c r="S368" s="6" t="str">
        <f>_xlfn.CONCAT( Table2[[#This Row],[device_suggested_area]], " ",Table2[[#This Row],[powercalc_group_3]])</f>
        <v>Kitchen Audio Visual Devices</v>
      </c>
      <c r="T368" s="9" t="s">
        <v>1201</v>
      </c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4"/>
      <c r="AM368" s="6"/>
      <c r="AN368" s="8"/>
      <c r="AO368" s="6" t="s">
        <v>145</v>
      </c>
      <c r="AP368" s="6" t="s">
        <v>442</v>
      </c>
      <c r="AQ368" s="6" t="s">
        <v>189</v>
      </c>
      <c r="AS368" s="6" t="s">
        <v>215</v>
      </c>
      <c r="AV368" s="6"/>
      <c r="AW368" s="11"/>
      <c r="AX368" s="12"/>
      <c r="AY368" s="12"/>
    </row>
    <row r="369" spans="1:52" ht="16" customHeight="1">
      <c r="A369" s="6">
        <v>2665</v>
      </c>
      <c r="B369" s="6" t="s">
        <v>26</v>
      </c>
      <c r="C369" s="6" t="s">
        <v>189</v>
      </c>
      <c r="D369" s="6" t="s">
        <v>145</v>
      </c>
      <c r="E369" s="6" t="s">
        <v>1085</v>
      </c>
      <c r="F369" s="6" t="str">
        <f>IF(ISBLANK(E369), "", Table2[[#This Row],[unique_id]])</f>
        <v>kitchen_move</v>
      </c>
      <c r="G369" s="6" t="s">
        <v>1090</v>
      </c>
      <c r="H369" s="6" t="s">
        <v>1098</v>
      </c>
      <c r="I369" s="6" t="s">
        <v>144</v>
      </c>
      <c r="M369" s="6" t="s">
        <v>136</v>
      </c>
      <c r="N369" s="6" t="s">
        <v>288</v>
      </c>
      <c r="O369" s="8" t="s">
        <v>1163</v>
      </c>
      <c r="P369" s="6" t="s">
        <v>172</v>
      </c>
      <c r="Q369" s="6" t="s">
        <v>1113</v>
      </c>
      <c r="R369" s="47" t="s">
        <v>1098</v>
      </c>
      <c r="S369" s="6" t="str">
        <f>_xlfn.CONCAT( Table2[[#This Row],[device_suggested_area]], " ",Table2[[#This Row],[powercalc_group_3]])</f>
        <v>Kitchen Audio Visual Devices</v>
      </c>
      <c r="T369" s="6" t="str">
        <f>_xlfn.CONCAT("name: ", Table2[[#This Row],[friendly_name]])</f>
        <v>name: Kitchen Move</v>
      </c>
      <c r="V369" s="8"/>
      <c r="W369" s="8"/>
      <c r="X369" s="8"/>
      <c r="Y369" s="8"/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 t="str">
        <f>IF(OR(ISBLANK(AV369), ISBLANK(AW369)), "", LOWER(_xlfn.CONCAT(Table2[[#This Row],[device_manufacturer]], "-",Table2[[#This Row],[device_suggested_area]], "-", Table2[[#This Row],[device_identifiers]])))</f>
        <v>sonos-kitchen-move</v>
      </c>
      <c r="AN369" s="8" t="s">
        <v>440</v>
      </c>
      <c r="AO369" s="6" t="s">
        <v>1197</v>
      </c>
      <c r="AP369" s="6" t="s">
        <v>442</v>
      </c>
      <c r="AQ369" s="6" t="str">
        <f>IF(OR(ISBLANK(AV369), ISBLANK(AW369)), "", Table2[[#This Row],[device_via_device]])</f>
        <v>Sonos</v>
      </c>
      <c r="AS369" s="6" t="s">
        <v>215</v>
      </c>
      <c r="AU369" s="6" t="s">
        <v>533</v>
      </c>
      <c r="AV369" s="6" t="s">
        <v>445</v>
      </c>
      <c r="AW369" s="11" t="s">
        <v>607</v>
      </c>
      <c r="AX369" s="12"/>
      <c r="AY369" s="12"/>
      <c r="AZ369" s="6" t="str">
        <f>IF(AND(ISBLANK(AV369), ISBLANK(AW369)), "", _xlfn.CONCAT("[", IF(ISBLANK(AV369), "", _xlfn.CONCAT("[""mac"", """, AV369, """]")), IF(ISBLANK(AW369), "", _xlfn.CONCAT(", [""ip"", """, AW369, """]")), "]"))</f>
        <v>[["mac", "48:a6:b8:e2:50:40"], ["ip", "10.0.4.41"]]</v>
      </c>
    </row>
    <row r="370" spans="1:52" ht="16" customHeight="1">
      <c r="A370" s="6">
        <v>2666</v>
      </c>
      <c r="B370" s="6" t="s">
        <v>26</v>
      </c>
      <c r="C370" s="6" t="s">
        <v>189</v>
      </c>
      <c r="D370" s="6" t="s">
        <v>145</v>
      </c>
      <c r="E370" s="6" t="s">
        <v>1084</v>
      </c>
      <c r="F370" s="6" t="str">
        <f>IF(ISBLANK(E370), "", Table2[[#This Row],[unique_id]])</f>
        <v>kitchen_five</v>
      </c>
      <c r="G370" s="6" t="s">
        <v>1091</v>
      </c>
      <c r="H370" s="6" t="s">
        <v>1098</v>
      </c>
      <c r="I370" s="6" t="s">
        <v>144</v>
      </c>
      <c r="M370" s="6" t="s">
        <v>136</v>
      </c>
      <c r="N370" s="6" t="s">
        <v>288</v>
      </c>
      <c r="O370" s="8" t="s">
        <v>1163</v>
      </c>
      <c r="P370" s="6" t="s">
        <v>172</v>
      </c>
      <c r="Q370" s="6" t="s">
        <v>1113</v>
      </c>
      <c r="R370" s="47" t="s">
        <v>1098</v>
      </c>
      <c r="S370" s="6" t="str">
        <f>_xlfn.CONCAT( Table2[[#This Row],[device_suggested_area]], " ",Table2[[#This Row],[powercalc_group_3]])</f>
        <v>Kitchen Audio Visual Devices</v>
      </c>
      <c r="T370" s="6" t="str">
        <f>_xlfn.CONCAT("name: ", Table2[[#This Row],[friendly_name]])</f>
        <v>name: Kitchen Five</v>
      </c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4"/>
      <c r="AM370" s="6" t="str">
        <f>IF(OR(ISBLANK(AV370), ISBLANK(AW370)), "", LOWER(_xlfn.CONCAT(Table2[[#This Row],[device_manufacturer]], "-",Table2[[#This Row],[device_suggested_area]], "-", Table2[[#This Row],[device_identifiers]])))</f>
        <v>sonos-kitchen-five</v>
      </c>
      <c r="AN370" s="8" t="s">
        <v>440</v>
      </c>
      <c r="AO370" s="6" t="s">
        <v>1199</v>
      </c>
      <c r="AP370" s="6" t="s">
        <v>1200</v>
      </c>
      <c r="AQ370" s="6" t="str">
        <f>IF(OR(ISBLANK(AV370), ISBLANK(AW370)), "", Table2[[#This Row],[device_via_device]])</f>
        <v>Sonos</v>
      </c>
      <c r="AS370" s="6" t="s">
        <v>215</v>
      </c>
      <c r="AU370" s="6" t="s">
        <v>533</v>
      </c>
      <c r="AV370" s="9" t="s">
        <v>444</v>
      </c>
      <c r="AW370" s="11" t="s">
        <v>608</v>
      </c>
      <c r="AX370" s="12"/>
      <c r="AY370" s="12"/>
      <c r="AZ370" s="6" t="str">
        <f>IF(AND(ISBLANK(AV370), ISBLANK(AW370)), "", _xlfn.CONCAT("[", IF(ISBLANK(AV370), "", _xlfn.CONCAT("[""mac"", """, AV370, """]")), IF(ISBLANK(AW370), "", _xlfn.CONCAT(", [""ip"", """, AW370, """]")), "]"))</f>
        <v>[["mac", "5c:aa:fd:f1:a3:d4"], ["ip", "10.0.4.42"]]</v>
      </c>
    </row>
    <row r="371" spans="1:52" ht="16" customHeight="1">
      <c r="A371" s="6">
        <v>2667</v>
      </c>
      <c r="B371" s="6" t="s">
        <v>813</v>
      </c>
      <c r="C371" s="6" t="s">
        <v>1193</v>
      </c>
      <c r="D371" s="6" t="s">
        <v>149</v>
      </c>
      <c r="E371" s="6" t="s">
        <v>1196</v>
      </c>
      <c r="F371" s="6" t="str">
        <f>IF(ISBLANK(E371), "", Table2[[#This Row],[unique_id]])</f>
        <v>template_parents_move_proxy</v>
      </c>
      <c r="G371" s="6" t="s">
        <v>1092</v>
      </c>
      <c r="H371" s="6" t="s">
        <v>1098</v>
      </c>
      <c r="I371" s="6" t="s">
        <v>144</v>
      </c>
      <c r="O371" s="8" t="s">
        <v>1163</v>
      </c>
      <c r="P371" s="6" t="s">
        <v>172</v>
      </c>
      <c r="Q371" s="6" t="s">
        <v>1113</v>
      </c>
      <c r="R371" s="47" t="s">
        <v>1098</v>
      </c>
      <c r="S371" s="6" t="str">
        <f>_xlfn.CONCAT( Table2[[#This Row],[device_suggested_area]], " ",Table2[[#This Row],[powercalc_group_3]])</f>
        <v>Parents Audio Visual Devices</v>
      </c>
      <c r="T371" s="9" t="s">
        <v>1201</v>
      </c>
      <c r="V371" s="8"/>
      <c r="W371" s="8"/>
      <c r="X371" s="8"/>
      <c r="Y371" s="8"/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K371" s="6"/>
      <c r="AL371" s="34"/>
      <c r="AM371" s="6"/>
      <c r="AN371" s="8"/>
      <c r="AO371" s="6" t="s">
        <v>145</v>
      </c>
      <c r="AP371" s="6" t="s">
        <v>442</v>
      </c>
      <c r="AQ371" s="6" t="s">
        <v>189</v>
      </c>
      <c r="AS371" s="6" t="s">
        <v>201</v>
      </c>
      <c r="AV371" s="6"/>
      <c r="AW371" s="12"/>
      <c r="AX371" s="12"/>
      <c r="AY371" s="12"/>
    </row>
    <row r="372" spans="1:52" ht="16" customHeight="1">
      <c r="A372" s="6">
        <v>2668</v>
      </c>
      <c r="B372" s="6" t="s">
        <v>26</v>
      </c>
      <c r="C372" s="6" t="s">
        <v>189</v>
      </c>
      <c r="D372" s="6" t="s">
        <v>145</v>
      </c>
      <c r="E372" s="6" t="s">
        <v>1083</v>
      </c>
      <c r="F372" s="6" t="str">
        <f>IF(ISBLANK(E372), "", Table2[[#This Row],[unique_id]])</f>
        <v>parents_move</v>
      </c>
      <c r="G372" s="6" t="s">
        <v>1092</v>
      </c>
      <c r="H372" s="6" t="s">
        <v>1098</v>
      </c>
      <c r="I372" s="6" t="s">
        <v>144</v>
      </c>
      <c r="M372" s="6" t="s">
        <v>136</v>
      </c>
      <c r="N372" s="6" t="s">
        <v>288</v>
      </c>
      <c r="O372" s="8" t="s">
        <v>1163</v>
      </c>
      <c r="P372" s="6" t="s">
        <v>172</v>
      </c>
      <c r="Q372" s="6" t="s">
        <v>1113</v>
      </c>
      <c r="R372" s="47" t="s">
        <v>1098</v>
      </c>
      <c r="S372" s="6" t="str">
        <f>_xlfn.CONCAT( Table2[[#This Row],[device_suggested_area]], " ",Table2[[#This Row],[powercalc_group_3]])</f>
        <v>Parents Audio Visual Devices</v>
      </c>
      <c r="T372" s="6" t="str">
        <f>_xlfn.CONCAT("name: ", Table2[[#This Row],[friendly_name]])</f>
        <v>name: Parents Move</v>
      </c>
      <c r="V372" s="8"/>
      <c r="W372" s="8"/>
      <c r="X372" s="8"/>
      <c r="Y372" s="8"/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 t="str">
        <f>IF(OR(ISBLANK(AV372), ISBLANK(AW372)), "", LOWER(_xlfn.CONCAT(Table2[[#This Row],[device_manufacturer]], "-",Table2[[#This Row],[device_suggested_area]], "-", Table2[[#This Row],[device_identifiers]])))</f>
        <v>sonos-parents-move</v>
      </c>
      <c r="AN372" s="8" t="s">
        <v>440</v>
      </c>
      <c r="AO372" s="6" t="s">
        <v>1197</v>
      </c>
      <c r="AP372" s="6" t="s">
        <v>442</v>
      </c>
      <c r="AQ372" s="6" t="str">
        <f>IF(OR(ISBLANK(AV372), ISBLANK(AW372)), "", Table2[[#This Row],[device_via_device]])</f>
        <v>Sonos</v>
      </c>
      <c r="AS372" s="6" t="s">
        <v>201</v>
      </c>
      <c r="AU372" s="6" t="s">
        <v>533</v>
      </c>
      <c r="AV372" s="6" t="s">
        <v>443</v>
      </c>
      <c r="AW372" s="12" t="s">
        <v>606</v>
      </c>
      <c r="AX372" s="12"/>
      <c r="AY372" s="12"/>
      <c r="AZ372" s="6" t="str">
        <f>IF(AND(ISBLANK(AV372), ISBLANK(AW372)), "", _xlfn.CONCAT("[", IF(ISBLANK(AV372), "", _xlfn.CONCAT("[""mac"", """, AV372, """]")), IF(ISBLANK(AW372), "", _xlfn.CONCAT(", [""ip"", """, AW372, """]")), "]"))</f>
        <v>[["mac", "5c:aa:fd:d1:23:be"], ["ip", "10.0.4.40"]]</v>
      </c>
    </row>
    <row r="373" spans="1:52" ht="16" customHeight="1">
      <c r="A373" s="6">
        <v>2669</v>
      </c>
      <c r="B373" s="6" t="s">
        <v>813</v>
      </c>
      <c r="C373" s="6" t="s">
        <v>282</v>
      </c>
      <c r="D373" s="6" t="s">
        <v>145</v>
      </c>
      <c r="E373" s="6" t="s">
        <v>949</v>
      </c>
      <c r="F373" s="6" t="str">
        <f>IF(ISBLANK(E373), "", Table2[[#This Row],[unique_id]])</f>
        <v>parents_tv_speaker</v>
      </c>
      <c r="G373" s="6" t="s">
        <v>950</v>
      </c>
      <c r="H373" s="6" t="s">
        <v>1098</v>
      </c>
      <c r="I373" s="6" t="s">
        <v>144</v>
      </c>
      <c r="M373" s="6" t="s">
        <v>136</v>
      </c>
      <c r="N373" s="6" t="s">
        <v>288</v>
      </c>
      <c r="T373" s="6"/>
      <c r="V373" s="8"/>
      <c r="W373" s="8"/>
      <c r="X373" s="8"/>
      <c r="Y373" s="8"/>
      <c r="AF373" s="8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K373" s="6"/>
      <c r="AL373" s="34"/>
      <c r="AM373" s="6" t="str">
        <f>IF(OR(ISBLANK(AV373), ISBLANK(AW373)), "", LOWER(_xlfn.CONCAT(Table2[[#This Row],[device_manufacturer]], "-",Table2[[#This Row],[device_suggested_area]], "-", Table2[[#This Row],[device_identifiers]])))</f>
        <v>apple-parents-tv-speaker</v>
      </c>
      <c r="AN373" s="8" t="s">
        <v>501</v>
      </c>
      <c r="AO373" s="6" t="s">
        <v>951</v>
      </c>
      <c r="AP373" s="6" t="s">
        <v>500</v>
      </c>
      <c r="AQ373" s="6" t="s">
        <v>282</v>
      </c>
      <c r="AS373" s="6" t="s">
        <v>201</v>
      </c>
      <c r="AU373" s="6" t="s">
        <v>533</v>
      </c>
      <c r="AV373" s="13" t="s">
        <v>505</v>
      </c>
      <c r="AW373" s="11" t="s">
        <v>581</v>
      </c>
      <c r="AX373" s="12"/>
      <c r="AY373" s="12"/>
      <c r="AZ373" s="6" t="str">
        <f>IF(AND(ISBLANK(AV373), ISBLANK(AW373)), "", _xlfn.CONCAT("[", IF(ISBLANK(AV373), "", _xlfn.CONCAT("[""mac"", """, AV373, """]")), IF(ISBLANK(AW373), "", _xlfn.CONCAT(", [""ip"", """, AW373, """]")), "]"))</f>
        <v>[["mac", "d4:a3:3d:5c:8c:28"], ["ip", "10.0.4.48"]]</v>
      </c>
    </row>
    <row r="374" spans="1:52" ht="16" customHeight="1">
      <c r="A374" s="6">
        <v>2700</v>
      </c>
      <c r="B374" s="6" t="s">
        <v>26</v>
      </c>
      <c r="C374" s="6" t="s">
        <v>151</v>
      </c>
      <c r="D374" s="6" t="s">
        <v>355</v>
      </c>
      <c r="E374" s="6" t="s">
        <v>970</v>
      </c>
      <c r="F374" s="6" t="str">
        <f>IF(ISBLANK(E374), "", Table2[[#This Row],[unique_id]])</f>
        <v>back_door_lock_security</v>
      </c>
      <c r="G374" s="6" t="s">
        <v>966</v>
      </c>
      <c r="H374" s="6" t="s">
        <v>939</v>
      </c>
      <c r="I374" s="6" t="s">
        <v>219</v>
      </c>
      <c r="M374" s="6" t="s">
        <v>136</v>
      </c>
      <c r="T374" s="6"/>
      <c r="V374" s="8"/>
      <c r="W374" s="8"/>
      <c r="X374" s="8"/>
      <c r="Y374" s="8"/>
      <c r="AD374" s="6" t="s">
        <v>981</v>
      </c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4"/>
      <c r="AM374" s="6"/>
      <c r="AN374" s="8"/>
      <c r="AV374" s="13"/>
      <c r="AW374" s="12"/>
      <c r="AX374" s="12"/>
      <c r="AY374" s="12"/>
      <c r="AZ374" s="6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ht="16" customHeight="1">
      <c r="A375" s="6">
        <v>2701</v>
      </c>
      <c r="B375" s="6" t="s">
        <v>26</v>
      </c>
      <c r="C375" s="6" t="s">
        <v>151</v>
      </c>
      <c r="D375" s="6" t="s">
        <v>149</v>
      </c>
      <c r="E375" s="6" t="s">
        <v>983</v>
      </c>
      <c r="F375" s="6" t="str">
        <f>IF(ISBLANK(E375), "", Table2[[#This Row],[unique_id]])</f>
        <v>template_back_door_state</v>
      </c>
      <c r="G375" s="6" t="s">
        <v>315</v>
      </c>
      <c r="H375" s="6" t="s">
        <v>939</v>
      </c>
      <c r="I375" s="6" t="s">
        <v>219</v>
      </c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K375" s="6"/>
      <c r="AL375" s="34"/>
      <c r="AM375" s="6"/>
      <c r="AN375" s="8"/>
      <c r="AV375" s="13"/>
      <c r="AW375" s="12"/>
      <c r="AX375" s="12"/>
      <c r="AY375" s="12"/>
      <c r="AZ375" s="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">
        <v>2702</v>
      </c>
      <c r="B376" s="6" t="s">
        <v>26</v>
      </c>
      <c r="C376" s="6" t="s">
        <v>927</v>
      </c>
      <c r="D376" s="6" t="s">
        <v>933</v>
      </c>
      <c r="E376" s="6" t="s">
        <v>934</v>
      </c>
      <c r="F376" s="6" t="str">
        <f>IF(ISBLANK(E376), "", Table2[[#This Row],[unique_id]])</f>
        <v>back_door_lock</v>
      </c>
      <c r="G376" s="6" t="s">
        <v>985</v>
      </c>
      <c r="H376" s="6" t="s">
        <v>939</v>
      </c>
      <c r="I376" s="6" t="s">
        <v>219</v>
      </c>
      <c r="M376" s="6" t="s">
        <v>136</v>
      </c>
      <c r="T376" s="6"/>
      <c r="V376" s="8"/>
      <c r="W376" s="8" t="s">
        <v>685</v>
      </c>
      <c r="X376" s="8"/>
      <c r="Y376" s="14" t="s">
        <v>1109</v>
      </c>
      <c r="AF376" s="8"/>
      <c r="AH376" s="6" t="str">
        <f>IF(ISBLANK(AG376),  "", _xlfn.CONCAT("haas/entity/sensor/", LOWER(C376), "/", E376, "/config"))</f>
        <v/>
      </c>
      <c r="AI376" s="6" t="str">
        <f>IF(ISBLANK(AG376),  "", _xlfn.CONCAT(LOWER(C376), "/", E376))</f>
        <v/>
      </c>
      <c r="AK376" s="6"/>
      <c r="AL376" s="34"/>
      <c r="AM376" s="6" t="s">
        <v>932</v>
      </c>
      <c r="AN376" s="8" t="s">
        <v>930</v>
      </c>
      <c r="AO376" s="6" t="s">
        <v>928</v>
      </c>
      <c r="AP376" s="9" t="s">
        <v>929</v>
      </c>
      <c r="AQ376" s="6" t="s">
        <v>927</v>
      </c>
      <c r="AS376" s="6" t="s">
        <v>778</v>
      </c>
      <c r="AV376" s="6" t="s">
        <v>926</v>
      </c>
      <c r="AW376" s="6"/>
      <c r="AZ376" s="6" t="str">
        <f>IF(AND(ISBLANK(AV376), ISBLANK(AW376)), "", _xlfn.CONCAT("[", IF(ISBLANK(AV376), "", _xlfn.CONCAT("[""mac"", """, AV376, """]")), IF(ISBLANK(AW376), "", _xlfn.CONCAT(", [""ip"", """, AW376, """]")), "]"))</f>
        <v>[["mac", "0x000d6f0011274420"]]</v>
      </c>
    </row>
    <row r="377" spans="1:52" ht="16" customHeight="1">
      <c r="A377" s="6">
        <v>2703</v>
      </c>
      <c r="B377" s="6" t="s">
        <v>26</v>
      </c>
      <c r="C377" s="6" t="s">
        <v>396</v>
      </c>
      <c r="D377" s="6" t="s">
        <v>149</v>
      </c>
      <c r="E377" s="6" t="s">
        <v>976</v>
      </c>
      <c r="F377" s="6" t="str">
        <f>IF(ISBLANK(E377), "", Table2[[#This Row],[unique_id]])</f>
        <v>template_back_door_sensor_contact_last</v>
      </c>
      <c r="G377" s="6" t="s">
        <v>984</v>
      </c>
      <c r="H377" s="6" t="s">
        <v>939</v>
      </c>
      <c r="I377" s="6" t="s">
        <v>219</v>
      </c>
      <c r="M377" s="6" t="s">
        <v>136</v>
      </c>
      <c r="T377" s="6"/>
      <c r="V377" s="8"/>
      <c r="W377" s="8" t="s">
        <v>685</v>
      </c>
      <c r="X377" s="8"/>
      <c r="Y377" s="14" t="s">
        <v>1109</v>
      </c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4"/>
      <c r="AM377" s="6" t="s">
        <v>960</v>
      </c>
      <c r="AN377" s="8" t="s">
        <v>930</v>
      </c>
      <c r="AO377" s="9" t="s">
        <v>957</v>
      </c>
      <c r="AP377" s="9" t="s">
        <v>958</v>
      </c>
      <c r="AQ377" s="6" t="s">
        <v>396</v>
      </c>
      <c r="AS377" s="6" t="s">
        <v>778</v>
      </c>
      <c r="AV377" s="6" t="s">
        <v>961</v>
      </c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>[["mac", "0x00124b0029119f9a"]]</v>
      </c>
    </row>
    <row r="378" spans="1:52" ht="16" customHeight="1">
      <c r="A378" s="36">
        <v>2704</v>
      </c>
      <c r="B378" s="36" t="s">
        <v>813</v>
      </c>
      <c r="C378" s="36" t="s">
        <v>245</v>
      </c>
      <c r="D378" s="36" t="s">
        <v>147</v>
      </c>
      <c r="E378" s="36"/>
      <c r="F378" s="36" t="str">
        <f>IF(ISBLANK(E378), "", Table2[[#This Row],[unique_id]])</f>
        <v/>
      </c>
      <c r="G378" s="36" t="s">
        <v>939</v>
      </c>
      <c r="H378" s="36" t="s">
        <v>953</v>
      </c>
      <c r="I378" s="36" t="s">
        <v>219</v>
      </c>
      <c r="J378" s="36"/>
      <c r="K378" s="36"/>
      <c r="L378" s="36"/>
      <c r="M378" s="36"/>
      <c r="N378" s="36"/>
      <c r="O378" s="37"/>
      <c r="P378" s="36"/>
      <c r="Q378" s="36"/>
      <c r="R378" s="36"/>
      <c r="S378" s="36"/>
      <c r="T378" s="36"/>
      <c r="U378" s="36"/>
      <c r="V378" s="37"/>
      <c r="W378" s="37"/>
      <c r="X378" s="37"/>
      <c r="Y378" s="37"/>
      <c r="Z378" s="37"/>
      <c r="AA378" s="36"/>
      <c r="AB378" s="36"/>
      <c r="AC378" s="36"/>
      <c r="AD378" s="36"/>
      <c r="AE378" s="36"/>
      <c r="AF378" s="37"/>
      <c r="AG378" s="36"/>
      <c r="AH378" s="36" t="str">
        <f>IF(ISBLANK(AG378),  "", _xlfn.CONCAT("haas/entity/sensor/", LOWER(C378), "/", E378, "/config"))</f>
        <v/>
      </c>
      <c r="AI378" s="36" t="str">
        <f>IF(ISBLANK(AG378),  "", _xlfn.CONCAT(LOWER(C378), "/", E378))</f>
        <v/>
      </c>
      <c r="AJ378" s="36"/>
      <c r="AK378" s="36"/>
      <c r="AL378" s="38"/>
      <c r="AM378" s="36"/>
      <c r="AN378" s="37"/>
      <c r="AO378" s="36"/>
      <c r="AP378" s="39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 t="str">
        <f>IF(AND(ISBLANK(AV378), ISBLANK(AW378)), "", _xlfn.CONCAT("[", IF(ISBLANK(AV378), "", _xlfn.CONCAT("[""mac"", """, AV378, """]")), IF(ISBLANK(AW378), "", _xlfn.CONCAT(", [""ip"", """, AW378, """]")), "]"))</f>
        <v/>
      </c>
    </row>
    <row r="379" spans="1:52" ht="16" customHeight="1">
      <c r="A379" s="6">
        <v>2705</v>
      </c>
      <c r="B379" s="6" t="s">
        <v>26</v>
      </c>
      <c r="C379" s="6" t="s">
        <v>151</v>
      </c>
      <c r="D379" s="6" t="s">
        <v>355</v>
      </c>
      <c r="E379" s="6" t="s">
        <v>971</v>
      </c>
      <c r="F379" s="6" t="str">
        <f>IF(ISBLANK(E379), "", Table2[[#This Row],[unique_id]])</f>
        <v>front_door_lock_security</v>
      </c>
      <c r="G379" s="6" t="s">
        <v>966</v>
      </c>
      <c r="H379" s="6" t="s">
        <v>938</v>
      </c>
      <c r="I379" s="6" t="s">
        <v>219</v>
      </c>
      <c r="M379" s="6" t="s">
        <v>136</v>
      </c>
      <c r="T379" s="6"/>
      <c r="V379" s="8"/>
      <c r="W379" s="8"/>
      <c r="X379" s="8"/>
      <c r="Y379" s="8"/>
      <c r="AD379" s="6" t="s">
        <v>981</v>
      </c>
      <c r="AF379" s="8"/>
      <c r="AH379" s="6" t="str">
        <f>IF(ISBLANK(AG379),  "", _xlfn.CONCAT("haas/entity/sensor/", LOWER(C379), "/", E379, "/config"))</f>
        <v/>
      </c>
      <c r="AI379" s="6" t="str">
        <f>IF(ISBLANK(AG379),  "", _xlfn.CONCAT(LOWER(C379), "/", E379))</f>
        <v/>
      </c>
      <c r="AK379" s="6"/>
      <c r="AL379" s="34"/>
      <c r="AM379" s="6"/>
      <c r="AN379" s="8"/>
      <c r="AV379" s="13"/>
      <c r="AW379" s="12"/>
      <c r="AX379" s="12"/>
      <c r="AY379" s="12"/>
      <c r="AZ379" s="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6">
        <v>2706</v>
      </c>
      <c r="B380" s="6" t="s">
        <v>26</v>
      </c>
      <c r="C380" s="6" t="s">
        <v>151</v>
      </c>
      <c r="D380" s="6" t="s">
        <v>149</v>
      </c>
      <c r="E380" s="6" t="s">
        <v>982</v>
      </c>
      <c r="F380" s="6" t="str">
        <f>IF(ISBLANK(E380), "", Table2[[#This Row],[unique_id]])</f>
        <v>template_front_door_state</v>
      </c>
      <c r="G380" s="6" t="s">
        <v>315</v>
      </c>
      <c r="H380" s="6" t="s">
        <v>938</v>
      </c>
      <c r="I380" s="6" t="s">
        <v>219</v>
      </c>
      <c r="T380" s="6"/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4"/>
      <c r="AM380" s="6"/>
      <c r="AN380" s="8"/>
      <c r="AV380" s="13"/>
      <c r="AW380" s="12"/>
      <c r="AX380" s="12"/>
      <c r="AY380" s="12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">
        <v>2707</v>
      </c>
      <c r="B381" s="6" t="s">
        <v>26</v>
      </c>
      <c r="C381" s="6" t="s">
        <v>927</v>
      </c>
      <c r="D381" s="6" t="s">
        <v>933</v>
      </c>
      <c r="E381" s="6" t="s">
        <v>935</v>
      </c>
      <c r="F381" s="6" t="str">
        <f>IF(ISBLANK(E381), "", Table2[[#This Row],[unique_id]])</f>
        <v>front_door_lock</v>
      </c>
      <c r="G381" s="6" t="s">
        <v>985</v>
      </c>
      <c r="H381" s="6" t="s">
        <v>938</v>
      </c>
      <c r="I381" s="6" t="s">
        <v>219</v>
      </c>
      <c r="M381" s="6" t="s">
        <v>136</v>
      </c>
      <c r="T381" s="6"/>
      <c r="V381" s="8"/>
      <c r="W381" s="8" t="s">
        <v>685</v>
      </c>
      <c r="X381" s="8"/>
      <c r="Y381" s="14" t="s">
        <v>1109</v>
      </c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K381" s="6"/>
      <c r="AL381" s="34"/>
      <c r="AM381" s="6" t="s">
        <v>931</v>
      </c>
      <c r="AN381" s="8" t="s">
        <v>930</v>
      </c>
      <c r="AO381" s="6" t="s">
        <v>928</v>
      </c>
      <c r="AP381" s="9" t="s">
        <v>929</v>
      </c>
      <c r="AQ381" s="6" t="s">
        <v>927</v>
      </c>
      <c r="AS381" s="6" t="s">
        <v>422</v>
      </c>
      <c r="AV381" s="6" t="s">
        <v>936</v>
      </c>
      <c r="AW381" s="6"/>
      <c r="AZ381" s="6" t="str">
        <f>IF(AND(ISBLANK(AV381), ISBLANK(AW381)), "", _xlfn.CONCAT("[", IF(ISBLANK(AV381), "", _xlfn.CONCAT("[""mac"", """, AV381, """]")), IF(ISBLANK(AW381), "", _xlfn.CONCAT(", [""ip"", """, AW381, """]")), "]"))</f>
        <v>[["mac", "0x000d6f001127f08c"]]</v>
      </c>
    </row>
    <row r="382" spans="1:52" ht="16" customHeight="1">
      <c r="A382" s="6">
        <v>2708</v>
      </c>
      <c r="B382" s="6" t="s">
        <v>26</v>
      </c>
      <c r="C382" s="6" t="s">
        <v>396</v>
      </c>
      <c r="D382" s="6" t="s">
        <v>149</v>
      </c>
      <c r="E382" s="6" t="s">
        <v>975</v>
      </c>
      <c r="F382" s="6" t="str">
        <f>IF(ISBLANK(E382), "", Table2[[#This Row],[unique_id]])</f>
        <v>template_front_door_sensor_contact_last</v>
      </c>
      <c r="G382" s="6" t="s">
        <v>984</v>
      </c>
      <c r="H382" s="6" t="s">
        <v>938</v>
      </c>
      <c r="I382" s="6" t="s">
        <v>219</v>
      </c>
      <c r="M382" s="6" t="s">
        <v>136</v>
      </c>
      <c r="T382" s="6"/>
      <c r="V382" s="8"/>
      <c r="W382" s="8" t="s">
        <v>685</v>
      </c>
      <c r="X382" s="8"/>
      <c r="Y382" s="14" t="s">
        <v>1109</v>
      </c>
      <c r="AF382" s="8"/>
      <c r="AH382" s="6" t="str">
        <f>IF(ISBLANK(AG382),  "", _xlfn.CONCAT("haas/entity/sensor/", LOWER(C382), "/", E382, "/config"))</f>
        <v/>
      </c>
      <c r="AI382" s="6" t="str">
        <f>IF(ISBLANK(AG382),  "", _xlfn.CONCAT(LOWER(C382), "/", E382))</f>
        <v/>
      </c>
      <c r="AK382" s="6"/>
      <c r="AL382" s="34"/>
      <c r="AM382" s="6" t="s">
        <v>956</v>
      </c>
      <c r="AN382" s="8" t="s">
        <v>930</v>
      </c>
      <c r="AO382" s="9" t="s">
        <v>957</v>
      </c>
      <c r="AP382" s="9" t="s">
        <v>958</v>
      </c>
      <c r="AQ382" s="6" t="s">
        <v>396</v>
      </c>
      <c r="AS382" s="6" t="s">
        <v>422</v>
      </c>
      <c r="AV382" s="6" t="s">
        <v>959</v>
      </c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>[["mac", "0x00124b0029113713"]]</v>
      </c>
    </row>
    <row r="383" spans="1:52" ht="16" customHeight="1">
      <c r="A383" s="36">
        <v>2709</v>
      </c>
      <c r="B383" s="36" t="s">
        <v>813</v>
      </c>
      <c r="C383" s="36" t="s">
        <v>245</v>
      </c>
      <c r="D383" s="36" t="s">
        <v>147</v>
      </c>
      <c r="E383" s="36"/>
      <c r="F383" s="36" t="str">
        <f>IF(ISBLANK(E383), "", Table2[[#This Row],[unique_id]])</f>
        <v/>
      </c>
      <c r="G383" s="36" t="s">
        <v>938</v>
      </c>
      <c r="H383" s="36" t="s">
        <v>952</v>
      </c>
      <c r="I383" s="36" t="s">
        <v>219</v>
      </c>
      <c r="J383" s="36"/>
      <c r="K383" s="36"/>
      <c r="L383" s="36"/>
      <c r="M383" s="36"/>
      <c r="N383" s="36"/>
      <c r="O383" s="37"/>
      <c r="P383" s="36"/>
      <c r="Q383" s="36"/>
      <c r="R383" s="36"/>
      <c r="S383" s="36"/>
      <c r="T383" s="36"/>
      <c r="U383" s="36"/>
      <c r="V383" s="37"/>
      <c r="W383" s="37"/>
      <c r="X383" s="37"/>
      <c r="Y383" s="37"/>
      <c r="Z383" s="37"/>
      <c r="AA383" s="36"/>
      <c r="AB383" s="36"/>
      <c r="AC383" s="36"/>
      <c r="AD383" s="36"/>
      <c r="AE383" s="36"/>
      <c r="AF383" s="37"/>
      <c r="AG383" s="36"/>
      <c r="AH383" s="36" t="str">
        <f>IF(ISBLANK(AG383),  "", _xlfn.CONCAT("haas/entity/sensor/", LOWER(C383), "/", E383, "/config"))</f>
        <v/>
      </c>
      <c r="AI383" s="36" t="str">
        <f>IF(ISBLANK(AG383),  "", _xlfn.CONCAT(LOWER(C383), "/", E383))</f>
        <v/>
      </c>
      <c r="AJ383" s="36"/>
      <c r="AK383" s="36"/>
      <c r="AL383" s="38"/>
      <c r="AM383" s="36"/>
      <c r="AN383" s="37"/>
      <c r="AO383" s="36"/>
      <c r="AP383" s="39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 t="str">
        <f>IF(AND(ISBLANK(AV383), ISBLANK(AW383)), "", _xlfn.CONCAT("[", IF(ISBLANK(AV383), "", _xlfn.CONCAT("[""mac"", """, AV383, """]")), IF(ISBLANK(AW383), "", _xlfn.CONCAT(", [""ip"", """, AW383, """]")), "]"))</f>
        <v/>
      </c>
    </row>
    <row r="384" spans="1:52" ht="16" customHeight="1">
      <c r="A384" s="6">
        <v>2710</v>
      </c>
      <c r="B384" s="6" t="s">
        <v>26</v>
      </c>
      <c r="C384" s="6" t="s">
        <v>613</v>
      </c>
      <c r="D384" s="6" t="s">
        <v>395</v>
      </c>
      <c r="E384" s="6" t="s">
        <v>394</v>
      </c>
      <c r="F384" s="6" t="str">
        <f>IF(ISBLANK(E384), "", Table2[[#This Row],[unique_id]])</f>
        <v>column_break</v>
      </c>
      <c r="G384" s="6" t="s">
        <v>391</v>
      </c>
      <c r="H384" s="6" t="s">
        <v>941</v>
      </c>
      <c r="I384" s="6" t="s">
        <v>219</v>
      </c>
      <c r="M384" s="6" t="s">
        <v>392</v>
      </c>
      <c r="N384" s="6" t="s">
        <v>393</v>
      </c>
      <c r="T384" s="6"/>
      <c r="V384" s="8"/>
      <c r="W384" s="8"/>
      <c r="X384" s="8"/>
      <c r="Y384" s="8"/>
      <c r="AF384" s="8"/>
      <c r="AI384" s="6" t="str">
        <f>IF(ISBLANK(AG384),  "", _xlfn.CONCAT(LOWER(C384), "/", E384))</f>
        <v/>
      </c>
      <c r="AK384" s="6"/>
      <c r="AL384" s="34"/>
      <c r="AM384" s="6"/>
      <c r="AN384" s="8"/>
      <c r="AV384" s="6"/>
      <c r="AW384" s="6"/>
      <c r="AZ384" s="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2711</v>
      </c>
      <c r="B385" s="6" t="s">
        <v>26</v>
      </c>
      <c r="C385" s="6" t="s">
        <v>245</v>
      </c>
      <c r="D385" s="6" t="s">
        <v>149</v>
      </c>
      <c r="E385" s="6" t="s">
        <v>150</v>
      </c>
      <c r="F385" s="6" t="str">
        <f>IF(ISBLANK(E385), "", Table2[[#This Row],[unique_id]])</f>
        <v>uvc_ada_motion</v>
      </c>
      <c r="G385" s="6" t="s">
        <v>937</v>
      </c>
      <c r="H385" s="6" t="s">
        <v>941</v>
      </c>
      <c r="I385" s="6" t="s">
        <v>219</v>
      </c>
      <c r="M385" s="6" t="s">
        <v>136</v>
      </c>
      <c r="T385" s="6"/>
      <c r="V385" s="8"/>
      <c r="W385" s="8"/>
      <c r="X385" s="8"/>
      <c r="Y385" s="8"/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K385" s="6"/>
      <c r="AL385" s="34"/>
      <c r="AM385" s="6"/>
      <c r="AN385" s="8"/>
      <c r="AV385" s="6"/>
      <c r="AW385" s="6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2712</v>
      </c>
      <c r="B386" s="6" t="s">
        <v>26</v>
      </c>
      <c r="C386" s="6" t="s">
        <v>245</v>
      </c>
      <c r="D386" s="6" t="s">
        <v>147</v>
      </c>
      <c r="E386" s="6" t="s">
        <v>148</v>
      </c>
      <c r="F386" s="6" t="str">
        <f>IF(ISBLANK(E386), "", Table2[[#This Row],[unique_id]])</f>
        <v>uvc_ada_medium</v>
      </c>
      <c r="G386" s="6" t="s">
        <v>130</v>
      </c>
      <c r="H386" s="6" t="s">
        <v>943</v>
      </c>
      <c r="I386" s="6" t="s">
        <v>219</v>
      </c>
      <c r="M386" s="6" t="s">
        <v>136</v>
      </c>
      <c r="N386" s="6" t="s">
        <v>289</v>
      </c>
      <c r="T386" s="6"/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J386" s="10"/>
      <c r="AK386" s="6"/>
      <c r="AL386" s="34"/>
      <c r="AM386" s="6" t="s">
        <v>482</v>
      </c>
      <c r="AN386" s="8" t="s">
        <v>484</v>
      </c>
      <c r="AO386" s="6" t="s">
        <v>485</v>
      </c>
      <c r="AP386" s="6" t="s">
        <v>481</v>
      </c>
      <c r="AQ386" s="6" t="s">
        <v>245</v>
      </c>
      <c r="AS386" s="6" t="s">
        <v>130</v>
      </c>
      <c r="AU386" s="6" t="s">
        <v>553</v>
      </c>
      <c r="AV386" s="6" t="s">
        <v>479</v>
      </c>
      <c r="AW386" s="6" t="s">
        <v>508</v>
      </c>
      <c r="AZ386" s="6" t="str">
        <f>IF(AND(ISBLANK(AV386), ISBLANK(AW386)), "", _xlfn.CONCAT("[", IF(ISBLANK(AV386), "", _xlfn.CONCAT("[""mac"", """, AV386, """]")), IF(ISBLANK(AW386), "", _xlfn.CONCAT(", [""ip"", """, AW386, """]")), "]"))</f>
        <v>[["mac", "74:83:c2:3f:6c:4c"], ["ip", "10.0.6.20"]]</v>
      </c>
    </row>
    <row r="387" spans="1:52" ht="16" customHeight="1">
      <c r="A387" s="6">
        <v>2713</v>
      </c>
      <c r="B387" s="6" t="s">
        <v>26</v>
      </c>
      <c r="C387" s="6" t="s">
        <v>613</v>
      </c>
      <c r="D387" s="6" t="s">
        <v>395</v>
      </c>
      <c r="E387" s="6" t="s">
        <v>394</v>
      </c>
      <c r="F387" s="6" t="str">
        <f>IF(ISBLANK(E387), "", Table2[[#This Row],[unique_id]])</f>
        <v>column_break</v>
      </c>
      <c r="G387" s="6" t="s">
        <v>391</v>
      </c>
      <c r="H387" s="6" t="s">
        <v>943</v>
      </c>
      <c r="I387" s="6" t="s">
        <v>219</v>
      </c>
      <c r="M387" s="6" t="s">
        <v>392</v>
      </c>
      <c r="N387" s="6" t="s">
        <v>393</v>
      </c>
      <c r="T387" s="6"/>
      <c r="V387" s="8"/>
      <c r="W387" s="8"/>
      <c r="X387" s="8"/>
      <c r="Y387" s="8"/>
      <c r="AF387" s="8"/>
      <c r="AI387" s="6" t="str">
        <f>IF(ISBLANK(AG387),  "", _xlfn.CONCAT(LOWER(C387), "/", E387))</f>
        <v/>
      </c>
      <c r="AK387" s="6"/>
      <c r="AL387" s="34"/>
      <c r="AM387" s="6"/>
      <c r="AN387" s="8"/>
      <c r="AV387" s="6"/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/>
      </c>
    </row>
    <row r="388" spans="1:52" ht="16" customHeight="1">
      <c r="A388" s="6">
        <v>2714</v>
      </c>
      <c r="B388" s="6" t="s">
        <v>26</v>
      </c>
      <c r="C388" s="6" t="s">
        <v>245</v>
      </c>
      <c r="D388" s="6" t="s">
        <v>149</v>
      </c>
      <c r="E388" s="6" t="s">
        <v>218</v>
      </c>
      <c r="F388" s="6" t="str">
        <f>IF(ISBLANK(E388), "", Table2[[#This Row],[unique_id]])</f>
        <v>uvc_edwin_motion</v>
      </c>
      <c r="G388" s="6" t="s">
        <v>937</v>
      </c>
      <c r="H388" s="6" t="s">
        <v>940</v>
      </c>
      <c r="I388" s="6" t="s">
        <v>219</v>
      </c>
      <c r="M388" s="6" t="s">
        <v>136</v>
      </c>
      <c r="T388" s="6"/>
      <c r="V388" s="8"/>
      <c r="W388" s="8"/>
      <c r="X388" s="8"/>
      <c r="Y388" s="8"/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K388" s="6"/>
      <c r="AL388" s="34"/>
      <c r="AM388" s="6"/>
      <c r="AN388" s="8"/>
      <c r="AV388" s="6"/>
      <c r="AW388" s="6"/>
      <c r="AZ388" s="6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6">
        <v>2715</v>
      </c>
      <c r="B389" s="6" t="s">
        <v>26</v>
      </c>
      <c r="C389" s="6" t="s">
        <v>245</v>
      </c>
      <c r="D389" s="6" t="s">
        <v>147</v>
      </c>
      <c r="E389" s="6" t="s">
        <v>217</v>
      </c>
      <c r="F389" s="6" t="str">
        <f>IF(ISBLANK(E389), "", Table2[[#This Row],[unique_id]])</f>
        <v>uvc_edwin_medium</v>
      </c>
      <c r="G389" s="6" t="s">
        <v>127</v>
      </c>
      <c r="H389" s="6" t="s">
        <v>942</v>
      </c>
      <c r="I389" s="6" t="s">
        <v>219</v>
      </c>
      <c r="M389" s="6" t="s">
        <v>136</v>
      </c>
      <c r="N389" s="6" t="s">
        <v>289</v>
      </c>
      <c r="T389" s="6"/>
      <c r="V389" s="8"/>
      <c r="W389" s="8"/>
      <c r="X389" s="8"/>
      <c r="Y389" s="8"/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J389" s="10"/>
      <c r="AK389" s="6"/>
      <c r="AL389" s="34"/>
      <c r="AM389" s="6" t="s">
        <v>483</v>
      </c>
      <c r="AN389" s="8" t="s">
        <v>484</v>
      </c>
      <c r="AO389" s="6" t="s">
        <v>485</v>
      </c>
      <c r="AP389" s="6" t="s">
        <v>481</v>
      </c>
      <c r="AQ389" s="6" t="s">
        <v>245</v>
      </c>
      <c r="AS389" s="6" t="s">
        <v>127</v>
      </c>
      <c r="AU389" s="6" t="s">
        <v>553</v>
      </c>
      <c r="AV389" s="6" t="s">
        <v>480</v>
      </c>
      <c r="AW389" s="6" t="s">
        <v>509</v>
      </c>
      <c r="AZ389" s="6" t="str">
        <f>IF(AND(ISBLANK(AV389), ISBLANK(AW389)), "", _xlfn.CONCAT("[", IF(ISBLANK(AV389), "", _xlfn.CONCAT("[""mac"", """, AV389, """]")), IF(ISBLANK(AW389), "", _xlfn.CONCAT(", [""ip"", """, AW389, """]")), "]"))</f>
        <v>[["mac", "74:83:c2:3f:6e:5c"], ["ip", "10.0.6.21"]]</v>
      </c>
    </row>
    <row r="390" spans="1:52" ht="16" customHeight="1">
      <c r="A390" s="6">
        <v>2716</v>
      </c>
      <c r="B390" s="6" t="s">
        <v>26</v>
      </c>
      <c r="C390" s="6" t="s">
        <v>613</v>
      </c>
      <c r="D390" s="6" t="s">
        <v>395</v>
      </c>
      <c r="E390" s="6" t="s">
        <v>394</v>
      </c>
      <c r="F390" s="6" t="str">
        <f>IF(ISBLANK(E390), "", Table2[[#This Row],[unique_id]])</f>
        <v>column_break</v>
      </c>
      <c r="G390" s="6" t="s">
        <v>391</v>
      </c>
      <c r="H390" s="6" t="s">
        <v>942</v>
      </c>
      <c r="I390" s="6" t="s">
        <v>219</v>
      </c>
      <c r="M390" s="6" t="s">
        <v>392</v>
      </c>
      <c r="N390" s="6" t="s">
        <v>393</v>
      </c>
      <c r="T390" s="6"/>
      <c r="V390" s="8"/>
      <c r="W390" s="8"/>
      <c r="X390" s="8"/>
      <c r="Y390" s="8"/>
      <c r="AF390" s="8"/>
      <c r="AI390" s="6" t="str">
        <f>IF(ISBLANK(AG390),  "", _xlfn.CONCAT(LOWER(C390), "/", E390))</f>
        <v/>
      </c>
      <c r="AK390" s="6"/>
      <c r="AL390" s="34"/>
      <c r="AM390" s="6"/>
      <c r="AN390" s="8"/>
      <c r="AV390" s="6"/>
      <c r="AW390" s="6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customHeight="1">
      <c r="A391" s="6">
        <v>2717</v>
      </c>
      <c r="B391" s="6" t="s">
        <v>26</v>
      </c>
      <c r="C391" s="6" t="s">
        <v>133</v>
      </c>
      <c r="D391" s="6" t="s">
        <v>149</v>
      </c>
      <c r="E391" s="6" t="s">
        <v>888</v>
      </c>
      <c r="F391" s="6" t="str">
        <f>IF(ISBLANK(E391), "", Table2[[#This Row],[unique_id]])</f>
        <v>ada_fan_occupancy</v>
      </c>
      <c r="G391" s="6" t="s">
        <v>130</v>
      </c>
      <c r="H391" s="6" t="s">
        <v>944</v>
      </c>
      <c r="I391" s="6" t="s">
        <v>219</v>
      </c>
      <c r="M391" s="6" t="s">
        <v>136</v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/>
      <c r="AN391" s="8"/>
      <c r="AV391" s="6"/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ht="16" customHeight="1">
      <c r="A392" s="6">
        <v>2718</v>
      </c>
      <c r="B392" s="6" t="s">
        <v>26</v>
      </c>
      <c r="C392" s="6" t="s">
        <v>133</v>
      </c>
      <c r="D392" s="6" t="s">
        <v>149</v>
      </c>
      <c r="E392" s="6" t="s">
        <v>887</v>
      </c>
      <c r="F392" s="6" t="str">
        <f>IF(ISBLANK(E392), "", Table2[[#This Row],[unique_id]])</f>
        <v>edwin_fan_occupancy</v>
      </c>
      <c r="G392" s="6" t="s">
        <v>127</v>
      </c>
      <c r="H392" s="6" t="s">
        <v>944</v>
      </c>
      <c r="I392" s="6" t="s">
        <v>219</v>
      </c>
      <c r="M392" s="6" t="s">
        <v>136</v>
      </c>
      <c r="T392" s="6"/>
      <c r="V392" s="8"/>
      <c r="W392" s="8"/>
      <c r="X392" s="8"/>
      <c r="Y392" s="8"/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J392" s="10"/>
      <c r="AK392" s="6"/>
      <c r="AL392" s="34"/>
      <c r="AM392" s="6"/>
      <c r="AN392" s="8"/>
      <c r="AV392" s="6"/>
      <c r="AW392" s="6"/>
      <c r="AZ392" s="6" t="str">
        <f>IF(AND(ISBLANK(AV392), ISBLANK(AW392)), "", _xlfn.CONCAT("[", IF(ISBLANK(AV392), "", _xlfn.CONCAT("[""mac"", """, AV392, """]")), IF(ISBLANK(AW392), "", _xlfn.CONCAT(", [""ip"", """, AW392, """]")), "]"))</f>
        <v/>
      </c>
    </row>
    <row r="393" spans="1:52" ht="16" customHeight="1">
      <c r="A393" s="6">
        <v>2719</v>
      </c>
      <c r="B393" s="6" t="s">
        <v>26</v>
      </c>
      <c r="C393" s="6" t="s">
        <v>133</v>
      </c>
      <c r="D393" s="6" t="s">
        <v>149</v>
      </c>
      <c r="E393" s="6" t="s">
        <v>889</v>
      </c>
      <c r="F393" s="6" t="str">
        <f>IF(ISBLANK(E393), "", Table2[[#This Row],[unique_id]])</f>
        <v>parents_fan_occupancy</v>
      </c>
      <c r="G393" s="6" t="s">
        <v>201</v>
      </c>
      <c r="H393" s="6" t="s">
        <v>944</v>
      </c>
      <c r="I393" s="6" t="s">
        <v>219</v>
      </c>
      <c r="M393" s="6" t="s">
        <v>136</v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J393" s="10"/>
      <c r="AK393" s="6"/>
      <c r="AL393" s="34"/>
      <c r="AM393" s="6"/>
      <c r="AN393" s="8"/>
      <c r="AV393" s="6"/>
      <c r="AW393" s="6"/>
      <c r="AZ393" s="6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customHeight="1">
      <c r="A394" s="6">
        <v>2720</v>
      </c>
      <c r="B394" s="6" t="s">
        <v>26</v>
      </c>
      <c r="C394" s="6" t="s">
        <v>133</v>
      </c>
      <c r="D394" s="6" t="s">
        <v>149</v>
      </c>
      <c r="E394" s="6" t="s">
        <v>890</v>
      </c>
      <c r="F394" s="6" t="str">
        <f>IF(ISBLANK(E394), "", Table2[[#This Row],[unique_id]])</f>
        <v>lounge_fan_occupancy</v>
      </c>
      <c r="G394" s="6" t="s">
        <v>203</v>
      </c>
      <c r="H394" s="6" t="s">
        <v>944</v>
      </c>
      <c r="I394" s="6" t="s">
        <v>219</v>
      </c>
      <c r="M394" s="6" t="s">
        <v>136</v>
      </c>
      <c r="T394" s="6"/>
      <c r="V394" s="8"/>
      <c r="W394" s="8"/>
      <c r="X394" s="8"/>
      <c r="Y394" s="8"/>
      <c r="AF394" s="8"/>
      <c r="AH394" s="6" t="str">
        <f>IF(ISBLANK(AG394),  "", _xlfn.CONCAT("haas/entity/sensor/", LOWER(C394), "/", E394, "/config"))</f>
        <v/>
      </c>
      <c r="AI394" s="6" t="str">
        <f>IF(ISBLANK(AG394),  "", _xlfn.CONCAT(LOWER(C394), "/", E394))</f>
        <v/>
      </c>
      <c r="AK394" s="6"/>
      <c r="AL394" s="34"/>
      <c r="AM394" s="6"/>
      <c r="AN394" s="8"/>
      <c r="AV394" s="6"/>
      <c r="AW394" s="6"/>
      <c r="AZ394" s="6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ht="16" customHeight="1">
      <c r="A395" s="6">
        <v>2721</v>
      </c>
      <c r="B395" s="6" t="s">
        <v>26</v>
      </c>
      <c r="C395" s="6" t="s">
        <v>133</v>
      </c>
      <c r="D395" s="6" t="s">
        <v>149</v>
      </c>
      <c r="E395" s="6" t="s">
        <v>891</v>
      </c>
      <c r="F395" s="6" t="str">
        <f>IF(ISBLANK(E395), "", Table2[[#This Row],[unique_id]])</f>
        <v>deck_east_fan_occupancy</v>
      </c>
      <c r="G395" s="6" t="s">
        <v>225</v>
      </c>
      <c r="H395" s="6" t="s">
        <v>944</v>
      </c>
      <c r="I395" s="6" t="s">
        <v>219</v>
      </c>
      <c r="M395" s="6" t="s">
        <v>136</v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/>
      <c r="AN395" s="8"/>
      <c r="AV395" s="6"/>
      <c r="AW395" s="6"/>
      <c r="AZ395" s="6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ht="16" customHeight="1">
      <c r="A396" s="6">
        <v>2722</v>
      </c>
      <c r="B396" s="6" t="s">
        <v>26</v>
      </c>
      <c r="C396" s="6" t="s">
        <v>133</v>
      </c>
      <c r="D396" s="6" t="s">
        <v>149</v>
      </c>
      <c r="E396" s="6" t="s">
        <v>892</v>
      </c>
      <c r="F396" s="6" t="str">
        <f>IF(ISBLANK(E396), "", Table2[[#This Row],[unique_id]])</f>
        <v>deck_west_fan_occupancy</v>
      </c>
      <c r="G396" s="6" t="s">
        <v>224</v>
      </c>
      <c r="H396" s="6" t="s">
        <v>944</v>
      </c>
      <c r="I396" s="6" t="s">
        <v>219</v>
      </c>
      <c r="M396" s="6" t="s">
        <v>136</v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K396" s="6"/>
      <c r="AL396" s="34"/>
      <c r="AM396" s="6"/>
      <c r="AN396" s="8"/>
      <c r="AV396" s="6"/>
      <c r="AW396" s="6"/>
      <c r="AZ396" s="6" t="str">
        <f>IF(AND(ISBLANK(AV396), ISBLANK(AW396)), "", _xlfn.CONCAT("[", IF(ISBLANK(AV396), "", _xlfn.CONCAT("[""mac"", """, AV396, """]")), IF(ISBLANK(AW396), "", _xlfn.CONCAT(", [""ip"", """, AW396, """]")), "]"))</f>
        <v/>
      </c>
    </row>
    <row r="397" spans="1:52" ht="16" customHeight="1">
      <c r="A397" s="6">
        <v>5000</v>
      </c>
      <c r="B397" s="12" t="s">
        <v>26</v>
      </c>
      <c r="C397" s="6" t="s">
        <v>245</v>
      </c>
      <c r="F397" s="6" t="str">
        <f>IF(ISBLANK(E397), "", Table2[[#This Row],[unique_id]])</f>
        <v/>
      </c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K397" s="6"/>
      <c r="AL397" s="34"/>
      <c r="AM397" s="6" t="s">
        <v>772</v>
      </c>
      <c r="AN397" s="8" t="s">
        <v>515</v>
      </c>
      <c r="AO397" s="6" t="s">
        <v>522</v>
      </c>
      <c r="AP397" s="6" t="s">
        <v>518</v>
      </c>
      <c r="AQ397" s="6" t="s">
        <v>245</v>
      </c>
      <c r="AS397" s="6" t="s">
        <v>28</v>
      </c>
      <c r="AU397" s="6" t="s">
        <v>510</v>
      </c>
      <c r="AV397" s="6" t="s">
        <v>529</v>
      </c>
      <c r="AW397" s="6" t="s">
        <v>525</v>
      </c>
      <c r="AZ397" s="6" t="str">
        <f>IF(AND(ISBLANK(AV397), ISBLANK(AW397)), "", _xlfn.CONCAT("[", IF(ISBLANK(AV397), "", _xlfn.CONCAT("[""mac"", """, AV397, """]")), IF(ISBLANK(AW397), "", _xlfn.CONCAT(", [""ip"", """, AW397, """]")), "]"))</f>
        <v>[["mac", "74:ac:b9:1c:15:f1"], ["ip", "10.0.0.1"]]</v>
      </c>
    </row>
    <row r="398" spans="1:52" ht="16" customHeight="1">
      <c r="A398" s="6">
        <v>5001</v>
      </c>
      <c r="B398" s="12" t="s">
        <v>26</v>
      </c>
      <c r="C398" s="6" t="s">
        <v>245</v>
      </c>
      <c r="F398" s="6" t="str">
        <f>IF(ISBLANK(E398), "", Table2[[#This Row],[unique_id]])</f>
        <v/>
      </c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 t="s">
        <v>902</v>
      </c>
      <c r="AN398" s="8" t="s">
        <v>903</v>
      </c>
      <c r="AO398" s="6" t="s">
        <v>523</v>
      </c>
      <c r="AP398" s="6" t="s">
        <v>900</v>
      </c>
      <c r="AQ398" s="6" t="s">
        <v>245</v>
      </c>
      <c r="AS398" s="6" t="s">
        <v>28</v>
      </c>
      <c r="AU398" s="6" t="s">
        <v>510</v>
      </c>
      <c r="AV398" s="6" t="s">
        <v>905</v>
      </c>
      <c r="AW398" s="6" t="s">
        <v>526</v>
      </c>
      <c r="AZ398" s="6" t="str">
        <f>IF(AND(ISBLANK(AV398), ISBLANK(AW398)), "", _xlfn.CONCAT("[", IF(ISBLANK(AV398), "", _xlfn.CONCAT("[""mac"", """, AV398, """]")), IF(ISBLANK(AW398), "", _xlfn.CONCAT(", [""ip"", """, AW398, """]")), "]"))</f>
        <v>[["mac", "78:45:58:cb:14:b5"], ["ip", "10.0.0.2"]]</v>
      </c>
    </row>
    <row r="399" spans="1:52" ht="16" customHeight="1">
      <c r="A399" s="6">
        <v>5002</v>
      </c>
      <c r="B399" s="12" t="s">
        <v>26</v>
      </c>
      <c r="C399" s="6" t="s">
        <v>245</v>
      </c>
      <c r="F399" s="6" t="str">
        <f>IF(ISBLANK(E399), "", Table2[[#This Row],[unique_id]])</f>
        <v/>
      </c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 t="s">
        <v>512</v>
      </c>
      <c r="AN399" s="8" t="s">
        <v>903</v>
      </c>
      <c r="AO399" s="6" t="s">
        <v>524</v>
      </c>
      <c r="AP399" s="6" t="s">
        <v>519</v>
      </c>
      <c r="AQ399" s="6" t="s">
        <v>245</v>
      </c>
      <c r="AS399" s="6" t="s">
        <v>516</v>
      </c>
      <c r="AU399" s="6" t="s">
        <v>510</v>
      </c>
      <c r="AV399" s="6" t="s">
        <v>530</v>
      </c>
      <c r="AW399" s="6" t="s">
        <v>527</v>
      </c>
      <c r="AZ399" s="6" t="str">
        <f>IF(AND(ISBLANK(AV399), ISBLANK(AW399)), "", _xlfn.CONCAT("[", IF(ISBLANK(AV399), "", _xlfn.CONCAT("[""mac"", """, AV399, """]")), IF(ISBLANK(AW399), "", _xlfn.CONCAT(", [""ip"", """, AW399, """]")), "]"))</f>
        <v>[["mac", "b4:fb:e4:e3:83:32"], ["ip", "10.0.0.3"]]</v>
      </c>
    </row>
    <row r="400" spans="1:52" ht="16" customHeight="1">
      <c r="A400" s="6">
        <v>5003</v>
      </c>
      <c r="B400" s="12" t="s">
        <v>26</v>
      </c>
      <c r="C400" s="6" t="s">
        <v>245</v>
      </c>
      <c r="F400" s="6" t="str">
        <f>IF(ISBLANK(E400), "", Table2[[#This Row],[unique_id]])</f>
        <v/>
      </c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 t="s">
        <v>513</v>
      </c>
      <c r="AN400" s="8" t="s">
        <v>904</v>
      </c>
      <c r="AO400" s="6" t="s">
        <v>523</v>
      </c>
      <c r="AP400" s="6" t="s">
        <v>520</v>
      </c>
      <c r="AQ400" s="6" t="s">
        <v>245</v>
      </c>
      <c r="AS400" s="6" t="s">
        <v>422</v>
      </c>
      <c r="AU400" s="6" t="s">
        <v>510</v>
      </c>
      <c r="AV400" s="6" t="s">
        <v>531</v>
      </c>
      <c r="AW400" s="6" t="s">
        <v>528</v>
      </c>
      <c r="AZ400" s="6" t="str">
        <f>IF(AND(ISBLANK(AV400), ISBLANK(AW400)), "", _xlfn.CONCAT("[", IF(ISBLANK(AV400), "", _xlfn.CONCAT("[""mac"", """, AV400, """]")), IF(ISBLANK(AW400), "", _xlfn.CONCAT(", [""ip"", """, AW400, """]")), "]"))</f>
        <v>[["mac", "78:8a:20:70:d3:79"], ["ip", "10.0.0.4"]]</v>
      </c>
    </row>
    <row r="401" spans="1:52" ht="16" customHeight="1">
      <c r="A401" s="6">
        <v>5004</v>
      </c>
      <c r="B401" s="12" t="s">
        <v>26</v>
      </c>
      <c r="C401" s="6" t="s">
        <v>245</v>
      </c>
      <c r="F401" s="6" t="str">
        <f>IF(ISBLANK(E401), "", Table2[[#This Row],[unique_id]])</f>
        <v/>
      </c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514</v>
      </c>
      <c r="AN401" s="8" t="s">
        <v>904</v>
      </c>
      <c r="AO401" s="6" t="s">
        <v>523</v>
      </c>
      <c r="AP401" s="6" t="s">
        <v>521</v>
      </c>
      <c r="AQ401" s="6" t="s">
        <v>245</v>
      </c>
      <c r="AS401" s="6" t="s">
        <v>517</v>
      </c>
      <c r="AU401" s="6" t="s">
        <v>510</v>
      </c>
      <c r="AV401" s="6" t="s">
        <v>532</v>
      </c>
      <c r="AW401" s="6" t="s">
        <v>901</v>
      </c>
      <c r="AZ401" s="6" t="str">
        <f>IF(AND(ISBLANK(AV401), ISBLANK(AW401)), "", _xlfn.CONCAT("[", IF(ISBLANK(AV401), "", _xlfn.CONCAT("[""mac"", """, AV401, """]")), IF(ISBLANK(AW401), "", _xlfn.CONCAT(", [""ip"", """, AW401, """]")), "]"))</f>
        <v>[["mac", "f0:9f:c2:fc:b0:f7"], ["ip", "10.0.0.5"]]</v>
      </c>
    </row>
    <row r="402" spans="1:52" ht="16" customHeight="1">
      <c r="A402" s="6">
        <v>5005</v>
      </c>
      <c r="B402" s="12" t="s">
        <v>26</v>
      </c>
      <c r="C402" s="12" t="s">
        <v>486</v>
      </c>
      <c r="D402" s="12"/>
      <c r="E402" s="12"/>
      <c r="G402" s="12"/>
      <c r="H402" s="12"/>
      <c r="I402" s="12"/>
      <c r="K402" s="12"/>
      <c r="L402" s="12"/>
      <c r="M402" s="12"/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4"/>
      <c r="AM402" s="6" t="s">
        <v>487</v>
      </c>
      <c r="AN402" s="8" t="s">
        <v>489</v>
      </c>
      <c r="AO402" s="6" t="s">
        <v>491</v>
      </c>
      <c r="AP402" s="6" t="s">
        <v>488</v>
      </c>
      <c r="AQ402" s="6" t="s">
        <v>490</v>
      </c>
      <c r="AS402" s="6" t="s">
        <v>28</v>
      </c>
      <c r="AU402" s="6" t="s">
        <v>533</v>
      </c>
      <c r="AV402" s="13" t="s">
        <v>598</v>
      </c>
      <c r="AW402" s="6" t="s">
        <v>534</v>
      </c>
      <c r="AZ402" s="6" t="str">
        <f>IF(AND(ISBLANK(AV402), ISBLANK(AW402)), "", _xlfn.CONCAT("[", IF(ISBLANK(AV402), "", _xlfn.CONCAT("[""mac"", """, AV402, """]")), IF(ISBLANK(AW402), "", _xlfn.CONCAT(", [""ip"", """, AW402, """]")), "]"))</f>
        <v>[["mac", "4a:9a:06:5d:53:66"], ["ip", "10.0.4.10"]]</v>
      </c>
    </row>
    <row r="403" spans="1:52" ht="16" customHeight="1">
      <c r="A403" s="6">
        <v>5006</v>
      </c>
      <c r="B403" s="12" t="s">
        <v>26</v>
      </c>
      <c r="C403" s="12" t="s">
        <v>464</v>
      </c>
      <c r="D403" s="12"/>
      <c r="E403" s="12"/>
      <c r="G403" s="12"/>
      <c r="H403" s="12"/>
      <c r="I403" s="12"/>
      <c r="K403" s="12"/>
      <c r="L403" s="12"/>
      <c r="M403" s="12"/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463</v>
      </c>
      <c r="AN403" s="8" t="s">
        <v>825</v>
      </c>
      <c r="AO403" s="6" t="s">
        <v>467</v>
      </c>
      <c r="AP403" s="6" t="s">
        <v>470</v>
      </c>
      <c r="AQ403" s="6" t="s">
        <v>282</v>
      </c>
      <c r="AS403" s="6" t="s">
        <v>28</v>
      </c>
      <c r="AU403" s="6" t="s">
        <v>533</v>
      </c>
      <c r="AV403" s="6" t="s">
        <v>837</v>
      </c>
      <c r="AW403" s="6" t="s">
        <v>594</v>
      </c>
      <c r="AZ403" s="6" t="str">
        <f>IF(AND(ISBLANK(AV403), ISBLANK(AW403)), "", _xlfn.CONCAT("[", IF(ISBLANK(AV403), "", _xlfn.CONCAT("[""mac"", """, AV403, """]")), IF(ISBLANK(AW403), "", _xlfn.CONCAT(", [""ip"", """, AW403, """]")), "]"))</f>
        <v>[["mac", "00:e0:4c:68:07:65"], ["ip", "10.0.4.11"]]</v>
      </c>
    </row>
    <row r="404" spans="1:52" ht="16" customHeight="1">
      <c r="A404" s="6">
        <v>5007</v>
      </c>
      <c r="B404" s="12" t="s">
        <v>26</v>
      </c>
      <c r="C404" s="12" t="s">
        <v>464</v>
      </c>
      <c r="D404" s="12"/>
      <c r="E404" s="12"/>
      <c r="F404" s="6" t="str">
        <f>IF(ISBLANK(E404), "", Table2[[#This Row],[unique_id]])</f>
        <v/>
      </c>
      <c r="G404" s="12"/>
      <c r="H404" s="12"/>
      <c r="I404" s="12"/>
      <c r="K404" s="12"/>
      <c r="L404" s="12"/>
      <c r="M404" s="12"/>
      <c r="T404" s="6"/>
      <c r="V404" s="8"/>
      <c r="W404" s="8"/>
      <c r="X404" s="8"/>
      <c r="Y404" s="8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4"/>
      <c r="AM404" s="6" t="s">
        <v>463</v>
      </c>
      <c r="AN404" s="8" t="s">
        <v>825</v>
      </c>
      <c r="AO404" s="6" t="s">
        <v>467</v>
      </c>
      <c r="AP404" s="6" t="s">
        <v>470</v>
      </c>
      <c r="AQ404" s="6" t="s">
        <v>282</v>
      </c>
      <c r="AS404" s="6" t="s">
        <v>28</v>
      </c>
      <c r="AU404" s="6" t="s">
        <v>511</v>
      </c>
      <c r="AV404" s="6" t="s">
        <v>1131</v>
      </c>
      <c r="AW404" s="6" t="s">
        <v>506</v>
      </c>
      <c r="AZ404" s="6" t="str">
        <f>IF(AND(ISBLANK(AV404), ISBLANK(AW404)), "", _xlfn.CONCAT("[", IF(ISBLANK(AV404), "", _xlfn.CONCAT("[""mac"", """, AV404, """]")), IF(ISBLANK(AW404), "", _xlfn.CONCAT(", [""ip"", """, AW404, """]")), "]"))</f>
        <v>[["mac", "2a:e0:4c:68:06:a1"], ["ip", "10.0.2.11"]]</v>
      </c>
    </row>
    <row r="405" spans="1:52" ht="16" customHeight="1">
      <c r="A405" s="6">
        <v>5008</v>
      </c>
      <c r="B405" s="12" t="s">
        <v>26</v>
      </c>
      <c r="C405" s="12" t="s">
        <v>464</v>
      </c>
      <c r="D405" s="12"/>
      <c r="E405" s="12"/>
      <c r="F405" s="6" t="str">
        <f>IF(ISBLANK(E405), "", Table2[[#This Row],[unique_id]])</f>
        <v/>
      </c>
      <c r="G405" s="12"/>
      <c r="H405" s="12"/>
      <c r="I405" s="12"/>
      <c r="K405" s="12"/>
      <c r="L405" s="12"/>
      <c r="M405" s="12"/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 t="s">
        <v>463</v>
      </c>
      <c r="AN405" s="8" t="s">
        <v>825</v>
      </c>
      <c r="AO405" s="6" t="s">
        <v>467</v>
      </c>
      <c r="AP405" s="6" t="s">
        <v>470</v>
      </c>
      <c r="AQ405" s="6" t="s">
        <v>282</v>
      </c>
      <c r="AS405" s="6" t="s">
        <v>28</v>
      </c>
      <c r="AU405" s="6" t="s">
        <v>553</v>
      </c>
      <c r="AV405" s="6" t="s">
        <v>597</v>
      </c>
      <c r="AW405" s="6" t="s">
        <v>595</v>
      </c>
      <c r="AZ405" s="6" t="str">
        <f>IF(AND(ISBLANK(AV405), ISBLANK(AW405)), "", _xlfn.CONCAT("[", IF(ISBLANK(AV405), "", _xlfn.CONCAT("[""mac"", """, AV405, """]")), IF(ISBLANK(AW405), "", _xlfn.CONCAT(", [""ip"", """, AW405, """]")), "]"))</f>
        <v>[["mac", "6a:e0:4c:68:06:a1"], ["ip", "10.0.6.11"]]</v>
      </c>
    </row>
    <row r="406" spans="1:52" ht="16" customHeight="1">
      <c r="A406" s="6">
        <v>5009</v>
      </c>
      <c r="B406" s="12" t="s">
        <v>813</v>
      </c>
      <c r="C406" s="12" t="s">
        <v>464</v>
      </c>
      <c r="D406" s="12"/>
      <c r="E406" s="12"/>
      <c r="G406" s="12"/>
      <c r="H406" s="12"/>
      <c r="I406" s="12"/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 t="s">
        <v>465</v>
      </c>
      <c r="AN406" s="8" t="s">
        <v>825</v>
      </c>
      <c r="AO406" s="6" t="s">
        <v>468</v>
      </c>
      <c r="AP406" s="6" t="s">
        <v>471</v>
      </c>
      <c r="AQ406" s="6" t="s">
        <v>282</v>
      </c>
      <c r="AS406" s="6" t="s">
        <v>28</v>
      </c>
      <c r="AU406" s="6" t="s">
        <v>511</v>
      </c>
      <c r="AV406" s="6" t="s">
        <v>472</v>
      </c>
      <c r="AW406" s="6"/>
      <c r="AZ406" s="6" t="str">
        <f>IF(AND(ISBLANK(AV406), ISBLANK(AW406)), "", _xlfn.CONCAT("[", IF(ISBLANK(AV406), "", _xlfn.CONCAT("[""mac"", """, AV406, """]")), IF(ISBLANK(AW406), "", _xlfn.CONCAT(", [""ip"", """, AW406, """]")), "]"))</f>
        <v>[["mac", "00:e0:4c:68:04:21"]]</v>
      </c>
    </row>
    <row r="407" spans="1:52" ht="16" customHeight="1">
      <c r="A407" s="6">
        <v>5010</v>
      </c>
      <c r="B407" s="12" t="s">
        <v>813</v>
      </c>
      <c r="C407" s="12" t="s">
        <v>464</v>
      </c>
      <c r="D407" s="12"/>
      <c r="E407" s="12"/>
      <c r="G407" s="12"/>
      <c r="H407" s="12"/>
      <c r="I407" s="12"/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4"/>
      <c r="AM407" s="6" t="s">
        <v>466</v>
      </c>
      <c r="AN407" s="8" t="s">
        <v>825</v>
      </c>
      <c r="AO407" s="6" t="s">
        <v>469</v>
      </c>
      <c r="AP407" s="6" t="s">
        <v>471</v>
      </c>
      <c r="AQ407" s="6" t="s">
        <v>282</v>
      </c>
      <c r="AS407" s="6" t="s">
        <v>28</v>
      </c>
      <c r="AU407" s="6" t="s">
        <v>511</v>
      </c>
      <c r="AV407" s="6" t="s">
        <v>596</v>
      </c>
      <c r="AW407" s="11"/>
      <c r="AX407" s="12"/>
      <c r="AY407" s="12"/>
      <c r="AZ407" s="6" t="str">
        <f>IF(AND(ISBLANK(AV407), ISBLANK(AW407)), "", _xlfn.CONCAT("[", IF(ISBLANK(AV407), "", _xlfn.CONCAT("[""mac"", """, AV407, """]")), IF(ISBLANK(AW407), "", _xlfn.CONCAT(", [""ip"", """, AW407, """]")), "]"))</f>
        <v>[["mac", "00:e0:4c:68:07:0d"]]</v>
      </c>
    </row>
    <row r="408" spans="1:52" ht="16" customHeight="1">
      <c r="A408" s="6">
        <v>5011</v>
      </c>
      <c r="B408" s="12" t="s">
        <v>813</v>
      </c>
      <c r="C408" s="12" t="s">
        <v>464</v>
      </c>
      <c r="D408" s="12"/>
      <c r="E408" s="12"/>
      <c r="G408" s="12"/>
      <c r="H408" s="12"/>
      <c r="I408" s="12"/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 t="s">
        <v>823</v>
      </c>
      <c r="AN408" s="8" t="s">
        <v>825</v>
      </c>
      <c r="AO408" s="6" t="s">
        <v>827</v>
      </c>
      <c r="AP408" s="6" t="s">
        <v>471</v>
      </c>
      <c r="AQ408" s="6" t="s">
        <v>282</v>
      </c>
      <c r="AS408" s="6" t="s">
        <v>28</v>
      </c>
      <c r="AU408" s="6" t="s">
        <v>511</v>
      </c>
      <c r="AV408" s="6" t="s">
        <v>829</v>
      </c>
      <c r="AW408" s="11"/>
      <c r="AX408" s="12"/>
      <c r="AY408" s="12"/>
      <c r="AZ408" s="6" t="str">
        <f>IF(AND(ISBLANK(AV408), ISBLANK(AW408)), "", _xlfn.CONCAT("[", IF(ISBLANK(AV408), "", _xlfn.CONCAT("[""mac"", """, AV408, """]")), IF(ISBLANK(AW408), "", _xlfn.CONCAT(", [""ip"", """, AW408, """]")), "]"))</f>
        <v>[["mac", "40:6c:8f:2a:da:9c"]]</v>
      </c>
    </row>
    <row r="409" spans="1:52" ht="16" customHeight="1">
      <c r="A409" s="6">
        <v>5012</v>
      </c>
      <c r="B409" s="31" t="s">
        <v>26</v>
      </c>
      <c r="C409" s="12" t="s">
        <v>464</v>
      </c>
      <c r="D409" s="12"/>
      <c r="E409" s="12"/>
      <c r="G409" s="12"/>
      <c r="H409" s="12"/>
      <c r="I409" s="12"/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 t="s">
        <v>824</v>
      </c>
      <c r="AN409" s="8" t="s">
        <v>825</v>
      </c>
      <c r="AO409" s="6" t="s">
        <v>826</v>
      </c>
      <c r="AP409" s="6" t="s">
        <v>471</v>
      </c>
      <c r="AQ409" s="6" t="s">
        <v>282</v>
      </c>
      <c r="AS409" s="6" t="s">
        <v>28</v>
      </c>
      <c r="AU409" s="6" t="s">
        <v>511</v>
      </c>
      <c r="AV409" s="6" t="s">
        <v>828</v>
      </c>
      <c r="AW409" s="11" t="s">
        <v>1130</v>
      </c>
      <c r="AX409" s="12"/>
      <c r="AY409" s="12"/>
      <c r="AZ409" s="6" t="str">
        <f>IF(AND(ISBLANK(AV409), ISBLANK(AW409)), "", _xlfn.CONCAT("[", IF(ISBLANK(AV409), "", _xlfn.CONCAT("[""mac"", """, AV409, """]")), IF(ISBLANK(AW409), "", _xlfn.CONCAT(", [""ip"", """, AW409, """]")), "]"))</f>
        <v>[["mac", "0c:4d:e9:d2:86:6c"], ["ip", "10.0.2.13"]]</v>
      </c>
    </row>
    <row r="410" spans="1:52" ht="16" customHeight="1">
      <c r="A410" s="6">
        <v>5013</v>
      </c>
      <c r="B410" s="12" t="s">
        <v>26</v>
      </c>
      <c r="C410" s="12" t="s">
        <v>464</v>
      </c>
      <c r="D410" s="12"/>
      <c r="E410" s="12"/>
      <c r="G410" s="12"/>
      <c r="H410" s="12"/>
      <c r="I410" s="12"/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 t="s">
        <v>771</v>
      </c>
      <c r="AN410" s="8" t="s">
        <v>825</v>
      </c>
      <c r="AO410" s="6" t="s">
        <v>770</v>
      </c>
      <c r="AP410" s="6" t="s">
        <v>769</v>
      </c>
      <c r="AQ410" s="6" t="s">
        <v>768</v>
      </c>
      <c r="AS410" s="6" t="s">
        <v>28</v>
      </c>
      <c r="AU410" s="6" t="s">
        <v>511</v>
      </c>
      <c r="AV410" s="6" t="s">
        <v>767</v>
      </c>
      <c r="AW410" s="11" t="s">
        <v>507</v>
      </c>
      <c r="AX410" s="12"/>
      <c r="AY410" s="12"/>
      <c r="AZ410" s="6" t="str">
        <f>IF(AND(ISBLANK(AV410), ISBLANK(AW410)), "", _xlfn.CONCAT("[", IF(ISBLANK(AV410), "", _xlfn.CONCAT("[""mac"", """, AV410, """]")), IF(ISBLANK(AW410), "", _xlfn.CONCAT(", [""ip"", """, AW410, """]")), "]"))</f>
        <v>[["mac", "b8:27:eb:78:74:0e"], ["ip", "10.0.2.12"]]</v>
      </c>
    </row>
    <row r="411" spans="1:52" ht="16" customHeight="1">
      <c r="A411" s="6">
        <v>5014</v>
      </c>
      <c r="B411" s="6" t="s">
        <v>26</v>
      </c>
      <c r="C411" s="6" t="s">
        <v>478</v>
      </c>
      <c r="E411" s="12"/>
      <c r="I411" s="12"/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 t="s">
        <v>477</v>
      </c>
      <c r="AN411" s="8" t="s">
        <v>1129</v>
      </c>
      <c r="AO411" s="6" t="s">
        <v>475</v>
      </c>
      <c r="AP411" s="6" t="s">
        <v>476</v>
      </c>
      <c r="AQ411" s="6" t="s">
        <v>474</v>
      </c>
      <c r="AS411" s="6" t="s">
        <v>28</v>
      </c>
      <c r="AU411" s="6" t="s">
        <v>553</v>
      </c>
      <c r="AV411" s="6" t="s">
        <v>473</v>
      </c>
      <c r="AW411" s="6" t="s">
        <v>599</v>
      </c>
      <c r="AZ411" s="6" t="str">
        <f>IF(AND(ISBLANK(AV411), ISBLANK(AW411)), "", _xlfn.CONCAT("[", IF(ISBLANK(AV411), "", _xlfn.CONCAT("[""mac"", """, AV411, """]")), IF(ISBLANK(AW411), "", _xlfn.CONCAT(", [""ip"", """, AW411, """]")), "]"))</f>
        <v>[["mac", "30:05:5c:8a:ff:10"], ["ip", "10.0.6.22"]]</v>
      </c>
    </row>
    <row r="412" spans="1:52" ht="16" customHeight="1">
      <c r="A412" s="6">
        <v>5015</v>
      </c>
      <c r="B412" s="6" t="s">
        <v>26</v>
      </c>
      <c r="C412" s="6" t="s">
        <v>638</v>
      </c>
      <c r="E412" s="12"/>
      <c r="F412" s="6" t="str">
        <f>IF(ISBLANK(E412), "", Table2[[#This Row],[unique_id]])</f>
        <v/>
      </c>
      <c r="I412" s="12"/>
      <c r="T412" s="6"/>
      <c r="V412" s="8"/>
      <c r="W412" s="8" t="s">
        <v>685</v>
      </c>
      <c r="X412" s="8"/>
      <c r="Y412" s="14" t="s">
        <v>1109</v>
      </c>
      <c r="Z412" s="14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12" s="6" t="s">
        <v>676</v>
      </c>
      <c r="AN412" s="14" t="s">
        <v>675</v>
      </c>
      <c r="AO412" s="9" t="s">
        <v>673</v>
      </c>
      <c r="AP412" s="9" t="s">
        <v>674</v>
      </c>
      <c r="AQ412" s="6" t="s">
        <v>638</v>
      </c>
      <c r="AS412" s="6" t="s">
        <v>172</v>
      </c>
      <c r="AV412" s="6" t="s">
        <v>672</v>
      </c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>[["mac", "0x00158d0005d9d088"]]</v>
      </c>
    </row>
    <row r="413" spans="1:52" ht="16" customHeight="1">
      <c r="A413" s="6">
        <v>6000</v>
      </c>
      <c r="B413" s="6" t="s">
        <v>26</v>
      </c>
      <c r="C413" s="6" t="s">
        <v>753</v>
      </c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 t="s">
        <v>600</v>
      </c>
      <c r="AN413" s="8"/>
      <c r="AU413" s="6" t="s">
        <v>533</v>
      </c>
      <c r="AV413" s="6" t="s">
        <v>601</v>
      </c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>[["mac", "bc:09:63:42:09:c0"]]</v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B415" s="12"/>
      <c r="C415" s="12"/>
      <c r="D415" s="12"/>
      <c r="E415" s="12"/>
      <c r="F415" s="6" t="str">
        <f>IF(ISBLANK(E415), "", Table2[[#This Row],[unique_id]])</f>
        <v/>
      </c>
      <c r="G415" s="12"/>
      <c r="H415" s="12"/>
      <c r="I415" s="12"/>
      <c r="K415" s="12"/>
      <c r="L415" s="12"/>
      <c r="M415" s="12"/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5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5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5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5:52" ht="16" customHeight="1">
      <c r="E420" s="10"/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5:52" ht="16" customHeight="1">
      <c r="E421" s="10"/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5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5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5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5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5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5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5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5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5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5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5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4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4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4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4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4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4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4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3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4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3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3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3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3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F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F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H539" s="10"/>
      <c r="T539" s="6"/>
      <c r="V539" s="8"/>
      <c r="W539" s="8"/>
      <c r="X539" s="8"/>
      <c r="Y539" s="8"/>
      <c r="AF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H540" s="10"/>
      <c r="T540" s="6"/>
      <c r="V540" s="8"/>
      <c r="W540" s="8"/>
      <c r="X540" s="8"/>
      <c r="Y540" s="8"/>
      <c r="AF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F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F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F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F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G549" s="10"/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customHeight="1">
      <c r="F732" s="6" t="str">
        <f>IF(ISBLANK(E732), "", Table2[[#This Row],[unique_id]])</f>
        <v/>
      </c>
      <c r="T732" s="6"/>
      <c r="V732" s="8"/>
      <c r="W732" s="8"/>
      <c r="X732" s="8"/>
      <c r="Y732" s="8"/>
      <c r="AH732" s="6" t="str">
        <f>IF(ISBLANK(AG732),  "", _xlfn.CONCAT("haas/entity/sensor/", LOWER(C732), "/", E732, "/config"))</f>
        <v/>
      </c>
      <c r="AI732" s="6" t="str">
        <f>IF(ISBLANK(AG732),  "", _xlfn.CONCAT(LOWER(C732), "/", E732))</f>
        <v/>
      </c>
      <c r="AK732" s="6"/>
      <c r="AL732" s="34"/>
      <c r="AM732" s="6"/>
      <c r="AN732" s="8"/>
      <c r="AV732" s="6"/>
      <c r="AW732" s="6"/>
      <c r="AZ732" s="6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customHeight="1">
      <c r="F733" s="6" t="str">
        <f>IF(ISBLANK(E733), "", Table2[[#This Row],[unique_id]])</f>
        <v/>
      </c>
      <c r="T733" s="6"/>
      <c r="V733" s="8"/>
      <c r="W733" s="8"/>
      <c r="X733" s="8"/>
      <c r="Y733" s="8"/>
      <c r="AH733" s="6" t="str">
        <f>IF(ISBLANK(AG733),  "", _xlfn.CONCAT("haas/entity/sensor/", LOWER(C733), "/", E733, "/config"))</f>
        <v/>
      </c>
      <c r="AI733" s="6" t="str">
        <f>IF(ISBLANK(AG733),  "", _xlfn.CONCAT(LOWER(C733), "/", E733))</f>
        <v/>
      </c>
      <c r="AK733" s="6"/>
      <c r="AL733" s="34"/>
      <c r="AM733" s="6"/>
      <c r="AN733" s="8"/>
      <c r="AV733" s="6"/>
      <c r="AW733" s="6"/>
      <c r="AZ733" s="6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customHeight="1">
      <c r="F734" s="6" t="str">
        <f>IF(ISBLANK(E734), "", Table2[[#This Row],[unique_id]])</f>
        <v/>
      </c>
      <c r="T734" s="6"/>
      <c r="V734" s="8"/>
      <c r="W734" s="8"/>
      <c r="X734" s="8"/>
      <c r="Y734" s="8"/>
      <c r="AH734" s="6" t="str">
        <f>IF(ISBLANK(AG734),  "", _xlfn.CONCAT("haas/entity/sensor/", LOWER(C734), "/", E734, "/config"))</f>
        <v/>
      </c>
      <c r="AI734" s="6" t="str">
        <f>IF(ISBLANK(AG734),  "", _xlfn.CONCAT(LOWER(C734), "/", E734))</f>
        <v/>
      </c>
      <c r="AK734" s="6"/>
      <c r="AL734" s="34"/>
      <c r="AM734" s="6"/>
      <c r="AN734" s="8"/>
      <c r="AV734" s="6"/>
      <c r="AW734" s="6"/>
      <c r="AZ734" s="6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customHeight="1">
      <c r="F735" s="6" t="str">
        <f>IF(ISBLANK(E735), "", Table2[[#This Row],[unique_id]])</f>
        <v/>
      </c>
      <c r="T735" s="6"/>
      <c r="V735" s="8"/>
      <c r="W735" s="8"/>
      <c r="X735" s="8"/>
      <c r="Y735" s="8"/>
      <c r="AH735" s="6" t="str">
        <f>IF(ISBLANK(AG735),  "", _xlfn.CONCAT("haas/entity/sensor/", LOWER(C735), "/", E735, "/config"))</f>
        <v/>
      </c>
      <c r="AI735" s="6" t="str">
        <f>IF(ISBLANK(AG735),  "", _xlfn.CONCAT(LOWER(C735), "/", E735))</f>
        <v/>
      </c>
      <c r="AK735" s="6"/>
      <c r="AL735" s="34"/>
      <c r="AM735" s="6"/>
      <c r="AN735" s="8"/>
      <c r="AV735" s="6"/>
      <c r="AW735" s="6"/>
      <c r="AZ735" s="6" t="str">
        <f>IF(AND(ISBLANK(AV735), ISBLANK(AW735)), "", _xlfn.CONCAT("[", IF(ISBLANK(AV735), "", _xlfn.CONCAT("[""mac"", """, AV735, """]")), IF(ISBLANK(AW735), "", _xlfn.CONCAT(", [""ip"", """, AW735, """]")), "]"))</f>
        <v/>
      </c>
    </row>
    <row r="736" spans="6:52" ht="16" customHeight="1">
      <c r="F736" s="6" t="str">
        <f>IF(ISBLANK(E736), "", Table2[[#This Row],[unique_id]])</f>
        <v/>
      </c>
      <c r="T736" s="6"/>
      <c r="V736" s="8"/>
      <c r="W736" s="8"/>
      <c r="X736" s="8"/>
      <c r="Y736" s="8"/>
      <c r="AH736" s="6" t="str">
        <f>IF(ISBLANK(AG736),  "", _xlfn.CONCAT("haas/entity/sensor/", LOWER(C736), "/", E736, "/config"))</f>
        <v/>
      </c>
      <c r="AI736" s="6" t="str">
        <f>IF(ISBLANK(AG736),  "", _xlfn.CONCAT(LOWER(C736), "/", E736))</f>
        <v/>
      </c>
      <c r="AK736" s="6"/>
      <c r="AL736" s="34"/>
      <c r="AM736" s="6"/>
      <c r="AN736" s="8"/>
      <c r="AV736" s="6"/>
      <c r="AW736" s="6"/>
      <c r="AZ736" s="6" t="str">
        <f>IF(AND(ISBLANK(AV736), ISBLANK(AW736)), "", _xlfn.CONCAT("[", IF(ISBLANK(AV736), "", _xlfn.CONCAT("[""mac"", """, AV736, """]")), IF(ISBLANK(AW736), "", _xlfn.CONCAT(", [""ip"", """, AW736, """]")), "]"))</f>
        <v/>
      </c>
    </row>
    <row r="737" spans="6:52" ht="16" customHeight="1">
      <c r="F737" s="6" t="str">
        <f>IF(ISBLANK(E737), "", Table2[[#This Row],[unique_id]])</f>
        <v/>
      </c>
      <c r="T737" s="6"/>
      <c r="V737" s="8"/>
      <c r="W737" s="8"/>
      <c r="X737" s="8"/>
      <c r="Y737" s="8"/>
      <c r="AH737" s="6" t="str">
        <f>IF(ISBLANK(AG737),  "", _xlfn.CONCAT("haas/entity/sensor/", LOWER(C737), "/", E737, "/config"))</f>
        <v/>
      </c>
      <c r="AI737" s="6" t="str">
        <f>IF(ISBLANK(AG737),  "", _xlfn.CONCAT(LOWER(C737), "/", E737))</f>
        <v/>
      </c>
      <c r="AK737" s="6"/>
      <c r="AL737" s="34"/>
      <c r="AM737" s="6"/>
      <c r="AN737" s="8"/>
      <c r="AV737" s="6"/>
      <c r="AW737" s="6"/>
      <c r="AZ737" s="6" t="str">
        <f>IF(AND(ISBLANK(AV737), ISBLANK(AW737)), "", _xlfn.CONCAT("[", IF(ISBLANK(AV737), "", _xlfn.CONCAT("[""mac"", """, AV737, """]")), IF(ISBLANK(AW737), "", _xlfn.CONCAT(", [""ip"", """, AW737, """]")), "]"))</f>
        <v/>
      </c>
    </row>
    <row r="738" spans="6:52" ht="16" customHeight="1">
      <c r="F738" s="6" t="str">
        <f>IF(ISBLANK(E738), "", Table2[[#This Row],[unique_id]])</f>
        <v/>
      </c>
      <c r="T738" s="6"/>
      <c r="V738" s="8"/>
      <c r="W738" s="8"/>
      <c r="X738" s="8"/>
      <c r="Y738" s="8"/>
      <c r="AH738" s="6" t="str">
        <f>IF(ISBLANK(AG738),  "", _xlfn.CONCAT("haas/entity/sensor/", LOWER(C738), "/", E738, "/config"))</f>
        <v/>
      </c>
      <c r="AI738" s="6" t="str">
        <f>IF(ISBLANK(AG738),  "", _xlfn.CONCAT(LOWER(C738), "/", E738))</f>
        <v/>
      </c>
      <c r="AK738" s="6"/>
      <c r="AL738" s="34"/>
      <c r="AM738" s="6"/>
      <c r="AN738" s="8"/>
      <c r="AV738" s="6"/>
      <c r="AW738" s="6"/>
      <c r="AZ738" s="6" t="str">
        <f>IF(AND(ISBLANK(AV738), ISBLANK(AW738)), "", _xlfn.CONCAT("[", IF(ISBLANK(AV738), "", _xlfn.CONCAT("[""mac"", """, AV738, """]")), IF(ISBLANK(AW738), "", _xlfn.CONCAT(", [""ip"", """, AW738, """]")), "]"))</f>
        <v/>
      </c>
    </row>
    <row r="739" spans="6:52" ht="16" customHeight="1">
      <c r="F739" s="6" t="str">
        <f>IF(ISBLANK(E739), "", Table2[[#This Row],[unique_id]])</f>
        <v/>
      </c>
      <c r="T739" s="6"/>
      <c r="V739" s="8"/>
      <c r="W739" s="8"/>
      <c r="X739" s="8"/>
      <c r="Y739" s="8"/>
      <c r="AH739" s="6" t="str">
        <f>IF(ISBLANK(AG739),  "", _xlfn.CONCAT("haas/entity/sensor/", LOWER(C739), "/", E739, "/config"))</f>
        <v/>
      </c>
      <c r="AI739" s="6" t="str">
        <f>IF(ISBLANK(AG739),  "", _xlfn.CONCAT(LOWER(C739), "/", E739))</f>
        <v/>
      </c>
      <c r="AK739" s="6"/>
      <c r="AL739" s="34"/>
      <c r="AM739" s="6"/>
      <c r="AN739" s="8"/>
      <c r="AV739" s="6"/>
      <c r="AW739" s="6"/>
      <c r="AZ739" s="6" t="str">
        <f>IF(AND(ISBLANK(AV739), ISBLANK(AW739)), "", _xlfn.CONCAT("[", IF(ISBLANK(AV739), "", _xlfn.CONCAT("[""mac"", """, AV739, """]")), IF(ISBLANK(AW739), "", _xlfn.CONCAT(", [""ip"", """, AW739,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2023-07-05T03:49:39Z</dcterms:modified>
</cp:coreProperties>
</file>