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FEC9A1F9-BFAA-AE48-8CCA-6300D9897818}" xr6:coauthVersionLast="47" xr6:coauthVersionMax="47" xr10:uidLastSave="{00000000-0000-0000-0000-000000000000}"/>
  <bookViews>
    <workbookView xWindow="6000" yWindow="372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313" i="1" l="1"/>
  <c r="BA313" i="1"/>
  <c r="AW313" i="1" s="1"/>
  <c r="AK313" i="1"/>
  <c r="AJ313" i="1"/>
  <c r="F313" i="1"/>
  <c r="BN312" i="1"/>
  <c r="BA312" i="1"/>
  <c r="AW312" i="1" s="1"/>
  <c r="AK312" i="1"/>
  <c r="AJ312" i="1"/>
  <c r="F312" i="1"/>
  <c r="BN327" i="1"/>
  <c r="BA327" i="1"/>
  <c r="AX327" i="1"/>
  <c r="AK327" i="1"/>
  <c r="AJ327" i="1"/>
  <c r="F327" i="1"/>
  <c r="AY327" i="1" s="1"/>
  <c r="BN326" i="1"/>
  <c r="BA326" i="1"/>
  <c r="AW326" i="1" s="1"/>
  <c r="AK326" i="1"/>
  <c r="AJ326" i="1"/>
  <c r="F326" i="1"/>
  <c r="BN325" i="1"/>
  <c r="BA325" i="1"/>
  <c r="AX325" i="1"/>
  <c r="AK325" i="1"/>
  <c r="AJ325" i="1"/>
  <c r="F325" i="1"/>
  <c r="AY325" i="1" s="1"/>
  <c r="BN324" i="1"/>
  <c r="BA324" i="1"/>
  <c r="AW324" i="1" s="1"/>
  <c r="AK324" i="1"/>
  <c r="AJ324" i="1"/>
  <c r="F324" i="1"/>
  <c r="BA469" i="1"/>
  <c r="BN470" i="1"/>
  <c r="BB470" i="1"/>
  <c r="AW470" i="1" s="1"/>
  <c r="BA470" i="1"/>
  <c r="F470" i="1"/>
  <c r="BA388" i="1"/>
  <c r="AW388" i="1" s="1"/>
  <c r="AV388" i="1" s="1"/>
  <c r="BA387" i="1"/>
  <c r="AW387" i="1" s="1"/>
  <c r="AV387" i="1" s="1"/>
  <c r="S382" i="1"/>
  <c r="S381" i="1"/>
  <c r="BN471" i="1"/>
  <c r="BB471" i="1"/>
  <c r="AW471" i="1" s="1"/>
  <c r="BA471" i="1"/>
  <c r="F471" i="1"/>
  <c r="BN483" i="1"/>
  <c r="BA483" i="1"/>
  <c r="AW483" i="1"/>
  <c r="AX483" i="1" s="1"/>
  <c r="AK483" i="1"/>
  <c r="AJ483" i="1"/>
  <c r="F483" i="1"/>
  <c r="BN482" i="1"/>
  <c r="BA482" i="1"/>
  <c r="AW482" i="1"/>
  <c r="AX482" i="1" s="1"/>
  <c r="AK482" i="1"/>
  <c r="AJ482" i="1"/>
  <c r="F482" i="1"/>
  <c r="BA480" i="1"/>
  <c r="BA479" i="1"/>
  <c r="BN479" i="1"/>
  <c r="AW479" i="1"/>
  <c r="AX479" i="1" s="1"/>
  <c r="AK479" i="1"/>
  <c r="AJ479" i="1"/>
  <c r="F479" i="1"/>
  <c r="BN478" i="1"/>
  <c r="BA478" i="1"/>
  <c r="AW478" i="1"/>
  <c r="AX478" i="1" s="1"/>
  <c r="AK478" i="1"/>
  <c r="AJ478" i="1"/>
  <c r="F478" i="1"/>
  <c r="AV464" i="1"/>
  <c r="AV449" i="1"/>
  <c r="AV454" i="1"/>
  <c r="AV462" i="1"/>
  <c r="BB472" i="1"/>
  <c r="AW472" i="1" s="1"/>
  <c r="AV472" i="1" s="1"/>
  <c r="BN472" i="1"/>
  <c r="BA472" i="1"/>
  <c r="F472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61" i="1"/>
  <c r="AW361" i="1" s="1"/>
  <c r="BA362" i="1"/>
  <c r="AW362" i="1" s="1"/>
  <c r="S362" i="1"/>
  <c r="S361" i="1"/>
  <c r="BN362" i="1"/>
  <c r="T362" i="1"/>
  <c r="F362" i="1"/>
  <c r="BN361" i="1"/>
  <c r="T361" i="1"/>
  <c r="F361" i="1"/>
  <c r="BN397" i="1"/>
  <c r="AW397" i="1"/>
  <c r="AX397" i="1" s="1"/>
  <c r="T397" i="1"/>
  <c r="S397" i="1"/>
  <c r="F397" i="1"/>
  <c r="BN396" i="1"/>
  <c r="AW396" i="1"/>
  <c r="AV396" i="1" s="1"/>
  <c r="T396" i="1"/>
  <c r="S396" i="1"/>
  <c r="F396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4" i="1"/>
  <c r="BA474" i="1"/>
  <c r="AW474" i="1"/>
  <c r="AX474" i="1" s="1"/>
  <c r="F474" i="1"/>
  <c r="BN476" i="1"/>
  <c r="BA476" i="1"/>
  <c r="AW476" i="1"/>
  <c r="AX476" i="1" s="1"/>
  <c r="F476" i="1"/>
  <c r="AW475" i="1"/>
  <c r="AX475" i="1" s="1"/>
  <c r="BN475" i="1"/>
  <c r="BA475" i="1"/>
  <c r="F475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60" i="1"/>
  <c r="BA460" i="1"/>
  <c r="AW460" i="1"/>
  <c r="AX460" i="1" s="1"/>
  <c r="AV460" i="1"/>
  <c r="F460" i="1"/>
  <c r="BN459" i="1"/>
  <c r="BA459" i="1"/>
  <c r="AW459" i="1"/>
  <c r="AX459" i="1" s="1"/>
  <c r="AV459" i="1"/>
  <c r="F459" i="1"/>
  <c r="BN458" i="1"/>
  <c r="BA458" i="1"/>
  <c r="AW458" i="1"/>
  <c r="AX458" i="1" s="1"/>
  <c r="AV458" i="1"/>
  <c r="F458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33" i="1"/>
  <c r="BA433" i="1"/>
  <c r="AW433" i="1" s="1"/>
  <c r="AX433" i="1" s="1"/>
  <c r="F433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4" i="1"/>
  <c r="BA314" i="1"/>
  <c r="AW314" i="1" s="1"/>
  <c r="AK314" i="1"/>
  <c r="AJ314" i="1"/>
  <c r="F314" i="1"/>
  <c r="BN329" i="1"/>
  <c r="BA329" i="1"/>
  <c r="AX329" i="1"/>
  <c r="AK329" i="1"/>
  <c r="AJ329" i="1"/>
  <c r="F329" i="1"/>
  <c r="AY329" i="1" s="1"/>
  <c r="BN328" i="1"/>
  <c r="BA328" i="1"/>
  <c r="AW328" i="1" s="1"/>
  <c r="AV328" i="1" s="1"/>
  <c r="AK328" i="1"/>
  <c r="AJ328" i="1"/>
  <c r="F328" i="1"/>
  <c r="BA481" i="1"/>
  <c r="AW480" i="1"/>
  <c r="AX480" i="1" s="1"/>
  <c r="AW481" i="1"/>
  <c r="AX481" i="1" s="1"/>
  <c r="F480" i="1"/>
  <c r="AJ480" i="1"/>
  <c r="AK480" i="1"/>
  <c r="BN480" i="1"/>
  <c r="F481" i="1"/>
  <c r="AJ481" i="1"/>
  <c r="AK481" i="1"/>
  <c r="BN481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82" i="1"/>
  <c r="AW382" i="1"/>
  <c r="AX382" i="1" s="1"/>
  <c r="T382" i="1"/>
  <c r="F382" i="1"/>
  <c r="BN381" i="1"/>
  <c r="AW381" i="1"/>
  <c r="AX381" i="1" s="1"/>
  <c r="T381" i="1"/>
  <c r="F38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9" i="1"/>
  <c r="AX321" i="1"/>
  <c r="AX323" i="1"/>
  <c r="AX331" i="1"/>
  <c r="AX332" i="1"/>
  <c r="AX333" i="1"/>
  <c r="AX3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5" i="1"/>
  <c r="F316" i="1"/>
  <c r="F317" i="1"/>
  <c r="F318" i="1"/>
  <c r="F319" i="1"/>
  <c r="F320" i="1"/>
  <c r="F321" i="1"/>
  <c r="F322" i="1"/>
  <c r="F323" i="1"/>
  <c r="F330" i="1"/>
  <c r="F331" i="1"/>
  <c r="AY331" i="1" s="1"/>
  <c r="F332" i="1"/>
  <c r="AY332" i="1" s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3" i="1"/>
  <c r="F384" i="1"/>
  <c r="F385" i="1"/>
  <c r="F386" i="1"/>
  <c r="F389" i="1"/>
  <c r="F390" i="1"/>
  <c r="F391" i="1"/>
  <c r="F392" i="1"/>
  <c r="F393" i="1"/>
  <c r="F394" i="1"/>
  <c r="F395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61" i="1"/>
  <c r="F462" i="1"/>
  <c r="F463" i="1"/>
  <c r="F464" i="1"/>
  <c r="F465" i="1"/>
  <c r="F466" i="1"/>
  <c r="F467" i="1"/>
  <c r="F468" i="1"/>
  <c r="F469" i="1"/>
  <c r="F473" i="1"/>
  <c r="F477" i="1"/>
  <c r="F484" i="1"/>
  <c r="F485" i="1"/>
  <c r="AJ342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2" i="1"/>
  <c r="AJ320" i="1"/>
  <c r="AJ26" i="1"/>
  <c r="AJ316" i="1"/>
  <c r="AJ315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6" i="1"/>
  <c r="AJ385" i="1"/>
  <c r="AJ384" i="1"/>
  <c r="AJ334" i="1"/>
  <c r="AJ330" i="1"/>
  <c r="AJ286" i="1"/>
  <c r="AJ285" i="1"/>
  <c r="AJ284" i="1"/>
  <c r="AJ283" i="1"/>
  <c r="AJ282" i="1"/>
  <c r="AJ281" i="1"/>
  <c r="AJ280" i="1"/>
  <c r="AJ395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92" i="1"/>
  <c r="AJ391" i="1"/>
  <c r="AJ390" i="1"/>
  <c r="BA36" i="1"/>
  <c r="BA390" i="1"/>
  <c r="BA26" i="1"/>
  <c r="BN332" i="1"/>
  <c r="BA332" i="1"/>
  <c r="AK332" i="1"/>
  <c r="AJ332" i="1"/>
  <c r="AJ333" i="1"/>
  <c r="AK333" i="1"/>
  <c r="BA333" i="1"/>
  <c r="BN333" i="1"/>
  <c r="AJ319" i="1"/>
  <c r="AK319" i="1"/>
  <c r="BA319" i="1"/>
  <c r="BN319" i="1"/>
  <c r="BN316" i="1"/>
  <c r="BA316" i="1"/>
  <c r="AW316" i="1" s="1"/>
  <c r="AK316" i="1"/>
  <c r="BN323" i="1"/>
  <c r="BA323" i="1"/>
  <c r="AK323" i="1"/>
  <c r="AJ323" i="1"/>
  <c r="BN322" i="1"/>
  <c r="BA322" i="1"/>
  <c r="AW322" i="1" s="1"/>
  <c r="AV322" i="1" s="1"/>
  <c r="AR322" i="1"/>
  <c r="AK322" i="1"/>
  <c r="BN321" i="1"/>
  <c r="BA321" i="1"/>
  <c r="AK321" i="1"/>
  <c r="AJ321" i="1"/>
  <c r="BN320" i="1"/>
  <c r="BA320" i="1"/>
  <c r="AW320" i="1" s="1"/>
  <c r="AV320" i="1" s="1"/>
  <c r="AR320" i="1"/>
  <c r="AK320" i="1"/>
  <c r="AJ331" i="1"/>
  <c r="AK331" i="1"/>
  <c r="BA331" i="1"/>
  <c r="BN331" i="1"/>
  <c r="AJ335" i="1"/>
  <c r="AK335" i="1"/>
  <c r="BA335" i="1"/>
  <c r="BN335" i="1"/>
  <c r="AR54" i="1"/>
  <c r="AR44" i="1"/>
  <c r="BN330" i="1"/>
  <c r="BA330" i="1"/>
  <c r="AW330" i="1" s="1"/>
  <c r="AV330" i="1" s="1"/>
  <c r="AK330" i="1"/>
  <c r="BA334" i="1"/>
  <c r="AW334" i="1" s="1"/>
  <c r="AK334" i="1"/>
  <c r="BN334" i="1"/>
  <c r="BN286" i="1"/>
  <c r="BA286" i="1"/>
  <c r="AW286" i="1" s="1"/>
  <c r="AV286" i="1" s="1"/>
  <c r="AK286" i="1"/>
  <c r="BN285" i="1"/>
  <c r="BA285" i="1"/>
  <c r="AW285" i="1" s="1"/>
  <c r="AV285" i="1" s="1"/>
  <c r="AK285" i="1"/>
  <c r="AK315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5" i="1"/>
  <c r="BA315" i="1"/>
  <c r="AW315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7" i="1"/>
  <c r="BA317" i="1"/>
  <c r="AW317" i="1"/>
  <c r="AX317" i="1" s="1"/>
  <c r="AV317" i="1"/>
  <c r="BN318" i="1"/>
  <c r="BA318" i="1"/>
  <c r="AW318" i="1"/>
  <c r="AX318" i="1" s="1"/>
  <c r="AV318" i="1"/>
  <c r="AR77" i="1"/>
  <c r="AR76" i="1"/>
  <c r="AR75" i="1"/>
  <c r="AR74" i="1"/>
  <c r="AR73" i="1"/>
  <c r="AR72" i="1"/>
  <c r="AR26" i="1"/>
  <c r="AX312" i="1" l="1"/>
  <c r="AY313" i="1"/>
  <c r="AV312" i="1"/>
  <c r="AY312" i="1"/>
  <c r="AX313" i="1"/>
  <c r="AV313" i="1"/>
  <c r="AX326" i="1"/>
  <c r="AV326" i="1"/>
  <c r="AY326" i="1"/>
  <c r="AX324" i="1"/>
  <c r="AY324" i="1"/>
  <c r="AV324" i="1"/>
  <c r="AY470" i="1"/>
  <c r="AV470" i="1"/>
  <c r="AX470" i="1"/>
  <c r="AX471" i="1"/>
  <c r="AV471" i="1"/>
  <c r="AY471" i="1"/>
  <c r="AY483" i="1"/>
  <c r="AV483" i="1"/>
  <c r="AY478" i="1"/>
  <c r="AV478" i="1"/>
  <c r="AY482" i="1"/>
  <c r="AV482" i="1"/>
  <c r="AY479" i="1"/>
  <c r="AV479" i="1"/>
  <c r="AV474" i="1"/>
  <c r="AY127" i="1"/>
  <c r="AY472" i="1"/>
  <c r="AX472" i="1"/>
  <c r="AV127" i="1"/>
  <c r="AY128" i="1"/>
  <c r="AV128" i="1"/>
  <c r="AY42" i="1"/>
  <c r="AY109" i="1"/>
  <c r="AY108" i="1"/>
  <c r="AV108" i="1"/>
  <c r="AX108" i="1"/>
  <c r="AV109" i="1"/>
  <c r="AY361" i="1"/>
  <c r="AX362" i="1"/>
  <c r="AV362" i="1"/>
  <c r="AY362" i="1"/>
  <c r="AX361" i="1"/>
  <c r="AV361" i="1"/>
  <c r="AY397" i="1"/>
  <c r="AV397" i="1"/>
  <c r="AX396" i="1"/>
  <c r="AY396" i="1"/>
  <c r="AY474" i="1"/>
  <c r="AY476" i="1"/>
  <c r="AY475" i="1"/>
  <c r="AY460" i="1"/>
  <c r="AX107" i="1"/>
  <c r="AV107" i="1"/>
  <c r="AY107" i="1"/>
  <c r="AX106" i="1"/>
  <c r="AV106" i="1"/>
  <c r="AY106" i="1"/>
  <c r="AY56" i="1"/>
  <c r="AY458" i="1"/>
  <c r="AY457" i="1"/>
  <c r="AY455" i="1"/>
  <c r="AY456" i="1"/>
  <c r="AY459" i="1"/>
  <c r="AY433" i="1"/>
  <c r="AV433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4" i="1"/>
  <c r="AX314" i="1"/>
  <c r="AV314" i="1"/>
  <c r="AX328" i="1"/>
  <c r="AY328" i="1"/>
  <c r="AY481" i="1"/>
  <c r="AV481" i="1"/>
  <c r="AV480" i="1"/>
  <c r="AY480" i="1"/>
  <c r="AY41" i="1"/>
  <c r="AY43" i="1"/>
  <c r="AY382" i="1"/>
  <c r="AY381" i="1"/>
  <c r="AV381" i="1"/>
  <c r="AV382" i="1"/>
  <c r="AX315" i="1"/>
  <c r="AX301" i="1"/>
  <c r="AX311" i="1"/>
  <c r="AX316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4" i="1"/>
  <c r="AX330" i="1"/>
  <c r="AX320" i="1"/>
  <c r="AX296" i="1"/>
  <c r="AX308" i="1"/>
  <c r="AX286" i="1"/>
  <c r="AX322" i="1"/>
  <c r="AY15" i="1"/>
  <c r="AY330" i="1"/>
  <c r="AV334" i="1"/>
  <c r="AY334" i="1"/>
  <c r="AY300" i="1"/>
  <c r="AY299" i="1"/>
  <c r="AV311" i="1"/>
  <c r="AY311" i="1"/>
  <c r="AY320" i="1"/>
  <c r="AV303" i="1"/>
  <c r="AY303" i="1"/>
  <c r="AY297" i="1"/>
  <c r="AV304" i="1"/>
  <c r="AY304" i="1"/>
  <c r="AV305" i="1"/>
  <c r="AY305" i="1"/>
  <c r="AV315" i="1"/>
  <c r="AY315" i="1"/>
  <c r="AY286" i="1"/>
  <c r="AV307" i="1"/>
  <c r="AY307" i="1"/>
  <c r="AV301" i="1"/>
  <c r="AY301" i="1"/>
  <c r="AV316" i="1"/>
  <c r="AY316" i="1"/>
  <c r="AY310" i="1"/>
  <c r="AY285" i="1"/>
  <c r="AV302" i="1"/>
  <c r="AY302" i="1"/>
  <c r="AV306" i="1"/>
  <c r="AY306" i="1"/>
  <c r="AY17" i="1"/>
  <c r="AY5" i="1"/>
  <c r="AY25" i="1"/>
  <c r="AY13" i="1"/>
  <c r="AY27" i="1"/>
  <c r="AY31" i="1"/>
  <c r="AY19" i="1"/>
  <c r="AY7" i="1"/>
  <c r="AY318" i="1"/>
  <c r="AY298" i="1"/>
  <c r="AY323" i="1"/>
  <c r="AY309" i="1"/>
  <c r="AY322" i="1"/>
  <c r="AY308" i="1"/>
  <c r="AY296" i="1"/>
  <c r="AY232" i="1"/>
  <c r="AY23" i="1"/>
  <c r="AY11" i="1"/>
  <c r="AY321" i="1"/>
  <c r="AY21" i="1"/>
  <c r="AY9" i="1"/>
  <c r="AY335" i="1"/>
  <c r="AY319" i="1"/>
  <c r="AY333" i="1"/>
  <c r="AY317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5" i="1"/>
  <c r="AK390" i="1"/>
  <c r="AK384" i="1"/>
  <c r="AK228" i="1"/>
  <c r="AK224" i="1"/>
  <c r="AK206" i="1"/>
  <c r="AK201" i="1"/>
  <c r="AK178" i="1"/>
  <c r="AK114" i="1"/>
  <c r="AK392" i="1"/>
  <c r="AK391" i="1"/>
  <c r="AK386" i="1"/>
  <c r="AK385" i="1"/>
  <c r="AK230" i="1"/>
  <c r="AK229" i="1"/>
  <c r="AK226" i="1"/>
  <c r="AK225" i="1"/>
  <c r="AK202" i="1"/>
  <c r="AK116" i="1"/>
  <c r="AK115" i="1"/>
  <c r="AM114" i="1"/>
  <c r="AK342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5" i="1"/>
  <c r="AM392" i="1"/>
  <c r="AM391" i="1"/>
  <c r="AM390" i="1"/>
  <c r="AM386" i="1"/>
  <c r="AM385" i="1"/>
  <c r="AM384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6" i="1"/>
  <c r="AX466" i="1" s="1"/>
  <c r="AW464" i="1"/>
  <c r="AX464" i="1" s="1"/>
  <c r="AW462" i="1"/>
  <c r="AX462" i="1" s="1"/>
  <c r="AW461" i="1"/>
  <c r="AX461" i="1" s="1"/>
  <c r="AV461" i="1"/>
  <c r="AW454" i="1"/>
  <c r="AX454" i="1" s="1"/>
  <c r="AW451" i="1"/>
  <c r="AX451" i="1" s="1"/>
  <c r="AV451" i="1"/>
  <c r="AW450" i="1"/>
  <c r="AX450" i="1" s="1"/>
  <c r="AV450" i="1"/>
  <c r="AW449" i="1"/>
  <c r="AX449" i="1" s="1"/>
  <c r="AW446" i="1"/>
  <c r="AX446" i="1" s="1"/>
  <c r="AV446" i="1"/>
  <c r="AW445" i="1"/>
  <c r="AX445" i="1" s="1"/>
  <c r="AV445" i="1"/>
  <c r="AW437" i="1"/>
  <c r="AX437" i="1" s="1"/>
  <c r="AV437" i="1"/>
  <c r="AW425" i="1"/>
  <c r="AX425" i="1" s="1"/>
  <c r="AV425" i="1"/>
  <c r="AW424" i="1"/>
  <c r="AX424" i="1" s="1"/>
  <c r="AV424" i="1"/>
  <c r="AW423" i="1"/>
  <c r="AX423" i="1" s="1"/>
  <c r="AV423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350" i="1"/>
  <c r="AX350" i="1" s="1"/>
  <c r="AV350" i="1"/>
  <c r="AW349" i="1"/>
  <c r="AX349" i="1" s="1"/>
  <c r="AV349" i="1"/>
  <c r="AW348" i="1"/>
  <c r="AX348" i="1" s="1"/>
  <c r="AV348" i="1"/>
  <c r="AW347" i="1"/>
  <c r="AX347" i="1" s="1"/>
  <c r="AV347" i="1"/>
  <c r="AW341" i="1"/>
  <c r="AX341" i="1" s="1"/>
  <c r="AV341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7" i="1"/>
  <c r="AV467" i="1" s="1"/>
  <c r="AW477" i="1"/>
  <c r="AW484" i="1"/>
  <c r="AX484" i="1" s="1"/>
  <c r="BA466" i="1"/>
  <c r="BA464" i="1"/>
  <c r="BA462" i="1"/>
  <c r="BA461" i="1"/>
  <c r="BA454" i="1"/>
  <c r="BA451" i="1"/>
  <c r="BA450" i="1"/>
  <c r="BA449" i="1"/>
  <c r="BA446" i="1"/>
  <c r="BA445" i="1"/>
  <c r="BA437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350" i="1"/>
  <c r="BA349" i="1"/>
  <c r="BA348" i="1"/>
  <c r="BA347" i="1"/>
  <c r="BA341" i="1"/>
  <c r="BA340" i="1"/>
  <c r="BA339" i="1"/>
  <c r="BA338" i="1"/>
  <c r="BA337" i="1"/>
  <c r="BA336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52" i="1"/>
  <c r="BA447" i="1"/>
  <c r="BA485" i="1"/>
  <c r="BA279" i="1"/>
  <c r="AW279" i="1" s="1"/>
  <c r="AX279" i="1" s="1"/>
  <c r="BA473" i="1"/>
  <c r="BA468" i="1"/>
  <c r="BA467" i="1"/>
  <c r="BA465" i="1"/>
  <c r="BA463" i="1"/>
  <c r="BA394" i="1"/>
  <c r="AW394" i="1" s="1"/>
  <c r="AX394" i="1" s="1"/>
  <c r="BA393" i="1"/>
  <c r="AW393" i="1" s="1"/>
  <c r="AX393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3" i="1"/>
  <c r="AW443" i="1" s="1"/>
  <c r="AX443" i="1" s="1"/>
  <c r="BA442" i="1"/>
  <c r="AW442" i="1" s="1"/>
  <c r="AX442" i="1" s="1"/>
  <c r="BA441" i="1"/>
  <c r="AW441" i="1" s="1"/>
  <c r="AX441" i="1" s="1"/>
  <c r="BA440" i="1"/>
  <c r="AW440" i="1" s="1"/>
  <c r="AX440" i="1" s="1"/>
  <c r="BA439" i="1"/>
  <c r="AW439" i="1" s="1"/>
  <c r="AX439" i="1" s="1"/>
  <c r="BA438" i="1"/>
  <c r="AW438" i="1" s="1"/>
  <c r="AX438" i="1" s="1"/>
  <c r="BA453" i="1"/>
  <c r="BA448" i="1"/>
  <c r="BA395" i="1"/>
  <c r="BA392" i="1"/>
  <c r="AW392" i="1" s="1"/>
  <c r="AX392" i="1" s="1"/>
  <c r="BA391" i="1"/>
  <c r="AW391" i="1" s="1"/>
  <c r="AX391" i="1" s="1"/>
  <c r="AW390" i="1"/>
  <c r="AX390" i="1" s="1"/>
  <c r="BA389" i="1"/>
  <c r="AW389" i="1" s="1"/>
  <c r="AX389" i="1" s="1"/>
  <c r="BA386" i="1"/>
  <c r="AW386" i="1" s="1"/>
  <c r="AX386" i="1" s="1"/>
  <c r="BA385" i="1"/>
  <c r="AW385" i="1" s="1"/>
  <c r="AX385" i="1" s="1"/>
  <c r="BA384" i="1"/>
  <c r="AW384" i="1" s="1"/>
  <c r="AX384" i="1" s="1"/>
  <c r="BA383" i="1"/>
  <c r="AW383" i="1" s="1"/>
  <c r="AX383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400" i="1"/>
  <c r="BA399" i="1"/>
  <c r="BA398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7" i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4" i="1"/>
  <c r="AW434" i="1" s="1"/>
  <c r="AX434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3" i="1"/>
  <c r="BA402" i="1"/>
  <c r="BA401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6" i="1"/>
  <c r="AW436" i="1" s="1"/>
  <c r="AX436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342" i="1"/>
  <c r="AW342" i="1" s="1"/>
  <c r="AX342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4" i="1"/>
  <c r="BA444" i="1"/>
  <c r="BA435" i="1"/>
  <c r="AW435" i="1" s="1"/>
  <c r="AX435" i="1" s="1"/>
  <c r="S366" i="1"/>
  <c r="S365" i="1"/>
  <c r="S364" i="1"/>
  <c r="S360" i="1"/>
  <c r="S390" i="1"/>
  <c r="S389" i="1"/>
  <c r="S384" i="1"/>
  <c r="S383" i="1"/>
  <c r="S380" i="1"/>
  <c r="S379" i="1"/>
  <c r="S378" i="1"/>
  <c r="S377" i="1"/>
  <c r="S374" i="1"/>
  <c r="S373" i="1"/>
  <c r="S372" i="1"/>
  <c r="S358" i="1"/>
  <c r="S356" i="1"/>
  <c r="S394" i="1"/>
  <c r="S393" i="1"/>
  <c r="T228" i="1"/>
  <c r="T224" i="1"/>
  <c r="T390" i="1"/>
  <c r="T384" i="1"/>
  <c r="T114" i="1"/>
  <c r="S439" i="1"/>
  <c r="S440" i="1"/>
  <c r="S443" i="1"/>
  <c r="S442" i="1"/>
  <c r="S352" i="1"/>
  <c r="S351" i="1"/>
  <c r="S354" i="1"/>
  <c r="S353" i="1"/>
  <c r="S376" i="1"/>
  <c r="S375" i="1"/>
  <c r="T368" i="1"/>
  <c r="T370" i="1"/>
  <c r="T222" i="1"/>
  <c r="T352" i="1"/>
  <c r="T366" i="1"/>
  <c r="T364" i="1"/>
  <c r="T360" i="1"/>
  <c r="T380" i="1"/>
  <c r="T378" i="1"/>
  <c r="T356" i="1"/>
  <c r="T372" i="1"/>
  <c r="T358" i="1"/>
  <c r="T374" i="1"/>
  <c r="T394" i="1"/>
  <c r="T354" i="1"/>
  <c r="T376" i="1"/>
  <c r="S428" i="1"/>
  <c r="S430" i="1"/>
  <c r="S431" i="1"/>
  <c r="S441" i="1"/>
  <c r="S429" i="1"/>
  <c r="S427" i="1"/>
  <c r="S426" i="1"/>
  <c r="S371" i="1"/>
  <c r="S355" i="1"/>
  <c r="S357" i="1"/>
  <c r="S359" i="1"/>
  <c r="S363" i="1"/>
  <c r="BB473" i="1"/>
  <c r="AW473" i="1" s="1"/>
  <c r="BB469" i="1"/>
  <c r="AW469" i="1" s="1"/>
  <c r="BB468" i="1"/>
  <c r="AW468" i="1" s="1"/>
  <c r="BB465" i="1"/>
  <c r="AW465" i="1" s="1"/>
  <c r="BB463" i="1"/>
  <c r="AW463" i="1" s="1"/>
  <c r="AZ485" i="1"/>
  <c r="AW485" i="1" s="1"/>
  <c r="AX485" i="1" s="1"/>
  <c r="AZ452" i="1"/>
  <c r="AW452" i="1" s="1"/>
  <c r="AX452" i="1" s="1"/>
  <c r="AZ447" i="1"/>
  <c r="AW447" i="1" s="1"/>
  <c r="AX447" i="1" s="1"/>
  <c r="AZ453" i="1"/>
  <c r="AW453" i="1" s="1"/>
  <c r="AX453" i="1" s="1"/>
  <c r="AZ448" i="1"/>
  <c r="AW448" i="1" s="1"/>
  <c r="AX448" i="1" s="1"/>
  <c r="AZ400" i="1"/>
  <c r="AW400" i="1" s="1"/>
  <c r="AX400" i="1" s="1"/>
  <c r="AZ399" i="1"/>
  <c r="AW399" i="1" s="1"/>
  <c r="AX399" i="1" s="1"/>
  <c r="AZ398" i="1"/>
  <c r="AW398" i="1" s="1"/>
  <c r="AX398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3" i="1"/>
  <c r="AW403" i="1" s="1"/>
  <c r="AX403" i="1" s="1"/>
  <c r="AZ402" i="1"/>
  <c r="AW402" i="1" s="1"/>
  <c r="AX402" i="1" s="1"/>
  <c r="AZ401" i="1"/>
  <c r="AW401" i="1" s="1"/>
  <c r="AX401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9" i="1"/>
  <c r="S367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3" i="1"/>
  <c r="BN384" i="1"/>
  <c r="BN385" i="1"/>
  <c r="BN386" i="1"/>
  <c r="BN389" i="1"/>
  <c r="BN390" i="1"/>
  <c r="BN391" i="1"/>
  <c r="BN392" i="1"/>
  <c r="BN393" i="1"/>
  <c r="BN394" i="1"/>
  <c r="BN395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61" i="1"/>
  <c r="BN462" i="1"/>
  <c r="BN463" i="1"/>
  <c r="BN464" i="1"/>
  <c r="BN465" i="1"/>
  <c r="BN466" i="1"/>
  <c r="BN467" i="1"/>
  <c r="BN468" i="1"/>
  <c r="BN469" i="1"/>
  <c r="BN473" i="1"/>
  <c r="BN477" i="1"/>
  <c r="BN484" i="1"/>
  <c r="BN485" i="1"/>
  <c r="AT390" i="1"/>
  <c r="AL390" i="1"/>
  <c r="R114" i="1"/>
  <c r="S114" i="1" s="1"/>
  <c r="R113" i="1"/>
  <c r="S113" i="1" s="1"/>
  <c r="AT114" i="1"/>
  <c r="AL114" i="1"/>
  <c r="AT384" i="1"/>
  <c r="AL384" i="1"/>
  <c r="AT395" i="1"/>
  <c r="AL395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8" i="1"/>
  <c r="T203" i="1"/>
  <c r="T198" i="1"/>
  <c r="S370" i="1"/>
  <c r="S368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3" i="1"/>
  <c r="AT402" i="1"/>
  <c r="AT485" i="1"/>
  <c r="AT401" i="1"/>
  <c r="AT400" i="1"/>
  <c r="AT399" i="1"/>
  <c r="AT398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8" i="1" l="1"/>
  <c r="AV468" i="1"/>
  <c r="AX469" i="1"/>
  <c r="AV469" i="1"/>
  <c r="AX477" i="1"/>
  <c r="AV477" i="1"/>
  <c r="AX463" i="1"/>
  <c r="AV463" i="1"/>
  <c r="AX473" i="1"/>
  <c r="AV473" i="1"/>
  <c r="AX465" i="1"/>
  <c r="AV465" i="1"/>
  <c r="AX467" i="1"/>
  <c r="AW444" i="1"/>
  <c r="AX444" i="1" s="1"/>
  <c r="AY342" i="1"/>
  <c r="AY224" i="1"/>
  <c r="AY390" i="1"/>
  <c r="AV400" i="1"/>
  <c r="AV166" i="1"/>
  <c r="AY47" i="1"/>
  <c r="AV120" i="1"/>
  <c r="AY337" i="1"/>
  <c r="AY213" i="1"/>
  <c r="AY214" i="1"/>
  <c r="AY95" i="1"/>
  <c r="AY101" i="1"/>
  <c r="AY338" i="1"/>
  <c r="AY349" i="1"/>
  <c r="AV81" i="1"/>
  <c r="AY8" i="1"/>
  <c r="AY355" i="1"/>
  <c r="AV142" i="1"/>
  <c r="AV190" i="1"/>
  <c r="AY228" i="1"/>
  <c r="AY198" i="1"/>
  <c r="AY231" i="1"/>
  <c r="AY152" i="1"/>
  <c r="AV443" i="1"/>
  <c r="AY446" i="1"/>
  <c r="AY140" i="1"/>
  <c r="AY73" i="1"/>
  <c r="AV430" i="1"/>
  <c r="AY430" i="1"/>
  <c r="AY229" i="1"/>
  <c r="AY484" i="1"/>
  <c r="AY96" i="1"/>
  <c r="AY287" i="1"/>
  <c r="AY293" i="1"/>
  <c r="AY350" i="1"/>
  <c r="AY408" i="1"/>
  <c r="AY420" i="1"/>
  <c r="AY4" i="1"/>
  <c r="AY28" i="1"/>
  <c r="AY26" i="1"/>
  <c r="AV165" i="1"/>
  <c r="AY165" i="1"/>
  <c r="AY366" i="1"/>
  <c r="AY463" i="1"/>
  <c r="AY86" i="1"/>
  <c r="AY176" i="1"/>
  <c r="AY217" i="1"/>
  <c r="AY74" i="1"/>
  <c r="AY87" i="1"/>
  <c r="AV431" i="1"/>
  <c r="AY431" i="1"/>
  <c r="AV200" i="1"/>
  <c r="AY200" i="1"/>
  <c r="AY203" i="1"/>
  <c r="AY352" i="1"/>
  <c r="AY423" i="1"/>
  <c r="AY452" i="1"/>
  <c r="AY89" i="1"/>
  <c r="AV432" i="1"/>
  <c r="AY432" i="1"/>
  <c r="AY68" i="1"/>
  <c r="AV201" i="1"/>
  <c r="AY201" i="1"/>
  <c r="AY204" i="1"/>
  <c r="AY360" i="1"/>
  <c r="AV372" i="1"/>
  <c r="AY238" i="1"/>
  <c r="AY244" i="1"/>
  <c r="AY250" i="1"/>
  <c r="AY262" i="1"/>
  <c r="AY274" i="1"/>
  <c r="AY340" i="1"/>
  <c r="AY409" i="1"/>
  <c r="AY421" i="1"/>
  <c r="AV294" i="1"/>
  <c r="AV453" i="1"/>
  <c r="AY367" i="1"/>
  <c r="AY186" i="1"/>
  <c r="AV188" i="1"/>
  <c r="AY188" i="1"/>
  <c r="AY469" i="1"/>
  <c r="AY435" i="1"/>
  <c r="AV32" i="1"/>
  <c r="AV281" i="1"/>
  <c r="AY281" i="1"/>
  <c r="AV69" i="1"/>
  <c r="AY69" i="1"/>
  <c r="AY202" i="1"/>
  <c r="AY384" i="1"/>
  <c r="AY363" i="1"/>
  <c r="AY373" i="1"/>
  <c r="AY393" i="1"/>
  <c r="AV154" i="1"/>
  <c r="AV189" i="1"/>
  <c r="AY189" i="1"/>
  <c r="AY150" i="1"/>
  <c r="AV398" i="1"/>
  <c r="AY398" i="1"/>
  <c r="AV282" i="1"/>
  <c r="AY282" i="1"/>
  <c r="AY70" i="1"/>
  <c r="AV112" i="1"/>
  <c r="AY112" i="1"/>
  <c r="AY205" i="1"/>
  <c r="AY239" i="1"/>
  <c r="AY251" i="1"/>
  <c r="AY263" i="1"/>
  <c r="AY275" i="1"/>
  <c r="AY422" i="1"/>
  <c r="AY461" i="1"/>
  <c r="AY376" i="1"/>
  <c r="AV167" i="1"/>
  <c r="AY167" i="1"/>
  <c r="AY75" i="1"/>
  <c r="AY164" i="1"/>
  <c r="AV92" i="1"/>
  <c r="AY92" i="1"/>
  <c r="AV283" i="1"/>
  <c r="AY283" i="1"/>
  <c r="AY71" i="1"/>
  <c r="AY117" i="1"/>
  <c r="AY206" i="1"/>
  <c r="AY386" i="1"/>
  <c r="AV442" i="1"/>
  <c r="AY442" i="1"/>
  <c r="AY365" i="1"/>
  <c r="AY375" i="1"/>
  <c r="AY62" i="1"/>
  <c r="AY401" i="1"/>
  <c r="AY465" i="1"/>
  <c r="AY477" i="1"/>
  <c r="AY402" i="1"/>
  <c r="AV145" i="1"/>
  <c r="AY197" i="1"/>
  <c r="AY18" i="1"/>
  <c r="AY55" i="1"/>
  <c r="AV110" i="1"/>
  <c r="AY345" i="1"/>
  <c r="AV179" i="1"/>
  <c r="AY436" i="1"/>
  <c r="AY85" i="1"/>
  <c r="AY181" i="1"/>
  <c r="AY193" i="1"/>
  <c r="AY448" i="1"/>
  <c r="AY133" i="1"/>
  <c r="AY235" i="1"/>
  <c r="AY271" i="1"/>
  <c r="AY412" i="1"/>
  <c r="AY449" i="1"/>
  <c r="AY49" i="1"/>
  <c r="AY63" i="1"/>
  <c r="AV346" i="1"/>
  <c r="AY48" i="1"/>
  <c r="AY247" i="1"/>
  <c r="AV156" i="1"/>
  <c r="AY50" i="1"/>
  <c r="AY356" i="1"/>
  <c r="AY368" i="1"/>
  <c r="AY380" i="1"/>
  <c r="AY236" i="1"/>
  <c r="AY413" i="1"/>
  <c r="AY425" i="1"/>
  <c r="AY6" i="1"/>
  <c r="AY424" i="1"/>
  <c r="AY168" i="1"/>
  <c r="AV157" i="1"/>
  <c r="AY12" i="1"/>
  <c r="AY357" i="1"/>
  <c r="AV169" i="1"/>
  <c r="AV191" i="1"/>
  <c r="AY466" i="1"/>
  <c r="AY237" i="1"/>
  <c r="AY249" i="1"/>
  <c r="AY261" i="1"/>
  <c r="AY159" i="1"/>
  <c r="AY383" i="1"/>
  <c r="AV111" i="1"/>
  <c r="AY221" i="1"/>
  <c r="AY51" i="1"/>
  <c r="AY135" i="1"/>
  <c r="AY209" i="1"/>
  <c r="AV359" i="1"/>
  <c r="AY347" i="1"/>
  <c r="AY30" i="1"/>
  <c r="AY273" i="1"/>
  <c r="AV371" i="1"/>
  <c r="AY147" i="1"/>
  <c r="AY171" i="1"/>
  <c r="AY292" i="1"/>
  <c r="AY37" i="1"/>
  <c r="AY44" i="1"/>
  <c r="AY54" i="1"/>
  <c r="AY83" i="1"/>
  <c r="AY84" i="1"/>
  <c r="AY35" i="1"/>
  <c r="AY36" i="1"/>
  <c r="AY391" i="1"/>
  <c r="AY392" i="1"/>
  <c r="AY115" i="1"/>
  <c r="AW178" i="1"/>
  <c r="AX178" i="1" s="1"/>
  <c r="AY90" i="1"/>
  <c r="AY33" i="1"/>
  <c r="AY385" i="1"/>
  <c r="AY78" i="1"/>
  <c r="AW395" i="1"/>
  <c r="AX395" i="1" s="1"/>
  <c r="AY225" i="1"/>
  <c r="AY399" i="1"/>
  <c r="AY257" i="1"/>
  <c r="AY233" i="1"/>
  <c r="AY447" i="1"/>
  <c r="AY210" i="1"/>
  <c r="AY61" i="1"/>
  <c r="AY464" i="1"/>
  <c r="AY143" i="1"/>
  <c r="AY406" i="1"/>
  <c r="AY20" i="1"/>
  <c r="AY248" i="1"/>
  <c r="AY364" i="1"/>
  <c r="AV174" i="1"/>
  <c r="AV429" i="1"/>
  <c r="AV158" i="1"/>
  <c r="AY158" i="1"/>
  <c r="AV175" i="1"/>
  <c r="AV216" i="1"/>
  <c r="AY216" i="1"/>
  <c r="AY14" i="1"/>
  <c r="AY52" i="1"/>
  <c r="AV66" i="1"/>
  <c r="AV279" i="1"/>
  <c r="AY160" i="1"/>
  <c r="AY414" i="1"/>
  <c r="AV4" i="1"/>
  <c r="AV28" i="1"/>
  <c r="AY67" i="1"/>
  <c r="AY222" i="1"/>
  <c r="AY369" i="1"/>
  <c r="AY32" i="1"/>
  <c r="AY155" i="1"/>
  <c r="AY295" i="1"/>
  <c r="AY111" i="1"/>
  <c r="AY260" i="1"/>
  <c r="AY410" i="1"/>
  <c r="AY72" i="1"/>
  <c r="AY227" i="1"/>
  <c r="AY374" i="1"/>
  <c r="AY138" i="1"/>
  <c r="AY99" i="1"/>
  <c r="AY80" i="1"/>
  <c r="AY407" i="1"/>
  <c r="AY65" i="1"/>
  <c r="AV170" i="1"/>
  <c r="AY170" i="1"/>
  <c r="AV196" i="1"/>
  <c r="AV16" i="1"/>
  <c r="AY53" i="1"/>
  <c r="AY230" i="1"/>
  <c r="AY438" i="1"/>
  <c r="AY79" i="1"/>
  <c r="AY46" i="1"/>
  <c r="AY462" i="1"/>
  <c r="AY272" i="1"/>
  <c r="AY473" i="1"/>
  <c r="AY358" i="1"/>
  <c r="AY439" i="1"/>
  <c r="AY454" i="1"/>
  <c r="AY184" i="1"/>
  <c r="AY177" i="1"/>
  <c r="AY370" i="1"/>
  <c r="AY161" i="1"/>
  <c r="AV197" i="1"/>
  <c r="AY218" i="1"/>
  <c r="AV55" i="1"/>
  <c r="AY97" i="1"/>
  <c r="AY288" i="1"/>
  <c r="AY415" i="1"/>
  <c r="AY437" i="1"/>
  <c r="AY58" i="1"/>
  <c r="AY212" i="1"/>
  <c r="AY359" i="1"/>
  <c r="AY467" i="1"/>
  <c r="AY144" i="1"/>
  <c r="AY284" i="1"/>
  <c r="AY434" i="1"/>
  <c r="AY400" i="1"/>
  <c r="AY339" i="1"/>
  <c r="AY485" i="1"/>
  <c r="AY279" i="1"/>
  <c r="AY199" i="1"/>
  <c r="AY66" i="1"/>
  <c r="AY91" i="1"/>
  <c r="AY403" i="1"/>
  <c r="AY149" i="1"/>
  <c r="AY207" i="1"/>
  <c r="AY219" i="1"/>
  <c r="AY76" i="1"/>
  <c r="AV440" i="1"/>
  <c r="AV221" i="1"/>
  <c r="AY256" i="1"/>
  <c r="AY371" i="1"/>
  <c r="AY336" i="1"/>
  <c r="AY156" i="1"/>
  <c r="AY445" i="1"/>
  <c r="AY411" i="1"/>
  <c r="AY351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41" i="1"/>
  <c r="AY268" i="1"/>
  <c r="AY418" i="1"/>
  <c r="AY81" i="1"/>
  <c r="AY234" i="1"/>
  <c r="AY348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8" i="1"/>
  <c r="AY145" i="1"/>
  <c r="AY440" i="1"/>
  <c r="AY269" i="1"/>
  <c r="AY245" i="1"/>
  <c r="AY16" i="1"/>
  <c r="AY196" i="1"/>
  <c r="AY100" i="1"/>
  <c r="AY255" i="1"/>
  <c r="AY136" i="1"/>
  <c r="AY182" i="1"/>
  <c r="AV343" i="1"/>
  <c r="AY389" i="1"/>
  <c r="AY40" i="1"/>
  <c r="AY88" i="1"/>
  <c r="AY240" i="1"/>
  <c r="AY252" i="1"/>
  <c r="AY264" i="1"/>
  <c r="AY276" i="1"/>
  <c r="AY441" i="1"/>
  <c r="AY258" i="1"/>
  <c r="AY372" i="1"/>
  <c r="AY34" i="1"/>
  <c r="AY190" i="1"/>
  <c r="AY157" i="1"/>
  <c r="AY404" i="1"/>
  <c r="AY416" i="1"/>
  <c r="AY394" i="1"/>
  <c r="AY116" i="1"/>
  <c r="AY291" i="1"/>
  <c r="AY45" i="1"/>
  <c r="AY118" i="1"/>
  <c r="AV146" i="1"/>
  <c r="AY146" i="1"/>
  <c r="AY194" i="1"/>
  <c r="AY137" i="1"/>
  <c r="AY183" i="1"/>
  <c r="AV344" i="1"/>
  <c r="AY353" i="1"/>
  <c r="AY377" i="1"/>
  <c r="AY453" i="1"/>
  <c r="AY119" i="1"/>
  <c r="AY270" i="1"/>
  <c r="AY82" i="1"/>
  <c r="AY169" i="1"/>
  <c r="AY451" i="1"/>
  <c r="AY346" i="1"/>
  <c r="AY39" i="1"/>
  <c r="AY254" i="1"/>
  <c r="AY139" i="1"/>
  <c r="AY344" i="1"/>
  <c r="AY215" i="1"/>
  <c r="AY195" i="1"/>
  <c r="AY426" i="1"/>
  <c r="AY113" i="1"/>
  <c r="AV391" i="1"/>
  <c r="AY354" i="1"/>
  <c r="AY378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7" i="1"/>
  <c r="AY114" i="1"/>
  <c r="AV392" i="1"/>
  <c r="AV355" i="1"/>
  <c r="AV367" i="1"/>
  <c r="AV379" i="1"/>
  <c r="AY154" i="1"/>
  <c r="AY294" i="1"/>
  <c r="AY443" i="1"/>
  <c r="AY110" i="1"/>
  <c r="AY259" i="1"/>
  <c r="AY226" i="1"/>
  <c r="AY191" i="1"/>
  <c r="AY187" i="1"/>
  <c r="AY419" i="1"/>
  <c r="AY290" i="1"/>
  <c r="AY379" i="1"/>
  <c r="AY163" i="1"/>
  <c r="AY417" i="1"/>
  <c r="AY173" i="1"/>
  <c r="AV452" i="1"/>
  <c r="AV54" i="1"/>
  <c r="AV428" i="1"/>
  <c r="AY64" i="1"/>
  <c r="AV115" i="1"/>
  <c r="AV356" i="1"/>
  <c r="AV368" i="1"/>
  <c r="AV380" i="1"/>
  <c r="AY450" i="1"/>
  <c r="AY166" i="1"/>
  <c r="AY120" i="1"/>
  <c r="AY429" i="1"/>
  <c r="AY405" i="1"/>
  <c r="AY343" i="1"/>
  <c r="AY77" i="1"/>
  <c r="AY428" i="1"/>
  <c r="AY175" i="1"/>
  <c r="AV65" i="1"/>
  <c r="AV159" i="1"/>
  <c r="AV217" i="1"/>
  <c r="AV53" i="1"/>
  <c r="AV438" i="1"/>
  <c r="AV218" i="1"/>
  <c r="AV76" i="1"/>
  <c r="AV436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3" i="1"/>
  <c r="AV202" i="1"/>
  <c r="AV215" i="1"/>
  <c r="AV12" i="1"/>
  <c r="AV203" i="1"/>
  <c r="AV75" i="1"/>
  <c r="AV33" i="1"/>
  <c r="AV22" i="1"/>
  <c r="AV205" i="1"/>
  <c r="AV385" i="1"/>
  <c r="AV364" i="1"/>
  <c r="AV374" i="1"/>
  <c r="AV214" i="1"/>
  <c r="AV64" i="1"/>
  <c r="AV34" i="1"/>
  <c r="AV59" i="1"/>
  <c r="AV206" i="1"/>
  <c r="AV386" i="1"/>
  <c r="AV351" i="1"/>
  <c r="AV365" i="1"/>
  <c r="AV375" i="1"/>
  <c r="AV231" i="1"/>
  <c r="AV74" i="1"/>
  <c r="AV284" i="1"/>
  <c r="AV60" i="1"/>
  <c r="AV389" i="1"/>
  <c r="AV352" i="1"/>
  <c r="AV366" i="1"/>
  <c r="AV376" i="1"/>
  <c r="AV10" i="1"/>
  <c r="AV86" i="1"/>
  <c r="AV229" i="1"/>
  <c r="AV401" i="1"/>
  <c r="AV87" i="1"/>
  <c r="AV402" i="1"/>
  <c r="AV280" i="1"/>
  <c r="AV448" i="1"/>
  <c r="AV36" i="1"/>
  <c r="AV342" i="1"/>
  <c r="AV434" i="1"/>
  <c r="AV390" i="1"/>
  <c r="AV353" i="1"/>
  <c r="AV377" i="1"/>
  <c r="AV48" i="1"/>
  <c r="AV62" i="1"/>
  <c r="AV345" i="1"/>
  <c r="AV113" i="1"/>
  <c r="AV354" i="1"/>
  <c r="AV378" i="1"/>
  <c r="AV485" i="1"/>
  <c r="AV228" i="1"/>
  <c r="AV14" i="1"/>
  <c r="AV484" i="1"/>
  <c r="AV26" i="1"/>
  <c r="AV82" i="1"/>
  <c r="AV114" i="1"/>
  <c r="AV226" i="1"/>
  <c r="AV51" i="1"/>
  <c r="AV6" i="1"/>
  <c r="AV143" i="1"/>
  <c r="AV383" i="1"/>
  <c r="AV57" i="1"/>
  <c r="AV58" i="1"/>
  <c r="AV70" i="1"/>
  <c r="AV212" i="1"/>
  <c r="AV164" i="1"/>
  <c r="AV399" i="1"/>
  <c r="AV45" i="1"/>
  <c r="AV71" i="1"/>
  <c r="AV117" i="1"/>
  <c r="AV427" i="1"/>
  <c r="AV46" i="1"/>
  <c r="AV119" i="1"/>
  <c r="AV426" i="1"/>
  <c r="AV194" i="1"/>
  <c r="AV47" i="1"/>
  <c r="AV224" i="1"/>
  <c r="AV83" i="1"/>
  <c r="AV195" i="1"/>
  <c r="AV225" i="1"/>
  <c r="AV144" i="1"/>
  <c r="AV439" i="1"/>
  <c r="AV360" i="1"/>
  <c r="AV435" i="1"/>
  <c r="AV384" i="1"/>
  <c r="AV363" i="1"/>
  <c r="AV141" i="1"/>
  <c r="AV173" i="1"/>
  <c r="AV186" i="1"/>
  <c r="AV227" i="1"/>
  <c r="AV72" i="1"/>
  <c r="AV198" i="1"/>
  <c r="AV357" i="1"/>
  <c r="AV369" i="1"/>
  <c r="AV73" i="1"/>
  <c r="AV199" i="1"/>
  <c r="AV358" i="1"/>
  <c r="AV370" i="1"/>
  <c r="AV176" i="1"/>
  <c r="AV67" i="1"/>
  <c r="AV187" i="1"/>
  <c r="AV161" i="1"/>
  <c r="AV177" i="1"/>
  <c r="AV89" i="1"/>
  <c r="AV18" i="1"/>
  <c r="AV68" i="1"/>
  <c r="AV204" i="1"/>
  <c r="AV90" i="1"/>
  <c r="AV20" i="1"/>
  <c r="AV373" i="1"/>
  <c r="AV393" i="1"/>
  <c r="AV77" i="1"/>
  <c r="AV91" i="1"/>
  <c r="AV441" i="1"/>
  <c r="AV222" i="1"/>
  <c r="AV394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7" i="1"/>
  <c r="AV219" i="1"/>
  <c r="AV172" i="1"/>
  <c r="AV168" i="1"/>
  <c r="AY444" i="1" l="1"/>
  <c r="AV444" i="1"/>
  <c r="AY178" i="1"/>
  <c r="AY395" i="1"/>
  <c r="AV178" i="1"/>
  <c r="AV395" i="1"/>
  <c r="AY185" i="1"/>
  <c r="AV185" i="1"/>
</calcChain>
</file>

<file path=xl/sharedStrings.xml><?xml version="1.0" encoding="utf-8"?>
<sst xmlns="http://schemas.openxmlformats.org/spreadsheetml/2006/main" count="7741" uniqueCount="1544">
  <si>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</si>
  <si>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</si>
  <si>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</si>
  <si>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</si>
  <si>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</si>
  <si>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</si>
  <si>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</si>
  <si>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</si>
  <si>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</si>
  <si>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</si>
  <si>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</si>
  <si>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</si>
  <si>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</si>
  <si>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</si>
  <si>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</si>
  <si>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</si>
  <si>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</si>
  <si>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</si>
  <si>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</si>
  <si>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</si>
  <si>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</si>
  <si>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</si>
  <si>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</si>
  <si>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</si>
  <si>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</si>
  <si>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</si>
  <si>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</si>
  <si>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</si>
  <si>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</si>
  <si>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</si>
  <si>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</si>
  <si>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</si>
  <si>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</si>
  <si>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</si>
  <si>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</si>
  <si>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</si>
  <si>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</si>
  <si>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</si>
  <si>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</si>
  <si>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</si>
  <si>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</si>
  <si>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</si>
  <si>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</si>
  <si>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</si>
  <si>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</si>
  <si>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</si>
  <si>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</si>
  <si>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</si>
  <si>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</si>
  <si>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</si>
  <si>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</si>
  <si>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</si>
  <si>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</si>
  <si>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</si>
  <si>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</si>
  <si>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</si>
  <si>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</si>
  <si>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</si>
  <si>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</si>
  <si>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</si>
  <si>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</si>
  <si>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</si>
  <si>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</si>
  <si>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</si>
  <si>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</si>
  <si>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</si>
  <si>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</si>
  <si>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</si>
  <si>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</si>
  <si>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</si>
  <si>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</si>
  <si>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</si>
  <si>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</si>
  <si>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</si>
  <si>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</si>
  <si>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</si>
  <si>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</si>
  <si>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</si>
  <si>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</si>
  <si>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</si>
  <si>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</si>
  <si>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</si>
  <si>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</si>
  <si>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</si>
  <si>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</si>
  <si>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</si>
  <si>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</si>
  <si>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</si>
  <si>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</si>
  <si>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</si>
  <si>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</si>
  <si>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</si>
  <si>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</si>
  <si>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</si>
  <si>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</si>
  <si>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</si>
  <si>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</si>
  <si>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</si>
  <si>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</si>
  <si>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</si>
  <si>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</si>
  <si>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</si>
  <si>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</si>
  <si>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</si>
  <si>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</si>
  <si>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</si>
  <si>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</si>
  <si>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</si>
  <si>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</si>
  <si>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</si>
  <si>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</si>
  <si>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</si>
  <si>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</si>
  <si>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</si>
  <si>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</si>
  <si>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</si>
  <si>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</si>
  <si>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</si>
  <si>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</si>
  <si>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</si>
  <si>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</si>
  <si>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</si>
  <si>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</si>
  <si>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</si>
  <si>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</si>
  <si>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</si>
  <si>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</si>
  <si>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</si>
  <si>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</si>
  <si>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</si>
  <si>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</si>
  <si>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</si>
  <si>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</si>
  <si>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</si>
  <si>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</si>
  <si>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</si>
  <si>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</si>
  <si>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</si>
  <si>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</si>
  <si>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</si>
  <si>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</si>
  <si>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</si>
  <si>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</si>
  <si>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</si>
  <si>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</si>
  <si>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</si>
  <si>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</si>
  <si>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</si>
  <si>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</si>
  <si>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</si>
  <si>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</si>
  <si>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</si>
  <si>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</si>
  <si>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</si>
  <si>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</si>
  <si>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</si>
  <si>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</si>
  <si>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</si>
  <si>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</si>
  <si>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</si>
  <si>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</si>
  <si>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</si>
  <si>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</si>
  <si>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</si>
  <si>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</si>
  <si>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</si>
  <si>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</si>
  <si>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</si>
  <si>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</si>
  <si>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</si>
  <si>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</si>
  <si>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</si>
  <si>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</si>
  <si>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</si>
  <si>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</si>
  <si>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</si>
  <si>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</si>
  <si>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</si>
  <si>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</si>
  <si>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</si>
  <si>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</si>
  <si>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</si>
  <si>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</si>
  <si>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</si>
  <si>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</si>
  <si>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</si>
  <si>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</si>
  <si>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</si>
  <si>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</si>
  <si>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</si>
  <si>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</si>
  <si>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</si>
  <si>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</si>
  <si>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</si>
  <si>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</si>
  <si>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</si>
  <si>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</si>
  <si>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</si>
  <si>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</si>
  <si>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</si>
  <si>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</si>
  <si>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</si>
  <si>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</si>
  <si>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</si>
  <si>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</si>
  <si>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</si>
  <si>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</si>
  <si>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</si>
  <si>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</si>
  <si>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</si>
  <si>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</si>
  <si>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</si>
  <si>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</si>
  <si>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</si>
  <si>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</si>
  <si>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</si>
  <si>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</si>
  <si>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</si>
  <si>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</si>
  <si>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</si>
  <si>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</si>
  <si>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</si>
  <si>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</si>
  <si>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</si>
  <si>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</si>
  <si>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</si>
  <si>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</si>
  <si>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</si>
  <si>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</si>
  <si>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</si>
  <si>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</si>
  <si>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</si>
  <si>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</si>
  <si>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</si>
  <si>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</si>
  <si>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</si>
  <si>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</si>
  <si>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</si>
  <si>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</si>
  <si>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</si>
  <si>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</si>
  <si>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</si>
  <si>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</si>
  <si>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</si>
  <si>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</si>
  <si>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</si>
  <si>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</si>
  <si>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</si>
  <si>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</si>
  <si>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</si>
  <si>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</si>
  <si>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</si>
  <si>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</si>
  <si>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</si>
  <si>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</si>
  <si>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</si>
  <si>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</si>
  <si>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</si>
  <si>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</si>
  <si>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</si>
  <si>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</si>
  <si>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</si>
  <si>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</si>
  <si>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</si>
  <si>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</si>
  <si>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</si>
  <si>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</si>
  <si>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</si>
  <si>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</si>
  <si>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</si>
  <si>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</si>
  <si>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</si>
  <si>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</si>
  <si>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</si>
  <si>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</si>
  <si>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</si>
  <si>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</si>
  <si>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</si>
  <si>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</si>
  <si>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</si>
  <si>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</si>
  <si>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</si>
  <si>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</si>
  <si>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</si>
  <si>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</si>
  <si>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</si>
  <si>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</si>
  <si>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</si>
  <si>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</si>
  <si>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</si>
  <si>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</si>
  <si>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</si>
  <si>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</si>
  <si>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</si>
  <si>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</si>
  <si>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</si>
  <si>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</si>
  <si>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</si>
  <si>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</si>
  <si>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</si>
  <si>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</si>
  <si>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</si>
  <si>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</si>
  <si>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</si>
  <si>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</si>
  <si>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</si>
  <si>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</si>
  <si>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</si>
  <si>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</si>
  <si>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</si>
  <si>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</si>
  <si>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</si>
  <si>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</si>
  <si>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</si>
  <si>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</si>
  <si>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</si>
  <si>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</si>
  <si>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</si>
  <si>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</si>
  <si>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</si>
  <si>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</si>
  <si>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</si>
  <si>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</si>
  <si>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</si>
  <si>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</si>
  <si>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</si>
  <si>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</si>
  <si>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</si>
  <si>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</si>
  <si>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</si>
  <si>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</si>
  <si>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</si>
  <si>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</si>
  <si>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</si>
  <si>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</si>
  <si>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</si>
  <si>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</si>
  <si>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</si>
  <si>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</si>
  <si>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</si>
  <si>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</si>
  <si>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</si>
  <si>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</si>
  <si>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</si>
  <si>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</si>
  <si>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</si>
  <si>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</si>
  <si>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</si>
  <si>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</si>
  <si>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</si>
  <si>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</si>
  <si>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</si>
  <si>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</si>
  <si>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</si>
  <si>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</si>
  <si>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</si>
  <si>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</si>
  <si>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</si>
  <si>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</si>
  <si>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</si>
  <si>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</si>
  <si>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</si>
  <si>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</si>
  <si>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</si>
  <si>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</si>
  <si>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</si>
  <si>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</si>
  <si>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</si>
  <si>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</si>
  <si>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</si>
  <si>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</si>
  <si>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</si>
  <si>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</si>
  <si>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</si>
  <si>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</si>
  <si>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</si>
  <si>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</si>
  <si>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</si>
  <si>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</si>
  <si>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</si>
  <si>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</si>
  <si>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</si>
  <si>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</si>
  <si>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</si>
  <si>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</si>
  <si>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</si>
  <si>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</si>
  <si>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</si>
  <si>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</si>
  <si>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</si>
  <si>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</si>
  <si>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</si>
  <si>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</si>
  <si>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</si>
  <si>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</si>
  <si>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</si>
  <si>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</si>
  <si>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</si>
  <si>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</si>
  <si>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</si>
  <si>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</si>
  <si>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</si>
  <si>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</si>
  <si>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</si>
  <si>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</si>
  <si>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</si>
  <si>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</si>
  <si>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</si>
  <si>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</si>
  <si>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</si>
  <si>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</si>
  <si>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</si>
  <si>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</si>
  <si>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</si>
  <si>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</si>
  <si>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</si>
  <si>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</si>
  <si>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</si>
  <si>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</si>
  <si>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</si>
  <si>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</si>
  <si>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</si>
  <si>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</si>
  <si>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</si>
  <si>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</si>
  <si>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</si>
  <si>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</si>
  <si>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</si>
  <si>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</si>
  <si>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</si>
  <si>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</si>
  <si>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</si>
  <si>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</si>
  <si>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</si>
  <si>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</si>
  <si>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</si>
  <si>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</si>
  <si>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</si>
  <si>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</si>
  <si>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</si>
  <si>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</si>
  <si>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</si>
  <si>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</si>
  <si>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</si>
  <si>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</si>
  <si>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</si>
  <si>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</si>
  <si>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</si>
  <si>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</si>
  <si>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</si>
  <si>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</si>
  <si>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</si>
  <si>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</si>
  <si>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</si>
  <si>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</si>
  <si>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</si>
  <si>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</si>
  <si>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</si>
  <si>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</si>
  <si>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</si>
  <si>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</si>
  <si>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</si>
  <si>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</si>
  <si>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</si>
  <si>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</si>
  <si>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</si>
  <si>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</si>
  <si>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</si>
  <si>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</si>
  <si>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</si>
  <si>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</si>
  <si>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</si>
  <si>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</si>
  <si>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</si>
  <si>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</si>
  <si>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</si>
  <si>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</si>
  <si>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</si>
  <si>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</si>
  <si>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</si>
  <si>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</si>
  <si>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</si>
  <si>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</si>
  <si>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</si>
  <si>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</si>
  <si>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</si>
  <si>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</si>
  <si>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</si>
  <si>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</si>
  <si>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</si>
  <si>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</si>
  <si>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</si>
  <si>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</si>
  <si>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</si>
  <si>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</si>
  <si>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</si>
  <si>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</si>
  <si>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</si>
  <si>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</si>
  <si>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</si>
  <si>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</si>
  <si>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</si>
  <si>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</si>
  <si>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</si>
  <si>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</si>
  <si>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</si>
  <si>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</si>
  <si>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</si>
  <si>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</si>
  <si>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</si>
  <si>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</si>
  <si>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</si>
  <si>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</si>
  <si>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</si>
  <si>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</si>
  <si>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</si>
  <si>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</si>
  <si>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</si>
  <si>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</si>
  <si>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</si>
  <si>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</si>
  <si>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</si>
  <si>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</si>
  <si>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</si>
  <si>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</si>
  <si>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</si>
  <si>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</si>
  <si>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</si>
  <si>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</si>
  <si>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</si>
  <si>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</si>
  <si>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</si>
  <si>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</si>
  <si>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</si>
  <si>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</si>
  <si>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</si>
  <si>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</si>
  <si>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</si>
  <si>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</si>
  <si>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</si>
  <si>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</si>
  <si>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</si>
  <si>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</si>
  <si>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</si>
  <si>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</si>
  <si>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</si>
  <si>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</si>
  <si>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</si>
  <si>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</si>
  <si>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</si>
  <si>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</si>
  <si>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</si>
  <si>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</si>
  <si>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</si>
  <si>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</si>
  <si>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</si>
  <si>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</si>
  <si>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</si>
  <si>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</si>
  <si>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</si>
  <si>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</si>
  <si>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</si>
  <si>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</si>
  <si>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</si>
  <si>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</si>
  <si>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</si>
  <si>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</si>
  <si>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</si>
  <si>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</si>
  <si>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</si>
  <si>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</si>
  <si>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</si>
  <si>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</si>
  <si>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</si>
  <si>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</si>
  <si>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</si>
  <si>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</si>
  <si>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</si>
  <si>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</si>
  <si>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</si>
  <si>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</si>
  <si>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</si>
  <si>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</si>
  <si>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</si>
  <si>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</si>
  <si>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</si>
  <si>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</si>
  <si>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</si>
  <si>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</si>
  <si>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</si>
  <si>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</si>
  <si>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</si>
  <si>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</si>
  <si>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</si>
  <si>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</si>
  <si>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</si>
  <si>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</si>
  <si>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</si>
  <si>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</si>
  <si>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</si>
  <si>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</si>
  <si>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</si>
  <si>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</si>
  <si>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</si>
  <si>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</si>
  <si>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</si>
  <si>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</si>
  <si>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</si>
  <si>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</si>
  <si>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</si>
  <si>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</si>
  <si>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</si>
  <si>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</si>
  <si>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</si>
  <si>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</si>
  <si>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</si>
  <si>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</si>
  <si>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</si>
  <si>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</si>
  <si>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</si>
  <si>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</si>
  <si>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</si>
  <si>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</si>
  <si>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</si>
  <si>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</si>
  <si>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</si>
  <si>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</si>
  <si>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</si>
  <si>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</si>
  <si>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</si>
  <si>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</si>
  <si>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</si>
  <si>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</si>
  <si>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</si>
  <si>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</si>
  <si>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</si>
  <si>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</si>
  <si>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</si>
  <si>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</si>
  <si>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</si>
  <si>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</si>
  <si>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</si>
  <si>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</si>
  <si>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</si>
  <si>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</si>
  <si>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</si>
  <si>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</si>
  <si>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</si>
  <si>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</si>
  <si>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</si>
  <si>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</si>
  <si>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</si>
  <si>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</si>
  <si>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</si>
  <si>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</si>
  <si>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</si>
  <si>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</si>
  <si>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</si>
  <si>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</si>
  <si>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</si>
  <si>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</si>
  <si>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</si>
  <si>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</si>
  <si>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</si>
  <si>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</si>
  <si>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</si>
  <si>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</si>
  <si>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</si>
  <si>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</si>
  <si>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</si>
  <si>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</si>
  <si>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</si>
  <si>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</si>
  <si>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</si>
  <si>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</si>
  <si>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</si>
  <si>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</si>
  <si>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</si>
  <si>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</si>
  <si>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</si>
  <si>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</si>
  <si>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</si>
  <si>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</si>
  <si>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</si>
  <si>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</si>
  <si>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</si>
  <si>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</si>
  <si>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</si>
  <si>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</si>
  <si>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</si>
  <si>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</si>
  <si>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</si>
  <si>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</si>
  <si>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</si>
  <si>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</si>
  <si>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</si>
  <si>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</si>
  <si>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</si>
  <si>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</si>
  <si>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</si>
  <si>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</si>
  <si>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</si>
  <si>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</si>
  <si>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</si>
  <si>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</si>
  <si>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</si>
  <si>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</si>
  <si>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</si>
  <si>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</si>
  <si>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</si>
  <si>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</si>
  <si>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</si>
  <si>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</si>
  <si>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</si>
  <si>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</si>
  <si>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</si>
  <si>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</si>
  <si>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</si>
  <si>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</si>
  <si>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</si>
  <si>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</si>
  <si>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</si>
  <si>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</si>
  <si>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</si>
  <si>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</si>
  <si>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</si>
  <si>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</si>
  <si>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</si>
  <si>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</si>
  <si>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</si>
  <si>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</si>
  <si>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</si>
  <si>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</si>
  <si>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</si>
  <si>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</si>
  <si>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</si>
  <si>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</si>
  <si>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</si>
  <si>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</si>
  <si>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</si>
  <si>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</si>
  <si>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</si>
  <si>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</si>
  <si>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</si>
  <si>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</si>
  <si>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</si>
  <si>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</si>
  <si>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</si>
  <si>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</si>
  <si>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</si>
  <si>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</si>
  <si>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</si>
  <si>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</si>
  <si>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</si>
  <si>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</si>
  <si>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</si>
  <si>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</si>
  <si>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</si>
  <si>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</si>
  <si>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</si>
  <si>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</si>
  <si>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</si>
  <si>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</si>
  <si>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</si>
  <si>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</si>
  <si>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</si>
  <si>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</si>
  <si>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</si>
  <si>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</si>
  <si>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</si>
  <si>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</si>
  <si>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</si>
  <si>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</si>
  <si>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</si>
  <si>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</si>
  <si>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</si>
  <si>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</si>
  <si>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</si>
  <si>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</si>
  <si>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</si>
  <si>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</si>
  <si>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</si>
  <si>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</si>
  <si>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</si>
  <si>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</si>
  <si>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</si>
  <si>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</si>
  <si>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</si>
  <si>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</si>
  <si>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</si>
  <si>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</si>
  <si>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</si>
  <si>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</si>
  <si>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</si>
  <si>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</si>
  <si>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</si>
  <si>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</si>
  <si>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</si>
  <si>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</si>
  <si>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</si>
  <si>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</si>
  <si>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</si>
  <si>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</si>
  <si>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</si>
  <si>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</si>
  <si>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</si>
  <si>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</si>
  <si>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</si>
  <si>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</si>
  <si>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</si>
  <si>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</si>
  <si>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</si>
  <si>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</si>
  <si>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</si>
  <si>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</si>
  <si>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</si>
  <si>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</si>
  <si>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</si>
  <si>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</si>
  <si>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</si>
  <si>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</si>
  <si>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</si>
  <si>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</si>
  <si>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</si>
  <si>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</si>
  <si>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</si>
  <si>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</si>
  <si>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</si>
  <si>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</si>
  <si>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</si>
  <si>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</si>
  <si>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</si>
  <si>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</si>
  <si>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</si>
  <si>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</si>
  <si>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</si>
  <si>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</si>
  <si>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</si>
  <si>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</si>
  <si>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</si>
  <si>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</si>
  <si>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</si>
  <si>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</si>
  <si>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</si>
  <si>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</si>
  <si>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</si>
  <si>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</si>
  <si>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</si>
  <si>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</si>
  <si>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</si>
  <si>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</si>
  <si>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</si>
  <si>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</si>
  <si>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</si>
  <si>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</si>
  <si>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</si>
  <si>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</si>
  <si>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</si>
  <si>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</si>
  <si>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</si>
  <si>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</si>
  <si>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</si>
  <si>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</si>
  <si>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</si>
  <si>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</si>
  <si>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</si>
  <si>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</si>
  <si>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</si>
  <si>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</si>
  <si>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</si>
  <si>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</si>
  <si>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</si>
  <si>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</si>
  <si>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</si>
  <si>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</si>
  <si>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</si>
  <si>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</si>
  <si>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</si>
  <si>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</si>
  <si>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</si>
  <si>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</si>
  <si>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</si>
  <si>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</si>
  <si>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</si>
  <si>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</si>
  <si>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</si>
  <si>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</si>
  <si>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</si>
  <si>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</si>
  <si>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</si>
  <si>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</si>
  <si>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</si>
  <si>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</si>
  <si>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</si>
  <si>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</si>
  <si>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</si>
  <si>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</si>
  <si>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</si>
  <si>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</si>
  <si>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</si>
  <si>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</si>
  <si>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</si>
  <si>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</si>
  <si>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</si>
  <si>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</si>
  <si>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</si>
  <si>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</si>
  <si>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</si>
  <si>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</si>
  <si>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</si>
  <si>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</si>
  <si>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</si>
  <si>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</si>
  <si>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</si>
  <si>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</si>
  <si>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</si>
  <si>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</si>
  <si>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</si>
  <si>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</si>
  <si>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</si>
  <si>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</si>
  <si>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</si>
  <si>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</si>
  <si>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</si>
  <si>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</si>
  <si>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</si>
  <si>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</si>
  <si>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</si>
  <si>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</si>
  <si>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</si>
  <si>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</si>
  <si>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</si>
  <si>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</si>
  <si>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</si>
  <si>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</si>
  <si>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</si>
  <si>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</si>
  <si>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</si>
  <si>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</si>
  <si>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</si>
  <si>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</si>
  <si>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</si>
  <si>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</si>
  <si>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</si>
  <si>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</si>
  <si>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</si>
  <si>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</si>
  <si>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</si>
  <si>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</si>
  <si>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</si>
  <si>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</si>
  <si>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</si>
  <si>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</si>
  <si>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</si>
  <si>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</si>
  <si>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</si>
  <si>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</si>
  <si>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</si>
  <si>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</si>
  <si>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</si>
  <si>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</si>
  <si>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</si>
  <si>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</si>
  <si>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</si>
  <si>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</si>
  <si>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</si>
  <si>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</si>
  <si>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</si>
  <si>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</si>
  <si>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</si>
  <si>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</si>
  <si>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</si>
  <si>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</si>
  <si>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</si>
  <si>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</si>
  <si>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</si>
  <si>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</si>
  <si>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</si>
  <si>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</si>
  <si>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</si>
  <si>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</si>
  <si>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</si>
  <si>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</si>
  <si>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</si>
  <si>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</si>
  <si>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</si>
  <si>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</si>
  <si>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</si>
  <si>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</si>
  <si>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</si>
  <si>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</si>
  <si>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</si>
  <si>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</si>
  <si>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</si>
  <si>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</si>
  <si>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</si>
  <si>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</si>
  <si>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</si>
  <si>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</si>
  <si>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</si>
  <si>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</si>
  <si>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</si>
  <si>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</si>
  <si>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</si>
  <si>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</si>
  <si>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</si>
  <si>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</si>
  <si>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</si>
  <si>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</si>
  <si>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</si>
  <si>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</si>
  <si>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</si>
  <si>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</si>
  <si>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</si>
  <si>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</si>
  <si>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</si>
  <si>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</si>
  <si>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</si>
  <si>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</si>
  <si>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</si>
  <si>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</si>
  <si>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</si>
  <si>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</si>
  <si>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</si>
  <si>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</si>
  <si>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</si>
  <si>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</si>
  <si>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</si>
  <si>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</si>
  <si>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</si>
  <si>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</si>
  <si>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</si>
  <si>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</si>
  <si>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</si>
  <si>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</si>
  <si>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</si>
  <si>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</si>
  <si>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</si>
  <si>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</si>
  <si>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</si>
  <si>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</si>
  <si>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</si>
  <si>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</si>
  <si>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</si>
  <si>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</si>
  <si>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</si>
  <si>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</si>
  <si>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</si>
  <si>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</si>
  <si>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</si>
  <si>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</si>
  <si>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</si>
  <si>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</si>
  <si>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</si>
  <si>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</si>
  <si>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</si>
  <si>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</si>
  <si>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</si>
  <si>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</si>
  <si>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</si>
  <si>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</si>
  <si>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</si>
  <si>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</si>
  <si>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</si>
  <si>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</si>
  <si>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</si>
  <si>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</si>
  <si>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</si>
  <si>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</si>
  <si>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</si>
  <si>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</si>
  <si>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</si>
  <si>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</si>
  <si>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</si>
  <si>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</si>
  <si>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</si>
  <si>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</si>
  <si>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</si>
  <si>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</si>
  <si>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</si>
  <si>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</si>
  <si>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</si>
  <si>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</si>
  <si>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</si>
  <si>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</si>
  <si>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</si>
  <si>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</si>
  <si>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</si>
  <si>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</si>
  <si>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</si>
  <si>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</si>
  <si>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</si>
  <si>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</si>
  <si>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</si>
  <si>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</si>
  <si>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</si>
  <si>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</si>
  <si>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</si>
  <si>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</si>
  <si>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</si>
  <si>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</si>
  <si>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</si>
  <si>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</si>
  <si>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</si>
  <si>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</si>
  <si>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</si>
  <si>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</si>
  <si>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</si>
  <si>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</si>
  <si>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</si>
  <si>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</si>
  <si>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</si>
  <si>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</si>
  <si>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</si>
  <si>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</si>
  <si>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</si>
  <si>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</si>
  <si>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</si>
  <si>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</si>
  <si>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</si>
  <si>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</si>
  <si>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</si>
  <si>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</si>
  <si>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</si>
  <si>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</si>
  <si>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</si>
  <si>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</si>
  <si>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</si>
  <si>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</si>
  <si>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</si>
  <si>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</si>
  <si>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</si>
  <si>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</si>
  <si>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</si>
  <si>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</si>
  <si>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</si>
  <si>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</si>
  <si>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</si>
  <si>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</si>
  <si>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</si>
  <si>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</si>
  <si>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</si>
  <si>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</si>
  <si>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</si>
  <si>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</si>
  <si>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</si>
  <si>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</si>
  <si>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</si>
  <si>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</si>
  <si>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</si>
  <si>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</si>
  <si>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</si>
  <si>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</si>
  <si>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</si>
  <si>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</si>
  <si>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</si>
  <si>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</si>
  <si>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</si>
  <si>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</si>
  <si>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</si>
  <si>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</si>
  <si>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</si>
  <si>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</si>
  <si>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</si>
  <si>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</si>
  <si>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</si>
  <si>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</si>
  <si>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</si>
  <si>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</si>
  <si>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</si>
  <si>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</si>
  <si>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</si>
  <si>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</si>
  <si>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</si>
  <si>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</si>
  <si>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</si>
  <si>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</si>
  <si>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</si>
  <si>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</si>
  <si>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</si>
  <si>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</si>
  <si>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</si>
  <si>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</si>
  <si>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</si>
  <si>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</si>
  <si>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</si>
  <si>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</si>
  <si>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</si>
  <si>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</si>
  <si>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</si>
  <si>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</si>
  <si>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</si>
  <si>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</si>
  <si>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</si>
  <si>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</si>
  <si>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</si>
  <si>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</si>
  <si>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</si>
  <si>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</si>
  <si>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</si>
  <si>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</si>
  <si>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</si>
  <si>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</si>
  <si>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</si>
  <si>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</si>
  <si>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</si>
  <si>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</si>
  <si>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</si>
  <si>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</si>
  <si>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</si>
  <si>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</si>
  <si>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</si>
  <si>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</si>
  <si>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</si>
  <si>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</si>
  <si>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</si>
  <si>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</si>
  <si>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</si>
  <si>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</si>
  <si>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</si>
  <si>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</si>
  <si>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</si>
  <si>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</si>
  <si>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</si>
  <si>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</si>
  <si>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</si>
  <si>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</si>
  <si>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</si>
  <si>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</si>
  <si>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</si>
  <si>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</si>
  <si>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</si>
  <si>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</si>
  <si>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</si>
  <si>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</si>
  <si>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</si>
  <si>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</si>
  <si>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</si>
  <si>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</si>
  <si>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</si>
  <si>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</si>
  <si>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</si>
  <si>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</si>
  <si>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</si>
  <si>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</si>
  <si>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</si>
  <si>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</si>
  <si>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</si>
  <si>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</si>
  <si>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</si>
  <si>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</si>
  <si>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</si>
  <si>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</si>
  <si>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</si>
  <si>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</si>
  <si>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</si>
  <si>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</si>
  <si>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</si>
  <si>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</si>
  <si>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</si>
  <si>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</si>
  <si>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</si>
  <si>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</si>
  <si>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</si>
  <si>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</si>
  <si>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</si>
  <si>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</si>
  <si>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</si>
  <si>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</si>
  <si>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</si>
  <si>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</si>
  <si>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</si>
  <si>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</si>
  <si>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</si>
  <si>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</si>
  <si>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</si>
  <si>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</si>
  <si>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</si>
  <si>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</si>
  <si>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</si>
  <si>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</si>
  <si>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</si>
  <si>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</si>
  <si>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</si>
  <si>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</si>
  <si>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</si>
  <si>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</si>
  <si>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</si>
  <si>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</si>
  <si>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</si>
  <si>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</si>
  <si>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</si>
  <si>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</si>
  <si>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</si>
  <si>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</si>
  <si>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</si>
  <si>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</si>
  <si>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</si>
  <si>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</si>
  <si>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</si>
  <si>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</si>
  <si>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</si>
  <si>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</si>
  <si>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</si>
  <si>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</si>
  <si>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</si>
  <si>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</si>
  <si>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</si>
  <si>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</si>
  <si>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</si>
  <si>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</si>
  <si>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</si>
  <si>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</si>
  <si>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</si>
  <si>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</si>
  <si>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</si>
  <si>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</si>
  <si>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</si>
  <si>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</si>
  <si>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</si>
  <si>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</si>
  <si>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</si>
  <si>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</si>
  <si>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</si>
  <si>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</si>
  <si>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</si>
  <si>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</si>
  <si>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</si>
  <si>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</si>
  <si>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</si>
  <si>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</si>
  <si>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</si>
  <si>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</si>
  <si>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</si>
  <si>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</si>
  <si>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</si>
  <si>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</si>
  <si>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</si>
  <si>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</si>
  <si>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</si>
  <si>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</si>
  <si>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</si>
  <si>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</si>
  <si>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</si>
  <si>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</si>
  <si>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</si>
  <si>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</si>
  <si>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</si>
  <si>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</si>
  <si>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</si>
  <si>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</si>
  <si>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</si>
  <si>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</si>
  <si>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</si>
  <si>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</si>
  <si>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</si>
  <si>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</si>
  <si>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</si>
  <si>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</si>
  <si>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</si>
  <si>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</si>
  <si>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</si>
  <si>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</si>
  <si>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</si>
  <si>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</si>
  <si>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</si>
  <si>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</si>
  <si>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</si>
  <si>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</si>
  <si>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</si>
  <si>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</si>
  <si>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</si>
  <si>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</si>
  <si>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</si>
  <si>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</si>
  <si>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</si>
  <si>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</si>
  <si>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</si>
  <si>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</si>
  <si>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</si>
  <si>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</si>
  <si>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</si>
  <si>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</si>
  <si>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</si>
  <si>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</si>
  <si>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</si>
  <si>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</si>
  <si>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</si>
  <si>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</si>
  <si>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</si>
  <si>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</si>
  <si>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</si>
  <si>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</si>
  <si>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</si>
  <si>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</si>
  <si>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</si>
  <si>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</si>
  <si>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</si>
  <si>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</si>
  <si>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</si>
  <si>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</si>
  <si>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</si>
  <si>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</si>
  <si>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</si>
  <si>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</si>
  <si>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</si>
  <si>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</si>
  <si>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</si>
  <si>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</si>
  <si>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</si>
  <si>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</si>
  <si>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</si>
  <si>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</si>
  <si>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</si>
  <si>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</si>
  <si>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</si>
  <si>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</si>
  <si>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</si>
  <si>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</si>
  <si>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</si>
  <si>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</si>
  <si>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</si>
  <si>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</si>
  <si>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</si>
  <si>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</si>
  <si>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</si>
  <si>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</si>
  <si>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</si>
  <si>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</si>
  <si>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</si>
  <si>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</si>
  <si>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</si>
  <si>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</si>
  <si>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</si>
  <si>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</si>
  <si>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</si>
  <si>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</si>
  <si>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</si>
  <si>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</si>
  <si>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</si>
  <si>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</si>
  <si>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</si>
  <si>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</si>
  <si>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</si>
  <si>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</si>
  <si>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</si>
  <si>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</si>
  <si>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</si>
  <si>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</si>
  <si>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</si>
  <si>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</si>
  <si>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</si>
  <si>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</si>
  <si>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</si>
  <si>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</si>
  <si>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</si>
  <si>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</si>
  <si>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</si>
  <si>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</si>
  <si>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</si>
  <si>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</si>
  <si>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</si>
  <si>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</si>
  <si>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</si>
  <si>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</si>
  <si>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</si>
  <si>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</si>
  <si>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</si>
  <si>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</si>
  <si>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</si>
  <si>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</si>
  <si>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</si>
  <si>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</si>
  <si>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</si>
  <si>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</si>
  <si>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</si>
  <si>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</si>
  <si>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</si>
  <si>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</si>
  <si>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</si>
  <si>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</si>
  <si>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</si>
  <si>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</si>
  <si>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</si>
  <si>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</si>
  <si>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</si>
  <si>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</si>
  <si>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</si>
  <si>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</si>
  <si>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</si>
  <si>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</si>
  <si>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</si>
  <si>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</si>
  <si>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</si>
  <si>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</si>
  <si>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</si>
  <si>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</si>
  <si>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</si>
  <si>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</si>
  <si>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</si>
  <si>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</si>
  <si>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</si>
  <si>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</si>
  <si>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</si>
  <si>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</si>
  <si>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</si>
  <si>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</si>
  <si>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</si>
  <si>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</si>
  <si>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dc:a6:32:5c:de:d5</t>
  </si>
  <si>
    <t>5c:e9:1e:e6:47:f8</t>
  </si>
  <si>
    <t>Fedora (Asahi)</t>
  </si>
  <si>
    <t>rack_backup_plug</t>
  </si>
  <si>
    <t>template_rack_backup_plug_proxy</t>
  </si>
  <si>
    <t>50:d4:f7:3a:5a:e3</t>
  </si>
  <si>
    <t>10.0.4.93</t>
  </si>
  <si>
    <t>broken_template_kitchen_fridge_plug_proxy</t>
  </si>
  <si>
    <t>broken_kitchen_fridge_plug</t>
  </si>
  <si>
    <t>Template Rack Backup Plug Proxy</t>
  </si>
  <si>
    <t xml:space="preserve">standby_power: 1.54
unavailable_power: 0
fixed:
  power: 2.19
</t>
  </si>
  <si>
    <t>Rack Backup Plug</t>
  </si>
  <si>
    <t xml:space="preserve">power_sensor_id: sensor.rack_backup_plug_current_consumption
force_energy_sensor_creation: true
</t>
  </si>
  <si>
    <t>[["mac", "50:d4:f7:3a:5a:e3"], ["ip", "10.0.4.93"]]</t>
  </si>
  <si>
    <t>Server Backup</t>
  </si>
  <si>
    <t>Fedora</t>
  </si>
  <si>
    <t>ac:87:a3:25:8d:3f</t>
  </si>
  <si>
    <t>USW Lite 16 PoE Gen1</t>
  </si>
  <si>
    <t>10.0.1.7</t>
  </si>
  <si>
    <t>0c:ea:14:ce:2d:e4</t>
  </si>
  <si>
    <t>host_mad_temperature</t>
  </si>
  <si>
    <t>compensation_sensor_host_mad_temperature</t>
  </si>
  <si>
    <t>host_max_temperature</t>
  </si>
  <si>
    <t>compensation_sensor_host_max_temperature</t>
  </si>
  <si>
    <t>Mac Mini Mad</t>
  </si>
  <si>
    <t>Mac Mini Max</t>
  </si>
  <si>
    <t>macmini-mad</t>
  </si>
  <si>
    <t>macmini-max</t>
  </si>
  <si>
    <t>Mad Temperature</t>
  </si>
  <si>
    <t>Max Temperature</t>
  </si>
  <si>
    <t>host_mad_availability</t>
  </si>
  <si>
    <t>host_max_availability</t>
  </si>
  <si>
    <t>{{ (value_json["metrics"] | selectattr('tags.feature', 'eq', 'package_id_0') | map(attribute='fields.temp_input') | first | default(None) | float(None)) if (value_json['metrics'] is defined) else (states('sensor.host_may_temperature') | float(None)) }}</t>
  </si>
  <si>
    <t>{{ (value_json["metrics"] | selectattr('tags.feature', 'eq', 'package_id_0') | map(attribute='fields.temp_input') | first | default(None) | float(None)) if (value_json['metrics'] is defined) else (states('sensor.host_max_temperature') | float(None)) }}</t>
  </si>
  <si>
    <t>{{ ((value_json["metrics"] | selectattr('tags.feature', 'eq', 'composite') | map(attribute='fields.temp_input') | first | default(None) | float) + 7 ) if (value_json['metrics'] is defined) else (states('sensor.host_mad_temperature') | float)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</si>
</sst>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 wrapText="1"/>
    </xf>
    <xf numFmtId="0" fontId="13" fillId="0" borderId="10" xfId="0" applyFont="1" applyBorder="1"/>
    <xf numFmtId="49" fontId="13" fillId="0" borderId="10" xfId="0" applyNumberFormat="1" applyFont="1" applyBorder="1" applyAlignment="1">
      <alignment horizontal="left" vertical="top"/>
    </xf>
    <xf numFmtId="49" fontId="14" fillId="0" borderId="10" xfId="0" applyNumberFormat="1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5" totalsRowShown="0" headerRowDxfId="68" dataDxfId="66" headerRowBorderDxfId="67">
  <autoFilter ref="A3:BN485" xr:uid="{00000000-0009-0000-0100-000002000000}"/>
  <sortState xmlns:xlrd2="http://schemas.microsoft.com/office/spreadsheetml/2017/richdata2" ref="A4:BN485">
    <sortCondition ref="A3:A485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5"/>
  <sheetViews>
    <sheetView tabSelected="1" topLeftCell="A264" zoomScale="120" zoomScaleNormal="120" workbookViewId="0">
      <selection activeCell="B286" sqref="B286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52.33203125" style="30" bestFit="1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1148</v>
      </c>
      <c r="L1" s="2" t="s">
        <v>1148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1130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1259</v>
      </c>
      <c r="AY1" s="6" t="s">
        <v>1259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1131</v>
      </c>
      <c r="E2" s="11" t="s">
        <v>1132</v>
      </c>
      <c r="F2" s="11" t="s">
        <v>1133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1134</v>
      </c>
      <c r="L2" s="11" t="s">
        <v>1135</v>
      </c>
      <c r="M2" s="11" t="s">
        <v>1136</v>
      </c>
      <c r="N2" s="11" t="s">
        <v>1137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1417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1138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1139</v>
      </c>
      <c r="AK2" s="16" t="s">
        <v>1140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1260</v>
      </c>
      <c r="AY2" s="16" t="s">
        <v>1256</v>
      </c>
      <c r="AZ2" s="16" t="s">
        <v>1066</v>
      </c>
      <c r="BA2" s="16" t="s">
        <v>1067</v>
      </c>
      <c r="BB2" s="16" t="s">
        <v>1068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1141</v>
      </c>
      <c r="BH2" s="16" t="s">
        <v>1167</v>
      </c>
      <c r="BI2" s="16" t="s">
        <v>1166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1142</v>
      </c>
      <c r="N3" s="21" t="s">
        <v>1143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1257</v>
      </c>
      <c r="AY3" s="27" t="s">
        <v>1258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1463</v>
      </c>
      <c r="BF3" s="28" t="s">
        <v>19</v>
      </c>
      <c r="BG3" s="27" t="s">
        <v>23</v>
      </c>
      <c r="BH3" s="27" t="s">
        <v>1168</v>
      </c>
      <c r="BI3" s="27" t="s">
        <v>1165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1192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1069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1180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1300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1186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1300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1376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1377</v>
      </c>
      <c r="O10" s="31"/>
      <c r="P10" s="30"/>
      <c r="T10" s="37"/>
      <c r="U10" s="30"/>
      <c r="V10" s="31" t="s">
        <v>1182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1377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1189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1300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1285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1286</v>
      </c>
      <c r="O14" s="31"/>
      <c r="P14" s="30"/>
      <c r="T14" s="37"/>
      <c r="U14" s="30"/>
      <c r="V14" s="31" t="s">
        <v>1184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1300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1286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1287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1288</v>
      </c>
      <c r="O16" s="31"/>
      <c r="P16" s="30"/>
      <c r="T16" s="37"/>
      <c r="U16" s="30"/>
      <c r="V16" s="31" t="s">
        <v>1181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1300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1288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1378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1379</v>
      </c>
      <c r="O18" s="31"/>
      <c r="P18" s="30"/>
      <c r="T18" s="37"/>
      <c r="U18" s="30"/>
      <c r="V18" s="31" t="s">
        <v>1183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1379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1380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1381</v>
      </c>
      <c r="O20" s="31"/>
      <c r="P20" s="30"/>
      <c r="T20" s="37"/>
      <c r="U20" s="30"/>
      <c r="V20" s="31" t="s">
        <v>1182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1381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1188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1300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1174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1175</v>
      </c>
      <c r="O24" s="31"/>
      <c r="P24" s="30"/>
      <c r="T24" s="37"/>
      <c r="U24" s="30"/>
      <c r="V24" s="31" t="s">
        <v>1191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1192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1261</v>
      </c>
      <c r="BC24" s="30" t="s">
        <v>36</v>
      </c>
      <c r="BD24" s="30" t="s">
        <v>37</v>
      </c>
      <c r="BF24" s="30" t="s">
        <v>1069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1175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1120</v>
      </c>
      <c r="D26" s="30" t="s">
        <v>27</v>
      </c>
      <c r="E26" s="30" t="s">
        <v>1177</v>
      </c>
      <c r="F26" s="36" t="str">
        <f>IF(ISBLANK(Table2[[#This Row],[unique_id]]), "", PROPER(SUBSTITUTE(Table2[[#This Row],[unique_id]], "_", " ")))</f>
        <v>Utility Temperature</v>
      </c>
      <c r="G26" s="30" t="s">
        <v>1176</v>
      </c>
      <c r="H26" s="30" t="s">
        <v>87</v>
      </c>
      <c r="I26" s="30" t="s">
        <v>30</v>
      </c>
      <c r="K26" s="30" t="s">
        <v>1178</v>
      </c>
      <c r="O26" s="31"/>
      <c r="P26" s="30"/>
      <c r="T26" s="37"/>
      <c r="U26" s="30"/>
      <c r="V26" s="31" t="s">
        <v>1190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1487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telegraf/macmini-may/digitemp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1124</v>
      </c>
      <c r="BD26" s="30" t="s">
        <v>1120</v>
      </c>
      <c r="BF26" s="30" t="s">
        <v>1125</v>
      </c>
      <c r="BG26" s="30" t="s">
        <v>28</v>
      </c>
      <c r="BL26" s="30" t="s">
        <v>1144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1120</v>
      </c>
      <c r="D27" s="30" t="s">
        <v>27</v>
      </c>
      <c r="E27" s="30" t="s">
        <v>1178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1176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1169</v>
      </c>
      <c r="O28" s="31"/>
      <c r="P28" s="30"/>
      <c r="T28" s="37"/>
      <c r="U28" s="30" t="s">
        <v>437</v>
      </c>
      <c r="V28" s="31" t="s">
        <v>1185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1119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1116</v>
      </c>
      <c r="BD28" s="30" t="s">
        <v>1115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1169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1382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1383</v>
      </c>
      <c r="O30" s="31"/>
      <c r="P30" s="30"/>
      <c r="T30" s="37"/>
      <c r="U30" s="30"/>
      <c r="V30" s="31" t="s">
        <v>1182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1383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1149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1192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1069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1150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1192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1069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1151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1192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1069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1152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1192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1069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1153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1192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1261</v>
      </c>
      <c r="BC36" s="30" t="s">
        <v>36</v>
      </c>
      <c r="BD36" s="30" t="s">
        <v>37</v>
      </c>
      <c r="BF36" s="30" t="s">
        <v>1069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1154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1192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1069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1278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1277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1466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1155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1069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1156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1157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1384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1158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1284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1283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1385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1386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1159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1179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1261</v>
      </c>
      <c r="BC54" s="30" t="s">
        <v>36</v>
      </c>
      <c r="BD54" s="30" t="s">
        <v>37</v>
      </c>
      <c r="BF54" s="30" t="s">
        <v>1069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1387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1388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1416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1389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1416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1390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1416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1391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1416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1392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1416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1393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1416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1394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1416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1395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1416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1396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1416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1160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1161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1162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1282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1281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1163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1069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1069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1069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1069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1069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1069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1192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1069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1192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1069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1193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1069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1192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1069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1192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1069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1069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1069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1069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1069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1069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1069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1069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1069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1428</v>
      </c>
      <c r="F94" s="36" t="str">
        <f>IF(ISBLANK(Table2[[#This Row],[unique_id]]), "", PROPER(SUBSTITUTE(Table2[[#This Row],[unique_id]], "_", " ")))</f>
        <v>Home Started</v>
      </c>
      <c r="G94" s="30" t="s">
        <v>1429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1401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1402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1422</v>
      </c>
      <c r="F103" s="36" t="str">
        <f>IF(ISBLANK(Table2[[#This Row],[unique_id]]), "", PROPER(SUBSTITUTE(Table2[[#This Row],[unique_id]], "_", " ")))</f>
        <v>Edwin Wakeup</v>
      </c>
      <c r="G103" s="30" t="s">
        <v>1420</v>
      </c>
      <c r="H103" s="30" t="s">
        <v>311</v>
      </c>
      <c r="I103" s="30" t="s">
        <v>132</v>
      </c>
      <c r="J103" s="30" t="s">
        <v>1425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1423</v>
      </c>
      <c r="F104" s="36" t="str">
        <f>IF(ISBLANK(Table2[[#This Row],[unique_id]]), "", PROPER(SUBSTITUTE(Table2[[#This Row],[unique_id]], "_", " ")))</f>
        <v>Edwin Playtime</v>
      </c>
      <c r="G104" s="30" t="s">
        <v>1430</v>
      </c>
      <c r="H104" s="30" t="s">
        <v>311</v>
      </c>
      <c r="I104" s="30" t="s">
        <v>132</v>
      </c>
      <c r="J104" s="30" t="s">
        <v>1426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1424</v>
      </c>
      <c r="F105" s="36" t="str">
        <f>IF(ISBLANK(Table2[[#This Row],[unique_id]]), "", PROPER(SUBSTITUTE(Table2[[#This Row],[unique_id]], "_", " ")))</f>
        <v>Edwin Goodnight</v>
      </c>
      <c r="G105" s="30" t="s">
        <v>1421</v>
      </c>
      <c r="H105" s="30" t="s">
        <v>311</v>
      </c>
      <c r="I105" s="30" t="s">
        <v>132</v>
      </c>
      <c r="J105" s="30" t="s">
        <v>1427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1435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1373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1072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1436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1373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1301</v>
      </c>
      <c r="BL107" s="55" t="s">
        <v>346</v>
      </c>
      <c r="BM107" s="55" t="s">
        <v>1342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1373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1373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1301</v>
      </c>
      <c r="BL109" s="30" t="s">
        <v>354</v>
      </c>
      <c r="BM109" s="30" t="s">
        <v>1353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1301</v>
      </c>
      <c r="BL110" s="30" t="s">
        <v>372</v>
      </c>
      <c r="BM110" s="30" t="s">
        <v>1319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1301</v>
      </c>
      <c r="BL111" s="30" t="s">
        <v>373</v>
      </c>
      <c r="BM111" s="30" t="s">
        <v>1320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1301</v>
      </c>
      <c r="BL112" s="30" t="s">
        <v>376</v>
      </c>
      <c r="BM112" s="30" t="s">
        <v>1321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1074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1115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1112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1115</v>
      </c>
      <c r="BF114" s="30" t="s">
        <v>891</v>
      </c>
      <c r="BG114" s="30" t="s">
        <v>206</v>
      </c>
      <c r="BK114" s="30" t="s">
        <v>1301</v>
      </c>
      <c r="BL114" s="30" t="s">
        <v>925</v>
      </c>
      <c r="BM114" s="30" t="s">
        <v>1323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1109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1115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1110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1115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1301</v>
      </c>
      <c r="BL117" s="30" t="s">
        <v>377</v>
      </c>
      <c r="BM117" s="30" t="s">
        <v>1324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1301</v>
      </c>
      <c r="BL119" s="30" t="s">
        <v>374</v>
      </c>
      <c r="BM119" s="30" t="s">
        <v>1325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1301</v>
      </c>
      <c r="BL120" s="30" t="s">
        <v>375</v>
      </c>
      <c r="BM120" s="39" t="s">
        <v>1326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1274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1275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1370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1273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1272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1469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1467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1468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1276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1363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1363</v>
      </c>
      <c r="BA131" s="30" t="str">
        <f>IF(ISBLANK(Table2[[#This Row],[device_model]]), "", Table2[[#This Row],[device_suggested_area]])</f>
        <v>Home</v>
      </c>
      <c r="BB131" s="30" t="s">
        <v>1367</v>
      </c>
      <c r="BC131" s="30" t="s">
        <v>1364</v>
      </c>
      <c r="BD131" s="30" t="s">
        <v>1363</v>
      </c>
      <c r="BF131" s="30" t="s">
        <v>1365</v>
      </c>
      <c r="BG131" s="30" t="s">
        <v>165</v>
      </c>
      <c r="BK131" s="30" t="s">
        <v>1300</v>
      </c>
      <c r="BL131" s="46" t="s">
        <v>1366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1464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1464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1464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1464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1403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1464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1403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1464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1464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1464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1464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1464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1464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1255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1464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1464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1464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1464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1464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1464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1464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1464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1464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1464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1464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1464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1403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1464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1464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1464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1464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1464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1464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1464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1464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1464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1464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1464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1464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1268</v>
      </c>
      <c r="F178" s="36" t="str">
        <f>IF(ISBLANK(Table2[[#This Row],[unique_id]]), "", PROPER(SUBSTITUTE(Table2[[#This Row],[unique_id]], "_", " ")))</f>
        <v>Kitchen Bench Lights Plug</v>
      </c>
      <c r="G178" s="30" t="s">
        <v>1269</v>
      </c>
      <c r="H178" s="30" t="s">
        <v>139</v>
      </c>
      <c r="I178" s="30" t="s">
        <v>132</v>
      </c>
      <c r="J178" s="30" t="s">
        <v>1271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1111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1270</v>
      </c>
      <c r="BC178" s="30" t="s">
        <v>771</v>
      </c>
      <c r="BD178" s="30" t="s">
        <v>1115</v>
      </c>
      <c r="BF178" s="30" t="s">
        <v>891</v>
      </c>
      <c r="BG178" s="30" t="s">
        <v>206</v>
      </c>
      <c r="BK178" s="30" t="s">
        <v>1301</v>
      </c>
      <c r="BL178" s="30" t="s">
        <v>923</v>
      </c>
      <c r="BM178" s="30" t="s">
        <v>1327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1464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1464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1464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1464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1464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1464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1464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1464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1464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1464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1464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1464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1437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1438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1301</v>
      </c>
      <c r="BL199" s="55" t="s">
        <v>562</v>
      </c>
      <c r="BM199" s="55" t="s">
        <v>1328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1074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1116</v>
      </c>
      <c r="BD200" s="30" t="s">
        <v>1115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1108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1116</v>
      </c>
      <c r="BD201" s="30" t="s">
        <v>1115</v>
      </c>
      <c r="BF201" s="30" t="s">
        <v>891</v>
      </c>
      <c r="BG201" s="30" t="s">
        <v>358</v>
      </c>
      <c r="BK201" s="30" t="s">
        <v>1301</v>
      </c>
      <c r="BL201" s="30" t="s">
        <v>1058</v>
      </c>
      <c r="BM201" s="30" t="s">
        <v>1329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1242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1116</v>
      </c>
      <c r="BD202" s="30" t="s">
        <v>1115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1439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1440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1301</v>
      </c>
      <c r="BL204" s="55" t="s">
        <v>561</v>
      </c>
      <c r="BM204" s="55" t="s">
        <v>1330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1074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1117</v>
      </c>
      <c r="BD205" s="30" t="s">
        <v>1115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1108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1117</v>
      </c>
      <c r="BD206" s="30" t="s">
        <v>1115</v>
      </c>
      <c r="BF206" s="30" t="s">
        <v>891</v>
      </c>
      <c r="BG206" s="30" t="s">
        <v>560</v>
      </c>
      <c r="BK206" s="30" t="s">
        <v>1301</v>
      </c>
      <c r="BL206" s="30" t="s">
        <v>1057</v>
      </c>
      <c r="BM206" s="30" t="s">
        <v>1331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1464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1464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1464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1464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1464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1464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1464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1464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1464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1464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1464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1464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1464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1073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1301</v>
      </c>
      <c r="BL222" s="30" t="s">
        <v>351</v>
      </c>
      <c r="BM222" s="30" t="s">
        <v>1332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1095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1173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1073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1115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1096</v>
      </c>
      <c r="F224" s="36" t="str">
        <f>IF(ISBLANK(Table2[[#This Row],[unique_id]]), "", PROPER(SUBSTITUTE(Table2[[#This Row],[unique_id]], "_", " ")))</f>
        <v>Ceiling Water Booster Plug</v>
      </c>
      <c r="G224" s="30" t="s">
        <v>1173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1112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1115</v>
      </c>
      <c r="BF224" s="30" t="s">
        <v>891</v>
      </c>
      <c r="BG224" s="30" t="s">
        <v>404</v>
      </c>
      <c r="BK224" s="30" t="s">
        <v>1301</v>
      </c>
      <c r="BL224" s="30" t="s">
        <v>443</v>
      </c>
      <c r="BM224" s="30" t="s">
        <v>1333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1097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1109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1115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1098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1110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1115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1103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1073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1115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1104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1112</v>
      </c>
      <c r="AB228" s="30"/>
      <c r="AC228" s="30"/>
      <c r="AE228" s="30" t="s">
        <v>1107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1115</v>
      </c>
      <c r="BF228" s="30" t="s">
        <v>891</v>
      </c>
      <c r="BG228" s="30" t="s">
        <v>577</v>
      </c>
      <c r="BK228" s="30" t="s">
        <v>1301</v>
      </c>
      <c r="BL228" s="30" t="s">
        <v>1051</v>
      </c>
      <c r="BM228" s="30" t="s">
        <v>1334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1105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1109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1115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1106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1110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1115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1164</v>
      </c>
      <c r="H231" s="30" t="s">
        <v>1372</v>
      </c>
      <c r="I231" s="30" t="s">
        <v>132</v>
      </c>
      <c r="K231" s="30" t="s">
        <v>1172</v>
      </c>
      <c r="O231" s="31"/>
      <c r="P231" s="30"/>
      <c r="T231" s="37"/>
      <c r="U231" s="30" t="s">
        <v>437</v>
      </c>
      <c r="V231" s="31" t="s">
        <v>1187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1118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1117</v>
      </c>
      <c r="BD231" s="30" t="s">
        <v>1115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1172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1164</v>
      </c>
      <c r="H232" s="30" t="s">
        <v>1372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1077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1078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1079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1080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1081</v>
      </c>
      <c r="F244" s="36" t="str">
        <f>IF(ISBLANK(Table2[[#This Row],[unique_id]]), "", PROPER(SUBSTITUTE(Table2[[#This Row],[unique_id]], "_", " ")))</f>
        <v>Water Booster Power</v>
      </c>
      <c r="G244" s="30" t="s">
        <v>1173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1082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1083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1084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580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1085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1086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1087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1088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1089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1090</v>
      </c>
      <c r="F267" s="36" t="str">
        <f>IF(ISBLANK(Table2[[#This Row],[unique_id]]), "", PROPER(SUBSTITUTE(Table2[[#This Row],[unique_id]], "_", " ")))</f>
        <v>Water Booster Energy Daily</v>
      </c>
      <c r="G267" s="30" t="s">
        <v>1173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1091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1092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1093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580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1094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1300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1147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1126</v>
      </c>
      <c r="BC280" s="30" t="s">
        <v>1128</v>
      </c>
      <c r="BD280" s="30" t="s">
        <v>1127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1147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1264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1126</v>
      </c>
      <c r="BC281" s="30" t="s">
        <v>1128</v>
      </c>
      <c r="BD281" s="30" t="s">
        <v>1127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1147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1265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1126</v>
      </c>
      <c r="BC282" s="30" t="s">
        <v>1128</v>
      </c>
      <c r="BD282" s="30" t="s">
        <v>1127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1147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1266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1126</v>
      </c>
      <c r="BC283" s="30" t="s">
        <v>1128</v>
      </c>
      <c r="BD283" s="30" t="s">
        <v>1127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1262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1147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1267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1126</v>
      </c>
      <c r="BC284" s="30" t="s">
        <v>1128</v>
      </c>
      <c r="BD284" s="30" t="s">
        <v>1127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580</v>
      </c>
      <c r="C285" s="30" t="s">
        <v>283</v>
      </c>
      <c r="D285" s="30" t="s">
        <v>27</v>
      </c>
      <c r="E285" s="30" t="s">
        <v>1234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1237</v>
      </c>
      <c r="H285" s="30" t="s">
        <v>1233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1236</v>
      </c>
      <c r="AF285" s="30">
        <v>200</v>
      </c>
      <c r="AG285" s="31" t="s">
        <v>34</v>
      </c>
      <c r="AH285" s="31"/>
      <c r="AI285" s="30" t="s">
        <v>1147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1192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1126</v>
      </c>
      <c r="BC285" s="30" t="s">
        <v>1128</v>
      </c>
      <c r="BD285" s="30" t="s">
        <v>1127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580</v>
      </c>
      <c r="C286" s="30" t="s">
        <v>283</v>
      </c>
      <c r="D286" s="30" t="s">
        <v>27</v>
      </c>
      <c r="E286" s="30" t="s">
        <v>1235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1238</v>
      </c>
      <c r="H286" s="30" t="s">
        <v>1233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1236</v>
      </c>
      <c r="AF286" s="30">
        <v>200</v>
      </c>
      <c r="AG286" s="31" t="s">
        <v>34</v>
      </c>
      <c r="AH286" s="31"/>
      <c r="AI286" s="30" t="s">
        <v>1147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1192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1126</v>
      </c>
      <c r="BC286" s="30" t="s">
        <v>1128</v>
      </c>
      <c r="BD286" s="30" t="s">
        <v>1127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1261</v>
      </c>
      <c r="BC294" s="30" t="s">
        <v>36</v>
      </c>
      <c r="BD294" s="30" t="s">
        <v>37</v>
      </c>
      <c r="BF294" s="30" t="s">
        <v>1069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1199</v>
      </c>
      <c r="D296" s="30" t="s">
        <v>148</v>
      </c>
      <c r="E296" s="30" t="s">
        <v>1201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1229</v>
      </c>
      <c r="H296" s="30" t="s">
        <v>1196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1197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1231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1200</v>
      </c>
      <c r="BC296" s="30" t="s">
        <v>1128</v>
      </c>
      <c r="BD296" s="30" t="s">
        <v>1127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1199</v>
      </c>
      <c r="D297" s="30" t="s">
        <v>148</v>
      </c>
      <c r="E297" s="30" t="s">
        <v>1202</v>
      </c>
      <c r="F297" s="30" t="str">
        <f>IF(ISBLANK(Table2[[#This Row],[unique_id]]), "", PROPER(SUBSTITUTE(Table2[[#This Row],[unique_id]], "_", " ")))</f>
        <v>Service Plex Availability</v>
      </c>
      <c r="G297" s="30" t="s">
        <v>1216</v>
      </c>
      <c r="H297" s="30" t="s">
        <v>1196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1197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1231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1200</v>
      </c>
      <c r="BC297" s="30" t="s">
        <v>1128</v>
      </c>
      <c r="BD297" s="30" t="s">
        <v>1127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1199</v>
      </c>
      <c r="D298" s="30" t="s">
        <v>148</v>
      </c>
      <c r="E298" s="30" t="s">
        <v>1203</v>
      </c>
      <c r="F298" s="30" t="str">
        <f>IF(ISBLANK(Table2[[#This Row],[unique_id]]), "", PROPER(SUBSTITUTE(Table2[[#This Row],[unique_id]], "_", " ")))</f>
        <v>Service Grafana Availability</v>
      </c>
      <c r="G298" s="30" t="s">
        <v>1217</v>
      </c>
      <c r="H298" s="30" t="s">
        <v>1196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1197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1231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1200</v>
      </c>
      <c r="BC298" s="30" t="s">
        <v>1128</v>
      </c>
      <c r="BD298" s="30" t="s">
        <v>1127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1199</v>
      </c>
      <c r="D299" s="30" t="s">
        <v>148</v>
      </c>
      <c r="E299" s="30" t="s">
        <v>1204</v>
      </c>
      <c r="F299" s="30" t="str">
        <f>IF(ISBLANK(Table2[[#This Row],[unique_id]]), "", PROPER(SUBSTITUTE(Table2[[#This Row],[unique_id]], "_", " ")))</f>
        <v>Service Wrangle Availability</v>
      </c>
      <c r="G299" s="30" t="s">
        <v>1218</v>
      </c>
      <c r="H299" s="30" t="s">
        <v>1196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1197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1231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1200</v>
      </c>
      <c r="BC299" s="30" t="s">
        <v>1128</v>
      </c>
      <c r="BD299" s="30" t="s">
        <v>1127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1199</v>
      </c>
      <c r="D300" s="30" t="s">
        <v>148</v>
      </c>
      <c r="E300" s="30" t="s">
        <v>1205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1196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1197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1231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1200</v>
      </c>
      <c r="BC300" s="30" t="s">
        <v>1128</v>
      </c>
      <c r="BD300" s="30" t="s">
        <v>1127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1199</v>
      </c>
      <c r="D301" s="30" t="s">
        <v>148</v>
      </c>
      <c r="E301" s="30" t="s">
        <v>1206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1196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1197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1231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1200</v>
      </c>
      <c r="BC301" s="30" t="s">
        <v>1128</v>
      </c>
      <c r="BD301" s="30" t="s">
        <v>1127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1199</v>
      </c>
      <c r="D302" s="30" t="s">
        <v>148</v>
      </c>
      <c r="E302" s="30" t="s">
        <v>1198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1219</v>
      </c>
      <c r="H302" s="30" t="s">
        <v>1196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1197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1231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1200</v>
      </c>
      <c r="BC302" s="30" t="s">
        <v>1128</v>
      </c>
      <c r="BD302" s="30" t="s">
        <v>1127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1199</v>
      </c>
      <c r="D303" s="30" t="s">
        <v>148</v>
      </c>
      <c r="E303" s="30" t="s">
        <v>1207</v>
      </c>
      <c r="F303" s="30" t="str">
        <f>IF(ISBLANK(Table2[[#This Row],[unique_id]]), "", PROPER(SUBSTITUTE(Table2[[#This Row],[unique_id]], "_", " ")))</f>
        <v>Service Weewx Availability</v>
      </c>
      <c r="G303" s="30" t="s">
        <v>1220</v>
      </c>
      <c r="H303" s="30" t="s">
        <v>1196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1197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1231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1200</v>
      </c>
      <c r="BC303" s="30" t="s">
        <v>1128</v>
      </c>
      <c r="BD303" s="30" t="s">
        <v>1127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1199</v>
      </c>
      <c r="D304" s="30" t="s">
        <v>148</v>
      </c>
      <c r="E304" s="30" t="s">
        <v>1208</v>
      </c>
      <c r="F304" s="30" t="str">
        <f>IF(ISBLANK(Table2[[#This Row],[unique_id]]), "", PROPER(SUBSTITUTE(Table2[[#This Row],[unique_id]], "_", " ")))</f>
        <v>Service Digitemp Availability</v>
      </c>
      <c r="G304" s="30" t="s">
        <v>1221</v>
      </c>
      <c r="H304" s="30" t="s">
        <v>1196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1197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1231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1200</v>
      </c>
      <c r="BC304" s="30" t="s">
        <v>1128</v>
      </c>
      <c r="BD304" s="30" t="s">
        <v>1127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1199</v>
      </c>
      <c r="D305" s="30" t="s">
        <v>148</v>
      </c>
      <c r="E305" s="30" t="s">
        <v>1209</v>
      </c>
      <c r="F305" s="30" t="str">
        <f>IF(ISBLANK(Table2[[#This Row],[unique_id]]), "", PROPER(SUBSTITUTE(Table2[[#This Row],[unique_id]], "_", " ")))</f>
        <v>Service Nginx Availability</v>
      </c>
      <c r="G305" s="30" t="s">
        <v>1222</v>
      </c>
      <c r="H305" s="30" t="s">
        <v>1196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1197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1231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1200</v>
      </c>
      <c r="BC305" s="30" t="s">
        <v>1128</v>
      </c>
      <c r="BD305" s="30" t="s">
        <v>1127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1199</v>
      </c>
      <c r="D306" s="30" t="s">
        <v>148</v>
      </c>
      <c r="E306" s="30" t="s">
        <v>1210</v>
      </c>
      <c r="F306" s="30" t="str">
        <f>IF(ISBLANK(Table2[[#This Row],[unique_id]]), "", PROPER(SUBSTITUTE(Table2[[#This Row],[unique_id]], "_", " ")))</f>
        <v>Service Influxdb Availability</v>
      </c>
      <c r="G306" s="30" t="s">
        <v>1223</v>
      </c>
      <c r="H306" s="30" t="s">
        <v>1196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1197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1231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1200</v>
      </c>
      <c r="BC306" s="30" t="s">
        <v>1128</v>
      </c>
      <c r="BD306" s="30" t="s">
        <v>1127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1199</v>
      </c>
      <c r="D307" s="30" t="s">
        <v>148</v>
      </c>
      <c r="E307" s="30" t="s">
        <v>1211</v>
      </c>
      <c r="F307" s="30" t="str">
        <f>IF(ISBLANK(Table2[[#This Row],[unique_id]]), "", PROPER(SUBSTITUTE(Table2[[#This Row],[unique_id]], "_", " ")))</f>
        <v>Service Mariadb Availability</v>
      </c>
      <c r="G307" s="30" t="s">
        <v>1224</v>
      </c>
      <c r="H307" s="30" t="s">
        <v>1196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1197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1231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1200</v>
      </c>
      <c r="BC307" s="30" t="s">
        <v>1128</v>
      </c>
      <c r="BD307" s="30" t="s">
        <v>1127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1199</v>
      </c>
      <c r="D308" s="30" t="s">
        <v>148</v>
      </c>
      <c r="E308" s="30" t="s">
        <v>1212</v>
      </c>
      <c r="F308" s="30" t="str">
        <f>IF(ISBLANK(Table2[[#This Row],[unique_id]]), "", PROPER(SUBSTITUTE(Table2[[#This Row],[unique_id]], "_", " ")))</f>
        <v>Service Postgres Availability</v>
      </c>
      <c r="G308" s="30" t="s">
        <v>1225</v>
      </c>
      <c r="H308" s="30" t="s">
        <v>1196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1197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1231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1200</v>
      </c>
      <c r="BC308" s="30" t="s">
        <v>1128</v>
      </c>
      <c r="BD308" s="30" t="s">
        <v>1127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1199</v>
      </c>
      <c r="D309" s="30" t="s">
        <v>148</v>
      </c>
      <c r="E309" s="30" t="s">
        <v>1213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1226</v>
      </c>
      <c r="H309" s="30" t="s">
        <v>1196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1197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1231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1200</v>
      </c>
      <c r="BC309" s="30" t="s">
        <v>1128</v>
      </c>
      <c r="BD309" s="30" t="s">
        <v>1127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2530</v>
      </c>
      <c r="B310" s="30" t="s">
        <v>26</v>
      </c>
      <c r="C310" s="30" t="s">
        <v>1199</v>
      </c>
      <c r="D310" s="30" t="s">
        <v>148</v>
      </c>
      <c r="E310" s="30" t="s">
        <v>1214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1227</v>
      </c>
      <c r="H310" s="30" t="s">
        <v>1196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1197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1231</v>
      </c>
      <c r="AR310" s="30" t="s">
        <v>974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1200</v>
      </c>
      <c r="BC310" s="30" t="s">
        <v>1128</v>
      </c>
      <c r="BD310" s="30" t="s">
        <v>1127</v>
      </c>
      <c r="BF310" s="30" t="s">
        <v>994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2531</v>
      </c>
      <c r="B311" s="30" t="s">
        <v>26</v>
      </c>
      <c r="C311" s="30" t="s">
        <v>1199</v>
      </c>
      <c r="D311" s="30" t="s">
        <v>148</v>
      </c>
      <c r="E311" s="30" t="s">
        <v>1215</v>
      </c>
      <c r="F311" s="30" t="str">
        <f>IF(ISBLANK(Table2[[#This Row],[unique_id]]), "", PROPER(SUBSTITUTE(Table2[[#This Row],[unique_id]], "_", " ")))</f>
        <v>Service Monitor Availability</v>
      </c>
      <c r="G311" s="30" t="s">
        <v>1228</v>
      </c>
      <c r="H311" s="30" t="s">
        <v>1196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1197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1231</v>
      </c>
      <c r="AR311" s="30" t="s">
        <v>974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1200</v>
      </c>
      <c r="BC311" s="30" t="s">
        <v>1128</v>
      </c>
      <c r="BD311" s="30" t="s">
        <v>1127</v>
      </c>
      <c r="BF311" s="30" t="s">
        <v>994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2534</v>
      </c>
      <c r="B312" s="30" t="s">
        <v>26</v>
      </c>
      <c r="C312" s="30" t="s">
        <v>1199</v>
      </c>
      <c r="D312" s="30" t="s">
        <v>148</v>
      </c>
      <c r="E312" s="30" t="s">
        <v>1539</v>
      </c>
      <c r="F312" s="30" t="str">
        <f>IF(ISBLANK(Table2[[#This Row],[unique_id]]), "", PROPER(SUBSTITUTE(Table2[[#This Row],[unique_id]], "_", " ")))</f>
        <v>Host Mad Availability</v>
      </c>
      <c r="G312" s="30" t="s">
        <v>1533</v>
      </c>
      <c r="H312" s="30" t="s">
        <v>1230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1197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homeassistant/binary_sensor/supervisor/host_mad_availability/config</v>
      </c>
      <c r="AK312" s="30" t="str">
        <f>IF(ISBLANK(Table2[[#This Row],[index]]),  "", _xlfn.CONCAT("asystem/supervisor/", SUBSTITUTE(LOWER(Table2[[#This Row],[unique_id]]), "_", "/")))</f>
        <v>asystem/supervisor/host/mad/availability</v>
      </c>
      <c r="AM312" s="30" t="s">
        <v>1231</v>
      </c>
      <c r="AR312" s="30" t="s">
        <v>974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Mad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1200</v>
      </c>
      <c r="BC312" s="30" t="s">
        <v>1128</v>
      </c>
      <c r="BD312" s="30" t="s">
        <v>1127</v>
      </c>
      <c r="BF312" s="30" t="s">
        <v>994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2534</v>
      </c>
      <c r="B313" s="30" t="s">
        <v>26</v>
      </c>
      <c r="C313" s="30" t="s">
        <v>1199</v>
      </c>
      <c r="D313" s="30" t="s">
        <v>148</v>
      </c>
      <c r="E313" s="30" t="s">
        <v>1540</v>
      </c>
      <c r="F313" s="30" t="str">
        <f>IF(ISBLANK(Table2[[#This Row],[unique_id]]), "", PROPER(SUBSTITUTE(Table2[[#This Row],[unique_id]], "_", " ")))</f>
        <v>Host Max Availability</v>
      </c>
      <c r="G313" s="30" t="s">
        <v>1534</v>
      </c>
      <c r="H313" s="30" t="s">
        <v>1230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1197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homeassistant/binary_sensor/supervisor/host_max_availability/config</v>
      </c>
      <c r="AK313" s="30" t="str">
        <f>IF(ISBLANK(Table2[[#This Row],[index]]),  "", _xlfn.CONCAT("asystem/supervisor/", SUBSTITUTE(LOWER(Table2[[#This Row],[unique_id]]), "_", "/")))</f>
        <v>asystem/supervisor/host/max/availability</v>
      </c>
      <c r="AM313" s="30" t="s">
        <v>1231</v>
      </c>
      <c r="AR313" s="30" t="s">
        <v>974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Max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1200</v>
      </c>
      <c r="BC313" s="30" t="s">
        <v>1128</v>
      </c>
      <c r="BD313" s="30" t="s">
        <v>1127</v>
      </c>
      <c r="BF313" s="30" t="s">
        <v>994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2534</v>
      </c>
      <c r="B314" s="30" t="s">
        <v>26</v>
      </c>
      <c r="C314" s="30" t="s">
        <v>1199</v>
      </c>
      <c r="D314" s="30" t="s">
        <v>148</v>
      </c>
      <c r="E314" s="30" t="s">
        <v>1480</v>
      </c>
      <c r="F314" s="30" t="str">
        <f>IF(ISBLANK(Table2[[#This Row],[unique_id]]), "", PROPER(SUBSTITUTE(Table2[[#This Row],[unique_id]], "_", " ")))</f>
        <v>Host May Availability</v>
      </c>
      <c r="G314" s="30" t="s">
        <v>1479</v>
      </c>
      <c r="H314" s="30" t="s">
        <v>1230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1197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4" s="30" t="str">
        <f>IF(ISBLANK(Table2[[#This Row],[index]]),  "", _xlfn.CONCAT("asystem/supervisor/", SUBSTITUTE(LOWER(Table2[[#This Row],[unique_id]]), "_", "/")))</f>
        <v>asystem/supervisor/host/may/availability</v>
      </c>
      <c r="AM314" s="30" t="s">
        <v>1231</v>
      </c>
      <c r="AR314" s="30" t="s">
        <v>974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1200</v>
      </c>
      <c r="BC314" s="30" t="s">
        <v>1128</v>
      </c>
      <c r="BD314" s="30" t="s">
        <v>1127</v>
      </c>
      <c r="BF314" s="30" t="s">
        <v>994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2535</v>
      </c>
      <c r="B315" s="30" t="s">
        <v>26</v>
      </c>
      <c r="C315" s="30" t="s">
        <v>1199</v>
      </c>
      <c r="D315" s="30" t="s">
        <v>148</v>
      </c>
      <c r="E315" s="30" t="s">
        <v>1232</v>
      </c>
      <c r="F315" s="30" t="str">
        <f>IF(ISBLANK(Table2[[#This Row],[unique_id]]), "", PROPER(SUBSTITUTE(Table2[[#This Row],[unique_id]], "_", " ")))</f>
        <v>Host Meg Availability</v>
      </c>
      <c r="G315" s="30" t="s">
        <v>1245</v>
      </c>
      <c r="H315" s="30" t="s">
        <v>1230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1197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5" s="30" t="str">
        <f>IF(ISBLANK(Table2[[#This Row],[index]]),  "", _xlfn.CONCAT("asystem/supervisor/", SUBSTITUTE(LOWER(Table2[[#This Row],[unique_id]]), "_", "/")))</f>
        <v>asystem/supervisor/host/meg/availability</v>
      </c>
      <c r="AM315" s="30" t="s">
        <v>1231</v>
      </c>
      <c r="AR315" s="30" t="s">
        <v>974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1200</v>
      </c>
      <c r="BC315" s="30" t="s">
        <v>1128</v>
      </c>
      <c r="BD315" s="30" t="s">
        <v>1127</v>
      </c>
      <c r="BF315" s="30" t="s">
        <v>994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1199</v>
      </c>
      <c r="D316" s="30" t="s">
        <v>148</v>
      </c>
      <c r="E316" s="30" t="s">
        <v>1490</v>
      </c>
      <c r="F316" s="30" t="str">
        <f>IF(ISBLANK(Table2[[#This Row],[unique_id]]), "", PROPER(SUBSTITUTE(Table2[[#This Row],[unique_id]], "_", " ")))</f>
        <v>Host Jen Availability</v>
      </c>
      <c r="G316" s="30" t="s">
        <v>1497</v>
      </c>
      <c r="H316" s="30" t="s">
        <v>1230</v>
      </c>
      <c r="I316" s="30" t="s">
        <v>291</v>
      </c>
      <c r="M316" s="30" t="s">
        <v>136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D316" s="30" t="s">
        <v>1197</v>
      </c>
      <c r="AF316" s="30">
        <v>120</v>
      </c>
      <c r="AG316" s="31" t="s">
        <v>34</v>
      </c>
      <c r="AH316" s="31"/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6" s="30" t="str">
        <f>IF(ISBLANK(Table2[[#This Row],[index]]),  "", _xlfn.CONCAT("asystem/supervisor/", SUBSTITUTE(LOWER(Table2[[#This Row],[unique_id]]), "_", "/")))</f>
        <v>asystem/supervisor/host/jen/availability</v>
      </c>
      <c r="AM316" s="30" t="s">
        <v>1231</v>
      </c>
      <c r="AR316" s="30" t="s">
        <v>974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1200</v>
      </c>
      <c r="BC316" s="30" t="s">
        <v>1128</v>
      </c>
      <c r="BD316" s="30" t="s">
        <v>1127</v>
      </c>
      <c r="BF316" s="30" t="s">
        <v>994</v>
      </c>
      <c r="BG316" s="30" t="s">
        <v>28</v>
      </c>
      <c r="BL316" s="4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441</v>
      </c>
      <c r="D317" s="30" t="s">
        <v>333</v>
      </c>
      <c r="E317" s="30" t="s">
        <v>332</v>
      </c>
      <c r="F317" s="36" t="str">
        <f>IF(ISBLANK(Table2[[#This Row],[unique_id]]), "", PROPER(SUBSTITUTE(Table2[[#This Row],[unique_id]], "_", " ")))</f>
        <v>Column Break</v>
      </c>
      <c r="G317" s="30" t="s">
        <v>329</v>
      </c>
      <c r="H317" s="30" t="s">
        <v>1230</v>
      </c>
      <c r="I317" s="30" t="s">
        <v>291</v>
      </c>
      <c r="M317" s="30" t="s">
        <v>330</v>
      </c>
      <c r="N317" s="30" t="s">
        <v>331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150</v>
      </c>
      <c r="D318" s="30" t="s">
        <v>607</v>
      </c>
      <c r="E318" s="30" t="s">
        <v>1368</v>
      </c>
      <c r="F318" s="36" t="str">
        <f>IF(ISBLANK(Table2[[#This Row],[unique_id]]), "", PROPER(SUBSTITUTE(Table2[[#This Row],[unique_id]], "_", " ")))</f>
        <v>Google Assistant Synchronize Devices</v>
      </c>
      <c r="G318" s="30" t="s">
        <v>1195</v>
      </c>
      <c r="H318" s="30" t="s">
        <v>608</v>
      </c>
      <c r="I318" s="30" t="s">
        <v>291</v>
      </c>
      <c r="M318" s="30" t="s">
        <v>257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/>
      <c r="AC318" s="30"/>
      <c r="AG318" s="31"/>
      <c r="AH318" s="31"/>
      <c r="AR318" s="39"/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1246</v>
      </c>
      <c r="D319" s="30" t="s">
        <v>27</v>
      </c>
      <c r="E319" s="30" t="s">
        <v>1252</v>
      </c>
      <c r="F319" s="30" t="str">
        <f>IF(ISBLANK(Table2[[#This Row],[unique_id]]), "", PROPER(SUBSTITUTE(Table2[[#This Row],[unique_id]], "_", " ")))</f>
        <v>Template Utility Temperature Proxy</v>
      </c>
      <c r="G319" s="30" t="s">
        <v>1247</v>
      </c>
      <c r="H319" s="30" t="s">
        <v>1249</v>
      </c>
      <c r="I319" s="30" t="s">
        <v>291</v>
      </c>
      <c r="K319" s="30" t="s">
        <v>1178</v>
      </c>
      <c r="M319" s="30" t="s">
        <v>136</v>
      </c>
      <c r="O319" s="31"/>
      <c r="P319" s="30"/>
      <c r="T319" s="37"/>
      <c r="U319" s="30"/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R319" s="39"/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customHeight="1" x14ac:dyDescent="0.2">
      <c r="A320" s="30">
        <v>2540</v>
      </c>
      <c r="B320" s="30" t="s">
        <v>26</v>
      </c>
      <c r="C320" s="30" t="s">
        <v>1120</v>
      </c>
      <c r="D320" s="30" t="s">
        <v>27</v>
      </c>
      <c r="E320" s="30" t="s">
        <v>1121</v>
      </c>
      <c r="F320" s="36" t="str">
        <f>IF(ISBLANK(Table2[[#This Row],[unique_id]]), "", PROPER(SUBSTITUTE(Table2[[#This Row],[unique_id]], "_", " ")))</f>
        <v>Rack Top Temperature</v>
      </c>
      <c r="G320" s="30" t="s">
        <v>1123</v>
      </c>
      <c r="H320" s="30" t="s">
        <v>1249</v>
      </c>
      <c r="I320" s="30" t="s">
        <v>291</v>
      </c>
      <c r="K320" s="30" t="s">
        <v>1170</v>
      </c>
      <c r="O320" s="31"/>
      <c r="P320" s="30"/>
      <c r="T320" s="37"/>
      <c r="U320" s="30"/>
      <c r="V320" s="31" t="s">
        <v>1190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300</v>
      </c>
      <c r="AG320" s="31" t="s">
        <v>34</v>
      </c>
      <c r="AH320" s="31"/>
      <c r="AI320" s="30" t="s">
        <v>1487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20" s="30" t="str">
        <f>IF(ISBLANK(Table2[[#This Row],[index]]),  "", _xlfn.CONCAT("telegraf/", Table2[[#This Row],[unique_id_device]], "/", LOWER(Table2[[#This Row],[device_via_device]])))</f>
        <v>telegraf/macmini-may/digitemp</v>
      </c>
      <c r="AR320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87</v>
      </c>
      <c r="BC320" s="30" t="s">
        <v>1124</v>
      </c>
      <c r="BD320" s="30" t="s">
        <v>1120</v>
      </c>
      <c r="BF320" s="30" t="s">
        <v>1125</v>
      </c>
      <c r="BG320" s="30" t="s">
        <v>28</v>
      </c>
      <c r="BL320" s="30" t="s">
        <v>1146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1" spans="1:66" ht="16" customHeight="1" x14ac:dyDescent="0.2">
      <c r="A321" s="30">
        <v>2541</v>
      </c>
      <c r="B321" s="30" t="s">
        <v>26</v>
      </c>
      <c r="C321" s="30" t="s">
        <v>1120</v>
      </c>
      <c r="D321" s="30" t="s">
        <v>27</v>
      </c>
      <c r="E321" s="30" t="s">
        <v>1170</v>
      </c>
      <c r="F321" s="30" t="str">
        <f>IF(ISBLANK(Table2[[#This Row],[unique_id]]), "", PROPER(SUBSTITUTE(Table2[[#This Row],[unique_id]], "_", " ")))</f>
        <v>Compensation Sensor Rack Top Temperature</v>
      </c>
      <c r="G321" s="30" t="s">
        <v>1123</v>
      </c>
      <c r="H321" s="30" t="s">
        <v>1249</v>
      </c>
      <c r="I321" s="30" t="s">
        <v>291</v>
      </c>
      <c r="J321" s="30" t="s">
        <v>87</v>
      </c>
      <c r="M321" s="30" t="s">
        <v>136</v>
      </c>
      <c r="O321" s="31"/>
      <c r="P321" s="30"/>
      <c r="T321" s="37"/>
      <c r="U321" s="30" t="s">
        <v>437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G321" s="30" t="s">
        <v>28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 x14ac:dyDescent="0.2">
      <c r="A322" s="30">
        <v>2542</v>
      </c>
      <c r="B322" s="30" t="s">
        <v>26</v>
      </c>
      <c r="C322" s="30" t="s">
        <v>1120</v>
      </c>
      <c r="D322" s="30" t="s">
        <v>27</v>
      </c>
      <c r="E322" s="30" t="s">
        <v>1122</v>
      </c>
      <c r="F322" s="36" t="str">
        <f>IF(ISBLANK(Table2[[#This Row],[unique_id]]), "", PROPER(SUBSTITUTE(Table2[[#This Row],[unique_id]], "_", " ")))</f>
        <v>Rack Bottom Temperature</v>
      </c>
      <c r="G322" s="30" t="s">
        <v>1129</v>
      </c>
      <c r="H322" s="30" t="s">
        <v>1249</v>
      </c>
      <c r="I322" s="30" t="s">
        <v>291</v>
      </c>
      <c r="K322" s="30" t="s">
        <v>1171</v>
      </c>
      <c r="O322" s="31"/>
      <c r="P322" s="30"/>
      <c r="T322" s="37"/>
      <c r="U322" s="30"/>
      <c r="V322" s="31" t="s">
        <v>1190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300</v>
      </c>
      <c r="AG322" s="31" t="s">
        <v>34</v>
      </c>
      <c r="AH322" s="31"/>
      <c r="AI322" s="30" t="s">
        <v>1487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2" s="30" t="str">
        <f>IF(ISBLANK(Table2[[#This Row],[index]]),  "", _xlfn.CONCAT("telegraf/", Table2[[#This Row],[unique_id_device]], "/", LOWER(Table2[[#This Row],[device_via_device]])))</f>
        <v>telegraf/macmini-may/digitemp</v>
      </c>
      <c r="AR32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87</v>
      </c>
      <c r="BC322" s="30" t="s">
        <v>1124</v>
      </c>
      <c r="BD322" s="30" t="s">
        <v>1120</v>
      </c>
      <c r="BF322" s="30" t="s">
        <v>1125</v>
      </c>
      <c r="BG322" s="30" t="s">
        <v>28</v>
      </c>
      <c r="BL322" s="30" t="s">
        <v>1145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3" spans="1:66" ht="16" customHeight="1" x14ac:dyDescent="0.2">
      <c r="A323" s="30">
        <v>2543</v>
      </c>
      <c r="B323" s="30" t="s">
        <v>26</v>
      </c>
      <c r="C323" s="30" t="s">
        <v>1120</v>
      </c>
      <c r="D323" s="30" t="s">
        <v>27</v>
      </c>
      <c r="E323" s="30" t="s">
        <v>1171</v>
      </c>
      <c r="F323" s="30" t="str">
        <f>IF(ISBLANK(Table2[[#This Row],[unique_id]]), "", PROPER(SUBSTITUTE(Table2[[#This Row],[unique_id]], "_", " ")))</f>
        <v>Compensation Sensor Rack Bottom Temperature</v>
      </c>
      <c r="G323" s="30" t="s">
        <v>1129</v>
      </c>
      <c r="H323" s="30" t="s">
        <v>1249</v>
      </c>
      <c r="I323" s="30" t="s">
        <v>291</v>
      </c>
      <c r="J323" s="30" t="s">
        <v>87</v>
      </c>
      <c r="M323" s="30" t="s">
        <v>136</v>
      </c>
      <c r="O323" s="31"/>
      <c r="P323" s="30"/>
      <c r="T323" s="37"/>
      <c r="U323" s="30" t="s">
        <v>437</v>
      </c>
      <c r="V323" s="31"/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4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F323" s="31"/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2544</v>
      </c>
      <c r="B324" s="30" t="s">
        <v>26</v>
      </c>
      <c r="C324" s="30" t="s">
        <v>1228</v>
      </c>
      <c r="D324" s="30" t="s">
        <v>27</v>
      </c>
      <c r="E324" s="30" t="s">
        <v>1529</v>
      </c>
      <c r="F324" s="30" t="str">
        <f>IF(ISBLANK(Table2[[#This Row],[unique_id]]), "", PROPER(SUBSTITUTE(Table2[[#This Row],[unique_id]], "_", " ")))</f>
        <v>Host Mad Temperature</v>
      </c>
      <c r="G324" s="30" t="s">
        <v>1533</v>
      </c>
      <c r="H324" s="30" t="s">
        <v>1249</v>
      </c>
      <c r="I324" s="30" t="s">
        <v>291</v>
      </c>
      <c r="K324" s="30" t="s">
        <v>1530</v>
      </c>
      <c r="O324" s="31"/>
      <c r="P324" s="30"/>
      <c r="T324" s="37"/>
      <c r="U324" s="30"/>
      <c r="V324" s="31" t="s">
        <v>315</v>
      </c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F324" s="30">
        <v>5</v>
      </c>
      <c r="AG324" s="31" t="s">
        <v>34</v>
      </c>
      <c r="AH324" s="31"/>
      <c r="AI324" s="30" t="s">
        <v>1535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homeassistant/sensor/monitor/host_mad_temperature/config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telegraf/macmini-mad/monitor/sensors</v>
      </c>
      <c r="AR324" s="30" t="s">
        <v>1543</v>
      </c>
      <c r="AS324" s="30">
        <v>1</v>
      </c>
      <c r="AT324" s="32"/>
      <c r="AU324" s="30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telegraf-rack-mad-temperature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Mad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Mad Temperature Host Mad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Rack</v>
      </c>
      <c r="BB324" s="30" t="s">
        <v>1537</v>
      </c>
      <c r="BC324" s="30" t="s">
        <v>1241</v>
      </c>
      <c r="BD324" s="30" t="s">
        <v>1240</v>
      </c>
      <c r="BF324" s="30" t="s">
        <v>994</v>
      </c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2545</v>
      </c>
      <c r="B325" s="30" t="s">
        <v>26</v>
      </c>
      <c r="C325" s="30" t="s">
        <v>1228</v>
      </c>
      <c r="D325" s="30" t="s">
        <v>27</v>
      </c>
      <c r="E325" s="30" t="s">
        <v>1530</v>
      </c>
      <c r="F325" s="30" t="str">
        <f>IF(ISBLANK(Table2[[#This Row],[unique_id]]), "", PROPER(SUBSTITUTE(Table2[[#This Row],[unique_id]], "_", " ")))</f>
        <v>Compensation Sensor Host Mad Temperature</v>
      </c>
      <c r="G325" s="30" t="s">
        <v>1533</v>
      </c>
      <c r="H325" s="30" t="s">
        <v>1249</v>
      </c>
      <c r="I325" s="30" t="s">
        <v>291</v>
      </c>
      <c r="M325" s="30" t="s">
        <v>136</v>
      </c>
      <c r="O325" s="31"/>
      <c r="P325" s="30"/>
      <c r="T325" s="37"/>
      <c r="U325" s="30" t="s">
        <v>437</v>
      </c>
      <c r="V325" s="31"/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F325" s="31"/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2546</v>
      </c>
      <c r="B326" s="30" t="s">
        <v>26</v>
      </c>
      <c r="C326" s="30" t="s">
        <v>1228</v>
      </c>
      <c r="D326" s="30" t="s">
        <v>27</v>
      </c>
      <c r="E326" s="30" t="s">
        <v>1531</v>
      </c>
      <c r="F326" s="30" t="str">
        <f>IF(ISBLANK(Table2[[#This Row],[unique_id]]), "", PROPER(SUBSTITUTE(Table2[[#This Row],[unique_id]], "_", " ")))</f>
        <v>Host Max Temperature</v>
      </c>
      <c r="G326" s="30" t="s">
        <v>1534</v>
      </c>
      <c r="H326" s="30" t="s">
        <v>1249</v>
      </c>
      <c r="I326" s="30" t="s">
        <v>291</v>
      </c>
      <c r="K326" s="30" t="s">
        <v>1532</v>
      </c>
      <c r="O326" s="31"/>
      <c r="P326" s="30"/>
      <c r="T326" s="37"/>
      <c r="U326" s="30"/>
      <c r="V326" s="31" t="s">
        <v>315</v>
      </c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F326" s="30">
        <v>5</v>
      </c>
      <c r="AG326" s="31" t="s">
        <v>34</v>
      </c>
      <c r="AH326" s="31"/>
      <c r="AI326" s="30" t="s">
        <v>1536</v>
      </c>
      <c r="AJ3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homeassistant/sensor/monitor/host_max_temperature/config</v>
      </c>
      <c r="AK326" s="30" t="str">
        <f>IF(ISBLANK(Table2[[#This Row],[index]]),  "", _xlfn.CONCAT("telegraf/", Table2[[#This Row],[unique_id_device]], "/", LOWER(Table2[[#This Row],[device_via_device]]), "/sensors"))</f>
        <v>telegraf/macmini-max/monitor/sensors</v>
      </c>
      <c r="AR326" s="30" t="s">
        <v>1542</v>
      </c>
      <c r="AS326" s="30">
        <v>1</v>
      </c>
      <c r="AT326" s="32"/>
      <c r="AU326" s="30"/>
      <c r="AV3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telegraf-rack-max-temperature</v>
      </c>
      <c r="AW3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Max Temperature</v>
      </c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Max Temperature Host Max Temperature</v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>Rack</v>
      </c>
      <c r="BB326" s="30" t="s">
        <v>1538</v>
      </c>
      <c r="BC326" s="30" t="s">
        <v>1241</v>
      </c>
      <c r="BD326" s="30" t="s">
        <v>1240</v>
      </c>
      <c r="BF326" s="30" t="s">
        <v>994</v>
      </c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2547</v>
      </c>
      <c r="B327" s="30" t="s">
        <v>26</v>
      </c>
      <c r="C327" s="30" t="s">
        <v>1228</v>
      </c>
      <c r="D327" s="30" t="s">
        <v>27</v>
      </c>
      <c r="E327" s="30" t="s">
        <v>1532</v>
      </c>
      <c r="F327" s="30" t="str">
        <f>IF(ISBLANK(Table2[[#This Row],[unique_id]]), "", PROPER(SUBSTITUTE(Table2[[#This Row],[unique_id]], "_", " ")))</f>
        <v>Compensation Sensor Host Max Temperature</v>
      </c>
      <c r="G327" s="30" t="s">
        <v>1534</v>
      </c>
      <c r="H327" s="30" t="s">
        <v>1249</v>
      </c>
      <c r="I327" s="30" t="s">
        <v>291</v>
      </c>
      <c r="M327" s="30" t="s">
        <v>136</v>
      </c>
      <c r="O327" s="31"/>
      <c r="P327" s="30"/>
      <c r="T327" s="37"/>
      <c r="U327" s="30" t="s">
        <v>437</v>
      </c>
      <c r="V327" s="31"/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G327" s="31"/>
      <c r="AH327" s="31"/>
      <c r="AJ327" s="30" t="str">
        <f>IF(ISBLANK(AI327),  "", _xlfn.CONCAT("haas/entity/sensor/", LOWER(C327), "/", E327, "/config"))</f>
        <v/>
      </c>
      <c r="AK327" s="30" t="str">
        <f>IF(ISBLANK(AI327),  "", _xlfn.CONCAT(LOWER(C327), "/", E327))</f>
        <v/>
      </c>
      <c r="AT327" s="32"/>
      <c r="AU327" s="40"/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F327" s="31"/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2548</v>
      </c>
      <c r="B328" s="30" t="s">
        <v>26</v>
      </c>
      <c r="C328" s="30" t="s">
        <v>1228</v>
      </c>
      <c r="D328" s="30" t="s">
        <v>27</v>
      </c>
      <c r="E328" s="30" t="s">
        <v>1481</v>
      </c>
      <c r="F328" s="30" t="str">
        <f>IF(ISBLANK(Table2[[#This Row],[unique_id]]), "", PROPER(SUBSTITUTE(Table2[[#This Row],[unique_id]], "_", " ")))</f>
        <v>Host May Temperature</v>
      </c>
      <c r="G328" s="30" t="s">
        <v>1479</v>
      </c>
      <c r="H328" s="30" t="s">
        <v>1249</v>
      </c>
      <c r="I328" s="30" t="s">
        <v>291</v>
      </c>
      <c r="K328" s="30" t="s">
        <v>1482</v>
      </c>
      <c r="O328" s="31"/>
      <c r="P328" s="30"/>
      <c r="T328" s="37"/>
      <c r="U328" s="30"/>
      <c r="V328" s="31" t="s">
        <v>315</v>
      </c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F328" s="30">
        <v>5</v>
      </c>
      <c r="AG328" s="31" t="s">
        <v>34</v>
      </c>
      <c r="AH328" s="31"/>
      <c r="AI328" s="30" t="s">
        <v>1487</v>
      </c>
      <c r="AJ32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8" s="30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8" s="30" t="s">
        <v>1541</v>
      </c>
      <c r="AS328" s="30">
        <v>1</v>
      </c>
      <c r="AT328" s="32"/>
      <c r="AU328" s="30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>Rack</v>
      </c>
      <c r="BB328" s="30" t="s">
        <v>1488</v>
      </c>
      <c r="BC328" s="30" t="s">
        <v>1241</v>
      </c>
      <c r="BD328" s="30" t="s">
        <v>1240</v>
      </c>
      <c r="BF328" s="30" t="s">
        <v>994</v>
      </c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1228</v>
      </c>
      <c r="D329" s="30" t="s">
        <v>27</v>
      </c>
      <c r="E329" s="30" t="s">
        <v>1482</v>
      </c>
      <c r="F329" s="30" t="str">
        <f>IF(ISBLANK(Table2[[#This Row],[unique_id]]), "", PROPER(SUBSTITUTE(Table2[[#This Row],[unique_id]], "_", " ")))</f>
        <v>Compensation Sensor Host May Temperature</v>
      </c>
      <c r="G329" s="30" t="s">
        <v>1479</v>
      </c>
      <c r="H329" s="30" t="s">
        <v>1249</v>
      </c>
      <c r="I329" s="30" t="s">
        <v>291</v>
      </c>
      <c r="M329" s="30" t="s">
        <v>136</v>
      </c>
      <c r="O329" s="31"/>
      <c r="P329" s="30"/>
      <c r="T329" s="37"/>
      <c r="U329" s="30" t="s">
        <v>437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G329" s="30" t="s">
        <v>28</v>
      </c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1228</v>
      </c>
      <c r="D330" s="30" t="s">
        <v>27</v>
      </c>
      <c r="E330" s="30" t="s">
        <v>1239</v>
      </c>
      <c r="F330" s="30" t="str">
        <f>IF(ISBLANK(Table2[[#This Row],[unique_id]]), "", PROPER(SUBSTITUTE(Table2[[#This Row],[unique_id]], "_", " ")))</f>
        <v>Host Meg Temperature</v>
      </c>
      <c r="G330" s="30" t="s">
        <v>1245</v>
      </c>
      <c r="H330" s="30" t="s">
        <v>1249</v>
      </c>
      <c r="I330" s="30" t="s">
        <v>291</v>
      </c>
      <c r="K330" s="30" t="s">
        <v>1244</v>
      </c>
      <c r="O330" s="31"/>
      <c r="P330" s="30"/>
      <c r="T330" s="37"/>
      <c r="U330" s="30"/>
      <c r="V330" s="31" t="s">
        <v>315</v>
      </c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F330" s="30">
        <v>5</v>
      </c>
      <c r="AG330" s="31" t="s">
        <v>34</v>
      </c>
      <c r="AH330" s="31"/>
      <c r="AI330" s="30" t="s">
        <v>1147</v>
      </c>
      <c r="AJ33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3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30" s="30" t="s">
        <v>1243</v>
      </c>
      <c r="AS330" s="30">
        <v>1</v>
      </c>
      <c r="AT330" s="32"/>
      <c r="AU330" s="3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>Rack</v>
      </c>
      <c r="BB330" s="30" t="s">
        <v>1371</v>
      </c>
      <c r="BC330" s="30" t="s">
        <v>1241</v>
      </c>
      <c r="BD330" s="30" t="s">
        <v>1240</v>
      </c>
      <c r="BF330" s="30" t="s">
        <v>994</v>
      </c>
      <c r="BG330" s="30" t="s">
        <v>28</v>
      </c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1228</v>
      </c>
      <c r="D331" s="30" t="s">
        <v>27</v>
      </c>
      <c r="E331" s="30" t="s">
        <v>1244</v>
      </c>
      <c r="F331" s="30" t="str">
        <f>IF(ISBLANK(Table2[[#This Row],[unique_id]]), "", PROPER(SUBSTITUTE(Table2[[#This Row],[unique_id]], "_", " ")))</f>
        <v>Compensation Sensor Host Meg Temperature</v>
      </c>
      <c r="G331" s="30" t="s">
        <v>1245</v>
      </c>
      <c r="H331" s="30" t="s">
        <v>1249</v>
      </c>
      <c r="I331" s="30" t="s">
        <v>291</v>
      </c>
      <c r="M331" s="30" t="s">
        <v>136</v>
      </c>
      <c r="O331" s="31"/>
      <c r="P331" s="30"/>
      <c r="T331" s="37"/>
      <c r="U331" s="30" t="s">
        <v>437</v>
      </c>
      <c r="V331" s="31"/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G331" s="31"/>
      <c r="AH331" s="31"/>
      <c r="AJ331" s="30" t="str">
        <f>IF(ISBLANK(AI331),  "", _xlfn.CONCAT("haas/entity/sensor/", LOWER(C331), "/", E331, "/config"))</f>
        <v/>
      </c>
      <c r="AK331" s="30" t="str">
        <f>IF(ISBLANK(AI331),  "", _xlfn.CONCAT(LOWER(C331), "/", E331))</f>
        <v/>
      </c>
      <c r="AT331" s="32"/>
      <c r="AU331" s="40"/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G331" s="30" t="s">
        <v>28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1246</v>
      </c>
      <c r="D332" s="30" t="s">
        <v>27</v>
      </c>
      <c r="E332" s="30" t="s">
        <v>1254</v>
      </c>
      <c r="F332" s="30" t="str">
        <f>IF(ISBLANK(Table2[[#This Row],[unique_id]]), "", PROPER(SUBSTITUTE(Table2[[#This Row],[unique_id]], "_", " ")))</f>
        <v>Template Deck Festoons Plug Temperature Proxy</v>
      </c>
      <c r="G332" s="30" t="s">
        <v>1251</v>
      </c>
      <c r="H332" s="30" t="s">
        <v>1250</v>
      </c>
      <c r="I332" s="30" t="s">
        <v>291</v>
      </c>
      <c r="K332" s="30" t="s">
        <v>1169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1246</v>
      </c>
      <c r="D333" s="30" t="s">
        <v>27</v>
      </c>
      <c r="E333" s="30" t="s">
        <v>1253</v>
      </c>
      <c r="F333" s="30" t="str">
        <f>IF(ISBLANK(Table2[[#This Row],[unique_id]]), "", PROPER(SUBSTITUTE(Table2[[#This Row],[unique_id]], "_", " ")))</f>
        <v>Template Wardrobe Temperature Proxy</v>
      </c>
      <c r="G333" s="30" t="s">
        <v>1465</v>
      </c>
      <c r="H333" s="30" t="s">
        <v>1248</v>
      </c>
      <c r="I333" s="30" t="s">
        <v>291</v>
      </c>
      <c r="K333" s="30" t="s">
        <v>1175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 t="s">
        <v>31</v>
      </c>
      <c r="AC333" s="30" t="s">
        <v>88</v>
      </c>
      <c r="AD333" s="30" t="s">
        <v>89</v>
      </c>
      <c r="AE333" s="30" t="s">
        <v>316</v>
      </c>
      <c r="AG333" s="31"/>
      <c r="AH333" s="31"/>
      <c r="AJ333" s="30" t="str">
        <f>IF(ISBLANK(AI333),  "", _xlfn.CONCAT("haas/entity/sensor/", LOWER(C333), "/", E333, "/config"))</f>
        <v/>
      </c>
      <c r="AK333" s="30" t="str">
        <f>IF(ISBLANK(AI333),  "", _xlfn.CONCAT(LOWER(C333), "/", E333))</f>
        <v/>
      </c>
      <c r="AT333" s="32"/>
      <c r="AU333" s="40"/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1228</v>
      </c>
      <c r="D334" s="30" t="s">
        <v>27</v>
      </c>
      <c r="E334" s="30" t="s">
        <v>1496</v>
      </c>
      <c r="F334" s="30" t="str">
        <f>IF(ISBLANK(Table2[[#This Row],[unique_id]]), "", PROPER(SUBSTITUTE(Table2[[#This Row],[unique_id]], "_", " ")))</f>
        <v>Host Jen Temperature</v>
      </c>
      <c r="G334" s="30" t="s">
        <v>1497</v>
      </c>
      <c r="H334" s="30" t="s">
        <v>1248</v>
      </c>
      <c r="I334" s="30" t="s">
        <v>291</v>
      </c>
      <c r="K334" s="30" t="s">
        <v>1491</v>
      </c>
      <c r="O334" s="31"/>
      <c r="P334" s="30"/>
      <c r="T334" s="37"/>
      <c r="U334" s="30"/>
      <c r="V334" s="31" t="s">
        <v>315</v>
      </c>
      <c r="W334" s="31"/>
      <c r="X334" s="31"/>
      <c r="Y334" s="31"/>
      <c r="Z334" s="31"/>
      <c r="AA334" s="31"/>
      <c r="AB334" s="30" t="s">
        <v>31</v>
      </c>
      <c r="AC334" s="30" t="s">
        <v>88</v>
      </c>
      <c r="AD334" s="30" t="s">
        <v>89</v>
      </c>
      <c r="AE334" s="30" t="s">
        <v>316</v>
      </c>
      <c r="AF334" s="30">
        <v>5</v>
      </c>
      <c r="AG334" s="31" t="s">
        <v>34</v>
      </c>
      <c r="AH334" s="31"/>
      <c r="AI334" s="30" t="s">
        <v>1492</v>
      </c>
      <c r="AJ33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4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4" s="30" t="s">
        <v>1493</v>
      </c>
      <c r="AS334" s="30">
        <v>1</v>
      </c>
      <c r="AT334" s="32"/>
      <c r="AU334" s="3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Wardrobe</v>
      </c>
      <c r="BB334" s="30" t="s">
        <v>1498</v>
      </c>
      <c r="BC334" s="30" t="s">
        <v>1241</v>
      </c>
      <c r="BD334" s="30" t="s">
        <v>1240</v>
      </c>
      <c r="BF334" s="30" t="s">
        <v>994</v>
      </c>
      <c r="BG334" s="30" t="s">
        <v>496</v>
      </c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1228</v>
      </c>
      <c r="D335" s="30" t="s">
        <v>27</v>
      </c>
      <c r="E335" s="30" t="s">
        <v>1491</v>
      </c>
      <c r="F335" s="30" t="str">
        <f>IF(ISBLANK(Table2[[#This Row],[unique_id]]), "", PROPER(SUBSTITUTE(Table2[[#This Row],[unique_id]], "_", " ")))</f>
        <v>Compensation Sensor Host Jen Temperature</v>
      </c>
      <c r="G335" s="30" t="s">
        <v>1497</v>
      </c>
      <c r="H335" s="30" t="s">
        <v>1248</v>
      </c>
      <c r="I335" s="30" t="s">
        <v>291</v>
      </c>
      <c r="M335" s="30" t="s">
        <v>136</v>
      </c>
      <c r="O335" s="31"/>
      <c r="P335" s="30"/>
      <c r="T335" s="37"/>
      <c r="U335" s="30" t="s">
        <v>437</v>
      </c>
      <c r="V335" s="31"/>
      <c r="W335" s="31"/>
      <c r="X335" s="31"/>
      <c r="Y335" s="31"/>
      <c r="Z335" s="31"/>
      <c r="AA335" s="31"/>
      <c r="AB335" s="30" t="s">
        <v>31</v>
      </c>
      <c r="AC335" s="30" t="s">
        <v>88</v>
      </c>
      <c r="AD335" s="30" t="s">
        <v>89</v>
      </c>
      <c r="AE335" s="30" t="s">
        <v>316</v>
      </c>
      <c r="AG335" s="31"/>
      <c r="AH335" s="31"/>
      <c r="AJ335" s="30" t="str">
        <f>IF(ISBLANK(AI335),  "", _xlfn.CONCAT("haas/entity/sensor/", LOWER(C335), "/", E335, "/config"))</f>
        <v/>
      </c>
      <c r="AK335" s="30" t="str">
        <f>IF(ISBLANK(AI335),  "", _xlfn.CONCAT(LOWER(C335), "/", E335))</f>
        <v/>
      </c>
      <c r="AT335" s="32"/>
      <c r="AU335" s="40"/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G335" s="30" t="s">
        <v>496</v>
      </c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624</v>
      </c>
      <c r="D336" s="30" t="s">
        <v>27</v>
      </c>
      <c r="E336" s="30" t="s">
        <v>662</v>
      </c>
      <c r="F336" s="36" t="str">
        <f>IF(ISBLANK(Table2[[#This Row],[unique_id]]), "", PROPER(SUBSTITUTE(Table2[[#This Row],[unique_id]], "_", " ")))</f>
        <v>Back Door Lock Battery</v>
      </c>
      <c r="G336" s="30" t="s">
        <v>648</v>
      </c>
      <c r="H336" s="30" t="s">
        <v>1194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26</v>
      </c>
      <c r="C337" s="30" t="s">
        <v>624</v>
      </c>
      <c r="D337" s="30" t="s">
        <v>27</v>
      </c>
      <c r="E337" s="30" t="s">
        <v>663</v>
      </c>
      <c r="F337" s="36" t="str">
        <f>IF(ISBLANK(Table2[[#This Row],[unique_id]]), "", PROPER(SUBSTITUTE(Table2[[#This Row],[unique_id]], "_", " ")))</f>
        <v>Front Door Lock Battery</v>
      </c>
      <c r="G337" s="30" t="s">
        <v>647</v>
      </c>
      <c r="H337" s="30" t="s">
        <v>1194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ht="16" customHeight="1" x14ac:dyDescent="0.2">
      <c r="A338" s="30">
        <v>2558</v>
      </c>
      <c r="B338" s="30" t="s">
        <v>26</v>
      </c>
      <c r="C338" s="30" t="s">
        <v>334</v>
      </c>
      <c r="D338" s="30" t="s">
        <v>27</v>
      </c>
      <c r="E338" s="30" t="s">
        <v>665</v>
      </c>
      <c r="F338" s="36" t="str">
        <f>IF(ISBLANK(Table2[[#This Row],[unique_id]]), "", PROPER(SUBSTITUTE(Table2[[#This Row],[unique_id]], "_", " ")))</f>
        <v>Template Back Door Sensor Battery Last</v>
      </c>
      <c r="G338" s="30" t="s">
        <v>650</v>
      </c>
      <c r="H338" s="30" t="s">
        <v>1194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F338" s="31"/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customHeight="1" x14ac:dyDescent="0.2">
      <c r="A339" s="30">
        <v>2559</v>
      </c>
      <c r="B339" s="30" t="s">
        <v>26</v>
      </c>
      <c r="C339" s="30" t="s">
        <v>334</v>
      </c>
      <c r="D339" s="30" t="s">
        <v>27</v>
      </c>
      <c r="E339" s="30" t="s">
        <v>664</v>
      </c>
      <c r="F339" s="36" t="str">
        <f>IF(ISBLANK(Table2[[#This Row],[unique_id]]), "", PROPER(SUBSTITUTE(Table2[[#This Row],[unique_id]], "_", " ")))</f>
        <v>Template Front Door Sensor Battery Last</v>
      </c>
      <c r="G339" s="30" t="s">
        <v>649</v>
      </c>
      <c r="H339" s="30" t="s">
        <v>1194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F339" s="31"/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580</v>
      </c>
      <c r="C340" s="30" t="s">
        <v>458</v>
      </c>
      <c r="D340" s="30" t="s">
        <v>27</v>
      </c>
      <c r="E340" s="30" t="s">
        <v>486</v>
      </c>
      <c r="F340" s="36" t="str">
        <f>IF(ISBLANK(Table2[[#This Row],[unique_id]]), "", PROPER(SUBSTITUTE(Table2[[#This Row],[unique_id]], "_", " ")))</f>
        <v>Home Cube Remote Battery</v>
      </c>
      <c r="G340" s="30" t="s">
        <v>466</v>
      </c>
      <c r="H340" s="30" t="s">
        <v>1194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F340" s="31"/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s="49" customFormat="1" ht="16" customHeight="1" x14ac:dyDescent="0.2">
      <c r="A341" s="49">
        <v>2561</v>
      </c>
      <c r="B341" s="49" t="s">
        <v>26</v>
      </c>
      <c r="C341" s="49" t="s">
        <v>150</v>
      </c>
      <c r="D341" s="49" t="s">
        <v>27</v>
      </c>
      <c r="E341" s="49" t="s">
        <v>659</v>
      </c>
      <c r="F341" s="50" t="str">
        <f>IF(ISBLANK(Table2[[#This Row],[unique_id]]), "", PROPER(SUBSTITUTE(Table2[[#This Row],[unique_id]], "_", " ")))</f>
        <v>Template Weatherstation Console Battery Percent Int</v>
      </c>
      <c r="G341" s="49" t="s">
        <v>657</v>
      </c>
      <c r="H341" s="49" t="s">
        <v>1194</v>
      </c>
      <c r="I341" s="49" t="s">
        <v>291</v>
      </c>
      <c r="M341" s="49" t="s">
        <v>136</v>
      </c>
      <c r="O341" s="51"/>
      <c r="T341" s="52"/>
      <c r="V341" s="51"/>
      <c r="W341" s="51"/>
      <c r="X341" s="51"/>
      <c r="Y341" s="51"/>
      <c r="Z341" s="51"/>
      <c r="AA341" s="51"/>
      <c r="AB341" s="49" t="s">
        <v>31</v>
      </c>
      <c r="AC341" s="49" t="s">
        <v>32</v>
      </c>
      <c r="AD341" s="49" t="s">
        <v>658</v>
      </c>
      <c r="AG341" s="51"/>
      <c r="AH341" s="51"/>
      <c r="AR341" s="53"/>
      <c r="AT341" s="54"/>
      <c r="AU341" s="51"/>
      <c r="AV341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49" t="str">
        <f>IF(ISBLANK(Table2[[#This Row],[device_model]]), "", Table2[[#This Row],[device_suggested_area]])</f>
        <v/>
      </c>
      <c r="BF341" s="51"/>
      <c r="BN341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s="49" customFormat="1" ht="16" customHeight="1" x14ac:dyDescent="0.2">
      <c r="A342" s="49">
        <v>2562</v>
      </c>
      <c r="B342" s="49" t="s">
        <v>26</v>
      </c>
      <c r="C342" s="49" t="s">
        <v>39</v>
      </c>
      <c r="D342" s="49" t="s">
        <v>27</v>
      </c>
      <c r="E342" s="49" t="s">
        <v>170</v>
      </c>
      <c r="F342" s="50" t="str">
        <f>IF(ISBLANK(Table2[[#This Row],[unique_id]]), "", PROPER(SUBSTITUTE(Table2[[#This Row],[unique_id]], "_", " ")))</f>
        <v>Weatherstation Console Battery Voltage</v>
      </c>
      <c r="G342" s="49" t="s">
        <v>465</v>
      </c>
      <c r="H342" s="49" t="s">
        <v>1194</v>
      </c>
      <c r="I342" s="49" t="s">
        <v>291</v>
      </c>
      <c r="O342" s="51"/>
      <c r="T342" s="52"/>
      <c r="V342" s="51" t="s">
        <v>1263</v>
      </c>
      <c r="W342" s="51"/>
      <c r="X342" s="51"/>
      <c r="Y342" s="51"/>
      <c r="Z342" s="51"/>
      <c r="AA342" s="51"/>
      <c r="AB342" s="49" t="s">
        <v>31</v>
      </c>
      <c r="AC342" s="49" t="s">
        <v>83</v>
      </c>
      <c r="AD342" s="49" t="s">
        <v>84</v>
      </c>
      <c r="AE342" s="49" t="s">
        <v>272</v>
      </c>
      <c r="AF342" s="49">
        <v>300</v>
      </c>
      <c r="AG342" s="51" t="s">
        <v>34</v>
      </c>
      <c r="AH342" s="51"/>
      <c r="AI342" s="49" t="s">
        <v>85</v>
      </c>
      <c r="AJ342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42" s="49" t="str">
        <f>IF(ISBLANK(Table2[[#This Row],[index]]),  "", _xlfn.CONCAT(LOWER(Table2[[#This Row],[device_via_device]]), "/", Table2[[#This Row],[unique_id]]))</f>
        <v>weewx/weatherstation_console_battery_voltage</v>
      </c>
      <c r="AR342" s="53" t="s">
        <v>1192</v>
      </c>
      <c r="AS342" s="49">
        <v>1</v>
      </c>
      <c r="AT342" s="54"/>
      <c r="AV342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42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42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42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49" t="str">
        <f>IF(ISBLANK(Table2[[#This Row],[device_model]]), "", Table2[[#This Row],[device_suggested_area]])</f>
        <v>Wardrobe</v>
      </c>
      <c r="BB342" s="49" t="s">
        <v>1261</v>
      </c>
      <c r="BC342" s="49" t="s">
        <v>36</v>
      </c>
      <c r="BD342" s="49" t="s">
        <v>37</v>
      </c>
      <c r="BF342" s="49" t="s">
        <v>1069</v>
      </c>
      <c r="BG342" s="49" t="s">
        <v>496</v>
      </c>
      <c r="BN342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1397</v>
      </c>
      <c r="F343" s="36" t="str">
        <f>IF(ISBLANK(Table2[[#This Row],[unique_id]]), "", PROPER(SUBSTITUTE(Table2[[#This Row],[unique_id]], "_", " ")))</f>
        <v>Office Pantry Battery</v>
      </c>
      <c r="G343" s="30" t="s">
        <v>459</v>
      </c>
      <c r="H343" s="30" t="s">
        <v>1194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Pantry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211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128</v>
      </c>
      <c r="D344" s="30" t="s">
        <v>27</v>
      </c>
      <c r="E344" s="39" t="s">
        <v>1398</v>
      </c>
      <c r="F344" s="36" t="str">
        <f>IF(ISBLANK(Table2[[#This Row],[unique_id]]), "", PROPER(SUBSTITUTE(Table2[[#This Row],[unique_id]], "_", " ")))</f>
        <v>Office Lounge Battery</v>
      </c>
      <c r="G344" s="30" t="s">
        <v>460</v>
      </c>
      <c r="H344" s="30" t="s">
        <v>1194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U344" s="3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996</v>
      </c>
      <c r="BC344" s="30" t="s">
        <v>998</v>
      </c>
      <c r="BD344" s="30" t="s">
        <v>128</v>
      </c>
      <c r="BF344" s="30" t="s">
        <v>425</v>
      </c>
      <c r="BG344" s="30" t="s">
        <v>194</v>
      </c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128</v>
      </c>
      <c r="D345" s="30" t="s">
        <v>27</v>
      </c>
      <c r="E345" s="39" t="s">
        <v>1399</v>
      </c>
      <c r="F345" s="36" t="str">
        <f>IF(ISBLANK(Table2[[#This Row],[unique_id]]), "", PROPER(SUBSTITUTE(Table2[[#This Row],[unique_id]], "_", " ")))</f>
        <v>Office Dining Battery</v>
      </c>
      <c r="G345" s="30" t="s">
        <v>461</v>
      </c>
      <c r="H345" s="30" t="s">
        <v>1194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U345" s="3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Dining</v>
      </c>
      <c r="BB345" s="30" t="s">
        <v>996</v>
      </c>
      <c r="BC345" s="30" t="s">
        <v>998</v>
      </c>
      <c r="BD345" s="30" t="s">
        <v>128</v>
      </c>
      <c r="BF345" s="30" t="s">
        <v>425</v>
      </c>
      <c r="BG345" s="30" t="s">
        <v>193</v>
      </c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128</v>
      </c>
      <c r="D346" s="30" t="s">
        <v>27</v>
      </c>
      <c r="E346" s="39" t="s">
        <v>1400</v>
      </c>
      <c r="F346" s="36" t="str">
        <f>IF(ISBLANK(Table2[[#This Row],[unique_id]]), "", PROPER(SUBSTITUTE(Table2[[#This Row],[unique_id]], "_", " ")))</f>
        <v>Office Basement Battery</v>
      </c>
      <c r="G346" s="30" t="s">
        <v>462</v>
      </c>
      <c r="H346" s="30" t="s">
        <v>1194</v>
      </c>
      <c r="I346" s="30" t="s">
        <v>291</v>
      </c>
      <c r="M346" s="30" t="s">
        <v>136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Basement</v>
      </c>
      <c r="BB346" s="30" t="s">
        <v>996</v>
      </c>
      <c r="BC346" s="30" t="s">
        <v>998</v>
      </c>
      <c r="BD346" s="30" t="s">
        <v>128</v>
      </c>
      <c r="BF346" s="30" t="s">
        <v>425</v>
      </c>
      <c r="BG346" s="30" t="s">
        <v>210</v>
      </c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182</v>
      </c>
      <c r="D347" s="30" t="s">
        <v>27</v>
      </c>
      <c r="E347" s="30" t="s">
        <v>740</v>
      </c>
      <c r="F347" s="36" t="str">
        <f>IF(ISBLANK(Table2[[#This Row],[unique_id]]), "", PROPER(SUBSTITUTE(Table2[[#This Row],[unique_id]], "_", " ")))</f>
        <v>Parents Move Battery</v>
      </c>
      <c r="G347" s="30" t="s">
        <v>463</v>
      </c>
      <c r="H347" s="30" t="s">
        <v>1194</v>
      </c>
      <c r="I347" s="30" t="s">
        <v>291</v>
      </c>
      <c r="M347" s="30" t="s">
        <v>136</v>
      </c>
      <c r="O347" s="31"/>
      <c r="P347" s="30"/>
      <c r="T347" s="37"/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182</v>
      </c>
      <c r="D348" s="30" t="s">
        <v>27</v>
      </c>
      <c r="E348" s="30" t="s">
        <v>739</v>
      </c>
      <c r="F348" s="36" t="str">
        <f>IF(ISBLANK(Table2[[#This Row],[unique_id]]), "", PROPER(SUBSTITUTE(Table2[[#This Row],[unique_id]], "_", " ")))</f>
        <v>Kitchen Move Battery</v>
      </c>
      <c r="G348" s="30" t="s">
        <v>464</v>
      </c>
      <c r="H348" s="30" t="s">
        <v>1194</v>
      </c>
      <c r="I348" s="30" t="s">
        <v>291</v>
      </c>
      <c r="M348" s="30" t="s">
        <v>136</v>
      </c>
      <c r="O348" s="31"/>
      <c r="P348" s="30"/>
      <c r="T348" s="37"/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T348" s="4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/>
      </c>
      <c r="BF348" s="31"/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441</v>
      </c>
      <c r="D349" s="30" t="s">
        <v>333</v>
      </c>
      <c r="E349" s="30" t="s">
        <v>332</v>
      </c>
      <c r="F349" s="36" t="str">
        <f>IF(ISBLANK(Table2[[#This Row],[unique_id]]), "", PROPER(SUBSTITUTE(Table2[[#This Row],[unique_id]], "_", " ")))</f>
        <v>Column Break</v>
      </c>
      <c r="G349" s="30" t="s">
        <v>329</v>
      </c>
      <c r="H349" s="30" t="s">
        <v>1194</v>
      </c>
      <c r="I349" s="30" t="s">
        <v>291</v>
      </c>
      <c r="M349" s="30" t="s">
        <v>330</v>
      </c>
      <c r="N349" s="30" t="s">
        <v>331</v>
      </c>
      <c r="O349" s="31"/>
      <c r="P349" s="30"/>
      <c r="T349" s="37"/>
      <c r="U349" s="30"/>
      <c r="V349" s="31"/>
      <c r="W349" s="31"/>
      <c r="X349" s="31"/>
      <c r="Y349" s="31"/>
      <c r="Z349" s="31"/>
      <c r="AA349" s="31"/>
      <c r="AB349" s="30"/>
      <c r="AC349" s="30"/>
      <c r="AG349" s="31"/>
      <c r="AH349" s="31"/>
      <c r="AR349" s="39"/>
      <c r="AT349" s="32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/>
      </c>
      <c r="BF349" s="31"/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ht="16" customHeight="1" x14ac:dyDescent="0.2">
      <c r="A350" s="30">
        <v>2570</v>
      </c>
      <c r="B350" s="30" t="s">
        <v>26</v>
      </c>
      <c r="C350" s="30" t="s">
        <v>781</v>
      </c>
      <c r="D350" s="30" t="s">
        <v>27</v>
      </c>
      <c r="E350" s="30" t="s">
        <v>832</v>
      </c>
      <c r="F350" s="36" t="str">
        <f>IF(ISBLANK(Table2[[#This Row],[unique_id]]), "", PROPER(SUBSTITUTE(Table2[[#This Row],[unique_id]], "_", " ")))</f>
        <v>All Standby</v>
      </c>
      <c r="G350" s="30" t="s">
        <v>833</v>
      </c>
      <c r="H350" s="30" t="s">
        <v>527</v>
      </c>
      <c r="I350" s="30" t="s">
        <v>291</v>
      </c>
      <c r="O350" s="31" t="s">
        <v>792</v>
      </c>
      <c r="P350" s="30"/>
      <c r="R350" s="41"/>
      <c r="T350" s="37" t="s">
        <v>831</v>
      </c>
      <c r="U350" s="30"/>
      <c r="V350" s="31"/>
      <c r="W350" s="31"/>
      <c r="X350" s="31"/>
      <c r="Y350" s="31"/>
      <c r="Z350" s="31"/>
      <c r="AA350" s="31"/>
      <c r="AB350" s="30"/>
      <c r="AC350" s="30"/>
      <c r="AG350" s="31"/>
      <c r="AH350" s="31"/>
      <c r="AT350" s="40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/>
      </c>
      <c r="BF350" s="31"/>
      <c r="BN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ht="16" customHeight="1" x14ac:dyDescent="0.2">
      <c r="A351" s="30">
        <v>2571</v>
      </c>
      <c r="B351" s="30" t="s">
        <v>26</v>
      </c>
      <c r="C351" s="30" t="s">
        <v>812</v>
      </c>
      <c r="D351" s="30" t="s">
        <v>148</v>
      </c>
      <c r="E351" s="37" t="s">
        <v>1076</v>
      </c>
      <c r="F351" s="36" t="str">
        <f>IF(ISBLANK(Table2[[#This Row],[unique_id]]), "", PROPER(SUBSTITUTE(Table2[[#This Row],[unique_id]], "_", " ")))</f>
        <v>Template Lounge Tv Plug Proxy</v>
      </c>
      <c r="G351" s="30" t="s">
        <v>180</v>
      </c>
      <c r="H351" s="30" t="s">
        <v>527</v>
      </c>
      <c r="I351" s="30" t="s">
        <v>291</v>
      </c>
      <c r="O351" s="31" t="s">
        <v>792</v>
      </c>
      <c r="P351" s="30" t="s">
        <v>165</v>
      </c>
      <c r="Q351" s="30" t="s">
        <v>764</v>
      </c>
      <c r="R351" s="41" t="s">
        <v>749</v>
      </c>
      <c r="S351" s="30" t="str">
        <f>Table2[[#This Row],[friendly_name]]</f>
        <v>Lounge TV</v>
      </c>
      <c r="T351" s="37" t="s">
        <v>1073</v>
      </c>
      <c r="U351" s="30"/>
      <c r="V351" s="31"/>
      <c r="W351" s="31"/>
      <c r="X351" s="31"/>
      <c r="Y351" s="31"/>
      <c r="Z351" s="31"/>
      <c r="AA351" s="31"/>
      <c r="AB351" s="30"/>
      <c r="AC351" s="30"/>
      <c r="AG351" s="31"/>
      <c r="AH351" s="31"/>
      <c r="AR351" s="39"/>
      <c r="AT351" s="32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Lounge</v>
      </c>
      <c r="BB351" s="30" t="s">
        <v>985</v>
      </c>
      <c r="BC351" s="30" t="s">
        <v>360</v>
      </c>
      <c r="BD351" s="30" t="s">
        <v>233</v>
      </c>
      <c r="BF351" s="30" t="s">
        <v>363</v>
      </c>
      <c r="BG351" s="30" t="s">
        <v>194</v>
      </c>
      <c r="BN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ht="16" customHeight="1" x14ac:dyDescent="0.2">
      <c r="A352" s="30">
        <v>2572</v>
      </c>
      <c r="B352" s="30" t="s">
        <v>26</v>
      </c>
      <c r="C352" s="30" t="s">
        <v>233</v>
      </c>
      <c r="D352" s="30" t="s">
        <v>134</v>
      </c>
      <c r="E352" s="30" t="s">
        <v>1075</v>
      </c>
      <c r="F352" s="36" t="str">
        <f>IF(ISBLANK(Table2[[#This Row],[unique_id]]), "", PROPER(SUBSTITUTE(Table2[[#This Row],[unique_id]], "_", " ")))</f>
        <v>Lounge Tv Plug</v>
      </c>
      <c r="G352" s="30" t="s">
        <v>180</v>
      </c>
      <c r="H352" s="30" t="s">
        <v>527</v>
      </c>
      <c r="I352" s="30" t="s">
        <v>291</v>
      </c>
      <c r="M352" s="30" t="s">
        <v>257</v>
      </c>
      <c r="O352" s="31" t="s">
        <v>792</v>
      </c>
      <c r="P352" s="30" t="s">
        <v>165</v>
      </c>
      <c r="Q352" s="30" t="s">
        <v>764</v>
      </c>
      <c r="R352" s="41" t="s">
        <v>749</v>
      </c>
      <c r="S352" s="30" t="str">
        <f>Table2[[#This Row],[friendly_name]]</f>
        <v>Lounge TV</v>
      </c>
      <c r="T352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52" s="30"/>
      <c r="V352" s="31"/>
      <c r="W352" s="31"/>
      <c r="X352" s="31"/>
      <c r="Y352" s="31"/>
      <c r="Z352" s="31"/>
      <c r="AA352" s="31"/>
      <c r="AB352" s="30"/>
      <c r="AC352" s="30"/>
      <c r="AE352" s="30" t="s">
        <v>250</v>
      </c>
      <c r="AG352" s="31"/>
      <c r="AH352" s="31"/>
      <c r="AT352" s="40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Lounge</v>
      </c>
      <c r="BB352" s="30" t="s">
        <v>985</v>
      </c>
      <c r="BC352" s="30" t="s">
        <v>360</v>
      </c>
      <c r="BD352" s="30" t="s">
        <v>233</v>
      </c>
      <c r="BF352" s="30" t="s">
        <v>363</v>
      </c>
      <c r="BG352" s="30" t="s">
        <v>194</v>
      </c>
      <c r="BJ352" s="30" t="s">
        <v>982</v>
      </c>
      <c r="BK352" s="30" t="s">
        <v>1301</v>
      </c>
      <c r="BL352" s="30" t="s">
        <v>350</v>
      </c>
      <c r="BM352" s="30" t="s">
        <v>1335</v>
      </c>
      <c r="BN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812</v>
      </c>
      <c r="D353" s="55" t="s">
        <v>148</v>
      </c>
      <c r="E353" s="56" t="s">
        <v>1441</v>
      </c>
      <c r="F353" s="57" t="str">
        <f>IF(ISBLANK(Table2[[#This Row],[unique_id]]), "", PROPER(SUBSTITUTE(Table2[[#This Row],[unique_id]], "_", " ")))</f>
        <v>Broken Template Lounge Sub Plug Proxy</v>
      </c>
      <c r="G353" s="55" t="s">
        <v>796</v>
      </c>
      <c r="H353" s="55" t="s">
        <v>527</v>
      </c>
      <c r="I353" s="55" t="s">
        <v>291</v>
      </c>
      <c r="O353" s="58" t="s">
        <v>792</v>
      </c>
      <c r="P353" s="55" t="s">
        <v>165</v>
      </c>
      <c r="Q353" s="55" t="s">
        <v>764</v>
      </c>
      <c r="R353" s="61" t="s">
        <v>749</v>
      </c>
      <c r="S353" s="55" t="str">
        <f>Table2[[#This Row],[friendly_name]]</f>
        <v>Lounge Sub</v>
      </c>
      <c r="T353" s="56" t="s">
        <v>1073</v>
      </c>
      <c r="V353" s="58"/>
      <c r="W353" s="58"/>
      <c r="X353" s="58"/>
      <c r="Y353" s="58"/>
      <c r="Z353" s="58"/>
      <c r="AA353" s="58"/>
      <c r="AG353" s="58"/>
      <c r="AH353" s="58"/>
      <c r="AR353" s="60"/>
      <c r="AT353" s="62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Lounge</v>
      </c>
      <c r="BB353" s="55" t="s">
        <v>1026</v>
      </c>
      <c r="BC353" s="60" t="s">
        <v>361</v>
      </c>
      <c r="BD353" s="55" t="s">
        <v>233</v>
      </c>
      <c r="BF353" s="55" t="s">
        <v>362</v>
      </c>
      <c r="BG353" s="55" t="s">
        <v>194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233</v>
      </c>
      <c r="D354" s="55" t="s">
        <v>134</v>
      </c>
      <c r="E354" s="55" t="s">
        <v>1442</v>
      </c>
      <c r="F354" s="57" t="str">
        <f>IF(ISBLANK(Table2[[#This Row],[unique_id]]), "", PROPER(SUBSTITUTE(Table2[[#This Row],[unique_id]], "_", " ")))</f>
        <v>Broken Lounge Sub Plug</v>
      </c>
      <c r="G354" s="55" t="s">
        <v>796</v>
      </c>
      <c r="H354" s="55" t="s">
        <v>527</v>
      </c>
      <c r="I354" s="55" t="s">
        <v>291</v>
      </c>
      <c r="M354" s="55" t="s">
        <v>257</v>
      </c>
      <c r="O354" s="58" t="s">
        <v>792</v>
      </c>
      <c r="P354" s="55" t="s">
        <v>165</v>
      </c>
      <c r="Q354" s="55" t="s">
        <v>764</v>
      </c>
      <c r="R354" s="61" t="s">
        <v>749</v>
      </c>
      <c r="S354" s="55" t="str">
        <f>Table2[[#This Row],[friendly_name]]</f>
        <v>Lounge Sub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797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Lounge</v>
      </c>
      <c r="BB354" s="55" t="s">
        <v>1026</v>
      </c>
      <c r="BC354" s="60" t="s">
        <v>361</v>
      </c>
      <c r="BD354" s="55" t="s">
        <v>233</v>
      </c>
      <c r="BF354" s="55" t="s">
        <v>362</v>
      </c>
      <c r="BG354" s="55" t="s">
        <v>194</v>
      </c>
      <c r="BJ354" s="55" t="s">
        <v>981</v>
      </c>
      <c r="BK354" s="55" t="s">
        <v>1301</v>
      </c>
      <c r="BL354" s="55" t="s">
        <v>340</v>
      </c>
      <c r="BM354" s="55" t="s">
        <v>1336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812</v>
      </c>
      <c r="D355" s="55" t="s">
        <v>148</v>
      </c>
      <c r="E355" s="56" t="s">
        <v>1443</v>
      </c>
      <c r="F355" s="57" t="str">
        <f>IF(ISBLANK(Table2[[#This Row],[unique_id]]), "", PROPER(SUBSTITUTE(Table2[[#This Row],[unique_id]], "_", " ")))</f>
        <v>Broken Template Study Outlet Plug Proxy</v>
      </c>
      <c r="G355" s="55" t="s">
        <v>226</v>
      </c>
      <c r="H355" s="55" t="s">
        <v>527</v>
      </c>
      <c r="I355" s="55" t="s">
        <v>291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Study Outlet</v>
      </c>
      <c r="T355" s="56" t="s">
        <v>1072</v>
      </c>
      <c r="V355" s="58"/>
      <c r="W355" s="58"/>
      <c r="X355" s="58"/>
      <c r="Y355" s="58"/>
      <c r="Z355" s="58"/>
      <c r="AA355" s="58"/>
      <c r="AG355" s="58"/>
      <c r="AH355" s="58"/>
      <c r="AT355" s="59"/>
      <c r="AU355" s="55" t="s">
        <v>134</v>
      </c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Study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357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233</v>
      </c>
      <c r="D356" s="55" t="s">
        <v>134</v>
      </c>
      <c r="E356" s="55" t="s">
        <v>1444</v>
      </c>
      <c r="F356" s="57" t="str">
        <f>IF(ISBLANK(Table2[[#This Row],[unique_id]]), "", PROPER(SUBSTITUTE(Table2[[#This Row],[unique_id]], "_", " ")))</f>
        <v>Broken Study Outlet Plug</v>
      </c>
      <c r="G356" s="55" t="s">
        <v>226</v>
      </c>
      <c r="H356" s="55" t="s">
        <v>527</v>
      </c>
      <c r="I356" s="55" t="s">
        <v>291</v>
      </c>
      <c r="M356" s="55" t="s">
        <v>257</v>
      </c>
      <c r="O356" s="58" t="s">
        <v>792</v>
      </c>
      <c r="P356" s="55" t="s">
        <v>165</v>
      </c>
      <c r="Q356" s="55" t="s">
        <v>764</v>
      </c>
      <c r="R356" s="55" t="s">
        <v>527</v>
      </c>
      <c r="S356" s="55" t="str">
        <f>Table2[[#This Row],[friendly_name]]</f>
        <v>Study Outlet</v>
      </c>
      <c r="T356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6" s="58"/>
      <c r="W356" s="58"/>
      <c r="X356" s="58"/>
      <c r="Y356" s="58"/>
      <c r="Z356" s="58"/>
      <c r="AA356" s="58"/>
      <c r="AE356" s="55" t="s">
        <v>251</v>
      </c>
      <c r="AG356" s="58"/>
      <c r="AH356" s="58"/>
      <c r="AT356" s="59"/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Study</v>
      </c>
      <c r="BB356" s="55" t="s">
        <v>1024</v>
      </c>
      <c r="BC356" s="60" t="s">
        <v>361</v>
      </c>
      <c r="BD356" s="55" t="s">
        <v>233</v>
      </c>
      <c r="BF356" s="55" t="s">
        <v>362</v>
      </c>
      <c r="BG356" s="55" t="s">
        <v>357</v>
      </c>
      <c r="BJ356" s="55" t="s">
        <v>981</v>
      </c>
      <c r="BK356" s="55" t="s">
        <v>1301</v>
      </c>
      <c r="BL356" s="55" t="s">
        <v>352</v>
      </c>
      <c r="BM356" s="55" t="s">
        <v>1337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812</v>
      </c>
      <c r="D357" s="55" t="s">
        <v>148</v>
      </c>
      <c r="E357" s="56" t="s">
        <v>1445</v>
      </c>
      <c r="F357" s="57" t="str">
        <f>IF(ISBLANK(Table2[[#This Row],[unique_id]]), "", PROPER(SUBSTITUTE(Table2[[#This Row],[unique_id]], "_", " ")))</f>
        <v>Broken Template Office Outlet Plug Proxy</v>
      </c>
      <c r="G357" s="55" t="s">
        <v>225</v>
      </c>
      <c r="H357" s="55" t="s">
        <v>527</v>
      </c>
      <c r="I357" s="55" t="s">
        <v>291</v>
      </c>
      <c r="O357" s="58" t="s">
        <v>792</v>
      </c>
      <c r="P357" s="55" t="s">
        <v>165</v>
      </c>
      <c r="Q357" s="55" t="s">
        <v>764</v>
      </c>
      <c r="R357" s="55" t="s">
        <v>527</v>
      </c>
      <c r="S357" s="55" t="str">
        <f>Table2[[#This Row],[friendly_name]]</f>
        <v>Office Outlet</v>
      </c>
      <c r="T357" s="56" t="s">
        <v>1072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Office</v>
      </c>
      <c r="BB357" s="55" t="s">
        <v>1024</v>
      </c>
      <c r="BC357" s="60" t="s">
        <v>361</v>
      </c>
      <c r="BD357" s="55" t="s">
        <v>233</v>
      </c>
      <c r="BF357" s="55" t="s">
        <v>362</v>
      </c>
      <c r="BG357" s="55" t="s">
        <v>212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s="55" customFormat="1" ht="16" customHeight="1" x14ac:dyDescent="0.2">
      <c r="A358" s="55">
        <v>2578</v>
      </c>
      <c r="B358" s="55" t="s">
        <v>580</v>
      </c>
      <c r="C358" s="55" t="s">
        <v>233</v>
      </c>
      <c r="D358" s="55" t="s">
        <v>134</v>
      </c>
      <c r="E358" s="55" t="s">
        <v>1446</v>
      </c>
      <c r="F358" s="57" t="str">
        <f>IF(ISBLANK(Table2[[#This Row],[unique_id]]), "", PROPER(SUBSTITUTE(Table2[[#This Row],[unique_id]], "_", " ")))</f>
        <v>Broken Office Outlet Plug</v>
      </c>
      <c r="G358" s="55" t="s">
        <v>225</v>
      </c>
      <c r="H358" s="55" t="s">
        <v>527</v>
      </c>
      <c r="I358" s="55" t="s">
        <v>291</v>
      </c>
      <c r="M358" s="55" t="s">
        <v>257</v>
      </c>
      <c r="O358" s="58" t="s">
        <v>792</v>
      </c>
      <c r="P358" s="55" t="s">
        <v>165</v>
      </c>
      <c r="Q358" s="55" t="s">
        <v>764</v>
      </c>
      <c r="R358" s="55" t="s">
        <v>527</v>
      </c>
      <c r="S358" s="55" t="str">
        <f>Table2[[#This Row],[friendly_name]]</f>
        <v>Office Outlet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251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Office</v>
      </c>
      <c r="BB358" s="55" t="s">
        <v>1024</v>
      </c>
      <c r="BC358" s="60" t="s">
        <v>361</v>
      </c>
      <c r="BD358" s="55" t="s">
        <v>233</v>
      </c>
      <c r="BF358" s="55" t="s">
        <v>362</v>
      </c>
      <c r="BG358" s="55" t="s">
        <v>212</v>
      </c>
      <c r="BJ358" s="55" t="s">
        <v>982</v>
      </c>
      <c r="BK358" s="55" t="s">
        <v>1301</v>
      </c>
      <c r="BL358" s="55" t="s">
        <v>353</v>
      </c>
      <c r="BM358" s="55" t="s">
        <v>1338</v>
      </c>
      <c r="BN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9" spans="1:66" s="55" customFormat="1" ht="16" customHeight="1" x14ac:dyDescent="0.2">
      <c r="A359" s="55">
        <v>2579</v>
      </c>
      <c r="B359" s="55" t="s">
        <v>580</v>
      </c>
      <c r="C359" s="55" t="s">
        <v>812</v>
      </c>
      <c r="D359" s="55" t="s">
        <v>148</v>
      </c>
      <c r="E359" s="56" t="s">
        <v>1447</v>
      </c>
      <c r="F359" s="57" t="str">
        <f>IF(ISBLANK(Table2[[#This Row],[unique_id]]), "", PROPER(SUBSTITUTE(Table2[[#This Row],[unique_id]], "_", " ")))</f>
        <v>Broken Template Kitchen Dish Washer Plug Proxy</v>
      </c>
      <c r="G359" s="55" t="s">
        <v>228</v>
      </c>
      <c r="H359" s="55" t="s">
        <v>527</v>
      </c>
      <c r="I359" s="55" t="s">
        <v>291</v>
      </c>
      <c r="O359" s="58" t="s">
        <v>792</v>
      </c>
      <c r="P359" s="55" t="s">
        <v>165</v>
      </c>
      <c r="Q359" s="55" t="s">
        <v>765</v>
      </c>
      <c r="R359" s="55" t="s">
        <v>775</v>
      </c>
      <c r="S359" s="55" t="str">
        <f>Table2[[#This Row],[friendly_name]]</f>
        <v>Dish Washer</v>
      </c>
      <c r="T359" s="56" t="s">
        <v>1072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Kitchen</v>
      </c>
      <c r="BB359" s="55" t="s">
        <v>228</v>
      </c>
      <c r="BC359" s="60" t="s">
        <v>361</v>
      </c>
      <c r="BD359" s="55" t="s">
        <v>233</v>
      </c>
      <c r="BF359" s="55" t="s">
        <v>362</v>
      </c>
      <c r="BG359" s="55" t="s">
        <v>206</v>
      </c>
      <c r="BN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233</v>
      </c>
      <c r="D360" s="55" t="s">
        <v>134</v>
      </c>
      <c r="E360" s="55" t="s">
        <v>1448</v>
      </c>
      <c r="F360" s="57" t="str">
        <f>IF(ISBLANK(Table2[[#This Row],[unique_id]]), "", PROPER(SUBSTITUTE(Table2[[#This Row],[unique_id]], "_", " ")))</f>
        <v>Broken Kitchen Dish Washer Plug</v>
      </c>
      <c r="G360" s="55" t="s">
        <v>228</v>
      </c>
      <c r="H360" s="55" t="s">
        <v>527</v>
      </c>
      <c r="I360" s="55" t="s">
        <v>291</v>
      </c>
      <c r="M360" s="55" t="s">
        <v>257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Dish Washer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244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Kitchen</v>
      </c>
      <c r="BB360" s="55" t="s">
        <v>228</v>
      </c>
      <c r="BC360" s="60" t="s">
        <v>361</v>
      </c>
      <c r="BD360" s="55" t="s">
        <v>233</v>
      </c>
      <c r="BF360" s="55" t="s">
        <v>362</v>
      </c>
      <c r="BG360" s="55" t="s">
        <v>206</v>
      </c>
      <c r="BJ360" s="55" t="s">
        <v>982</v>
      </c>
      <c r="BK360" s="55" t="s">
        <v>1301</v>
      </c>
      <c r="BL360" s="55" t="s">
        <v>343</v>
      </c>
      <c r="BM360" s="55" t="s">
        <v>1339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61" spans="1:66" ht="16" customHeight="1" x14ac:dyDescent="0.2">
      <c r="A361" s="30">
        <v>2581</v>
      </c>
      <c r="B361" s="30" t="s">
        <v>26</v>
      </c>
      <c r="C361" s="30" t="s">
        <v>812</v>
      </c>
      <c r="D361" s="30" t="s">
        <v>148</v>
      </c>
      <c r="E361" s="37" t="s">
        <v>968</v>
      </c>
      <c r="F361" s="36" t="str">
        <f>IF(ISBLANK(Table2[[#This Row],[unique_id]]), "", PROPER(SUBSTITUTE(Table2[[#This Row],[unique_id]], "_", " ")))</f>
        <v>Template Kitchen Dish Washer Plug Proxy</v>
      </c>
      <c r="G361" s="30" t="s">
        <v>228</v>
      </c>
      <c r="H361" s="30" t="s">
        <v>527</v>
      </c>
      <c r="I361" s="30" t="s">
        <v>291</v>
      </c>
      <c r="O361" s="31" t="s">
        <v>792</v>
      </c>
      <c r="P361" s="30" t="s">
        <v>165</v>
      </c>
      <c r="Q361" s="30" t="s">
        <v>765</v>
      </c>
      <c r="R361" s="30" t="s">
        <v>775</v>
      </c>
      <c r="S361" s="30" t="str">
        <f>Table2[[#This Row],[friendly_name]]</f>
        <v>Dish Washer</v>
      </c>
      <c r="T36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228</v>
      </c>
      <c r="BC361" s="30" t="s">
        <v>360</v>
      </c>
      <c r="BD361" s="30" t="s">
        <v>233</v>
      </c>
      <c r="BF361" s="30" t="s">
        <v>363</v>
      </c>
      <c r="BG361" s="30" t="s">
        <v>206</v>
      </c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ht="16" customHeight="1" x14ac:dyDescent="0.2">
      <c r="A362" s="30">
        <v>2582</v>
      </c>
      <c r="B362" s="30" t="s">
        <v>26</v>
      </c>
      <c r="C362" s="30" t="s">
        <v>233</v>
      </c>
      <c r="D362" s="30" t="s">
        <v>134</v>
      </c>
      <c r="E362" s="30" t="s">
        <v>839</v>
      </c>
      <c r="F362" s="36" t="str">
        <f>IF(ISBLANK(Table2[[#This Row],[unique_id]]), "", PROPER(SUBSTITUTE(Table2[[#This Row],[unique_id]], "_", " ")))</f>
        <v>Kitchen Dish Washer Plug</v>
      </c>
      <c r="G362" s="30" t="s">
        <v>228</v>
      </c>
      <c r="H362" s="30" t="s">
        <v>527</v>
      </c>
      <c r="I362" s="30" t="s">
        <v>291</v>
      </c>
      <c r="M362" s="30" t="s">
        <v>257</v>
      </c>
      <c r="O362" s="31" t="s">
        <v>792</v>
      </c>
      <c r="P362" s="30" t="s">
        <v>165</v>
      </c>
      <c r="Q362" s="30" t="s">
        <v>765</v>
      </c>
      <c r="R362" s="30" t="s">
        <v>775</v>
      </c>
      <c r="S362" s="30" t="str">
        <f>Table2[[#This Row],[friendly_name]]</f>
        <v>Dish Washer</v>
      </c>
      <c r="T362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244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228</v>
      </c>
      <c r="BC362" s="30" t="s">
        <v>360</v>
      </c>
      <c r="BD362" s="30" t="s">
        <v>233</v>
      </c>
      <c r="BF362" s="30" t="s">
        <v>363</v>
      </c>
      <c r="BG362" s="30" t="s">
        <v>206</v>
      </c>
      <c r="BJ362" s="30" t="s">
        <v>982</v>
      </c>
      <c r="BK362" s="30" t="s">
        <v>1301</v>
      </c>
      <c r="BL362" s="30" t="s">
        <v>356</v>
      </c>
      <c r="BM362" s="30" t="s">
        <v>1351</v>
      </c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812</v>
      </c>
      <c r="D363" s="55" t="s">
        <v>148</v>
      </c>
      <c r="E363" s="56" t="s">
        <v>1449</v>
      </c>
      <c r="F363" s="57" t="str">
        <f>IF(ISBLANK(Table2[[#This Row],[unique_id]]), "", PROPER(SUBSTITUTE(Table2[[#This Row],[unique_id]], "_", " ")))</f>
        <v>Broken Template Laundry Clothes Dryer Plug Proxy</v>
      </c>
      <c r="G363" s="55" t="s">
        <v>229</v>
      </c>
      <c r="H363" s="55" t="s">
        <v>527</v>
      </c>
      <c r="I363" s="55" t="s">
        <v>291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Clothes Dryer</v>
      </c>
      <c r="T363" s="56" t="s">
        <v>1072</v>
      </c>
      <c r="V363" s="58"/>
      <c r="W363" s="58"/>
      <c r="X363" s="58"/>
      <c r="Y363" s="58"/>
      <c r="Z363" s="58"/>
      <c r="AA363" s="58"/>
      <c r="AG363" s="58"/>
      <c r="AH363" s="58"/>
      <c r="AT363" s="59"/>
      <c r="AU363" s="55" t="s">
        <v>134</v>
      </c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229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s="55" customFormat="1" ht="16" customHeight="1" x14ac:dyDescent="0.2">
      <c r="A364" s="55">
        <v>2584</v>
      </c>
      <c r="B364" s="55" t="s">
        <v>580</v>
      </c>
      <c r="C364" s="55" t="s">
        <v>233</v>
      </c>
      <c r="D364" s="55" t="s">
        <v>134</v>
      </c>
      <c r="E364" s="55" t="s">
        <v>1450</v>
      </c>
      <c r="F364" s="57" t="str">
        <f>IF(ISBLANK(Table2[[#This Row],[unique_id]]), "", PROPER(SUBSTITUTE(Table2[[#This Row],[unique_id]], "_", " ")))</f>
        <v>Broken Laundry Clothes Dryer Plug</v>
      </c>
      <c r="G364" s="55" t="s">
        <v>229</v>
      </c>
      <c r="H364" s="55" t="s">
        <v>527</v>
      </c>
      <c r="I364" s="55" t="s">
        <v>291</v>
      </c>
      <c r="M364" s="55" t="s">
        <v>257</v>
      </c>
      <c r="O364" s="58" t="s">
        <v>792</v>
      </c>
      <c r="P364" s="55" t="s">
        <v>165</v>
      </c>
      <c r="Q364" s="55" t="s">
        <v>765</v>
      </c>
      <c r="R364" s="55" t="s">
        <v>775</v>
      </c>
      <c r="S364" s="55" t="str">
        <f>Table2[[#This Row],[friendly_name]]</f>
        <v>Clothes Dryer</v>
      </c>
      <c r="T364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4" s="58"/>
      <c r="W364" s="58"/>
      <c r="X364" s="58"/>
      <c r="Y364" s="58"/>
      <c r="Z364" s="58"/>
      <c r="AA364" s="58"/>
      <c r="AE364" s="55" t="s">
        <v>245</v>
      </c>
      <c r="AG364" s="58"/>
      <c r="AH364" s="58"/>
      <c r="AT364" s="59"/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Laundry</v>
      </c>
      <c r="BB364" s="55" t="s">
        <v>229</v>
      </c>
      <c r="BC364" s="60" t="s">
        <v>361</v>
      </c>
      <c r="BD364" s="55" t="s">
        <v>233</v>
      </c>
      <c r="BF364" s="55" t="s">
        <v>362</v>
      </c>
      <c r="BG364" s="55" t="s">
        <v>213</v>
      </c>
      <c r="BJ364" s="55" t="s">
        <v>981</v>
      </c>
      <c r="BK364" s="55" t="s">
        <v>1301</v>
      </c>
      <c r="BL364" s="55" t="s">
        <v>344</v>
      </c>
      <c r="BM364" s="55" t="s">
        <v>1340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5" spans="1:66" s="55" customFormat="1" ht="16" customHeight="1" x14ac:dyDescent="0.2">
      <c r="A365" s="55">
        <v>2585</v>
      </c>
      <c r="B365" s="55" t="s">
        <v>580</v>
      </c>
      <c r="C365" s="55" t="s">
        <v>812</v>
      </c>
      <c r="D365" s="55" t="s">
        <v>148</v>
      </c>
      <c r="E365" s="56" t="s">
        <v>1451</v>
      </c>
      <c r="F365" s="57" t="str">
        <f>IF(ISBLANK(Table2[[#This Row],[unique_id]]), "", PROPER(SUBSTITUTE(Table2[[#This Row],[unique_id]], "_", " ")))</f>
        <v>Broken Template Laundry Washing Machine Plug Proxy</v>
      </c>
      <c r="G365" s="55" t="s">
        <v>227</v>
      </c>
      <c r="H365" s="55" t="s">
        <v>527</v>
      </c>
      <c r="I365" s="55" t="s">
        <v>291</v>
      </c>
      <c r="O365" s="58" t="s">
        <v>792</v>
      </c>
      <c r="P365" s="55" t="s">
        <v>165</v>
      </c>
      <c r="Q365" s="55" t="s">
        <v>765</v>
      </c>
      <c r="R365" s="55" t="s">
        <v>775</v>
      </c>
      <c r="S365" s="55" t="str">
        <f>Table2[[#This Row],[friendly_name]]</f>
        <v>Washing Machine</v>
      </c>
      <c r="T365" s="56" t="s">
        <v>1072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Laundry</v>
      </c>
      <c r="BB365" s="55" t="s">
        <v>227</v>
      </c>
      <c r="BC365" s="60" t="s">
        <v>361</v>
      </c>
      <c r="BD365" s="55" t="s">
        <v>233</v>
      </c>
      <c r="BF365" s="55" t="s">
        <v>362</v>
      </c>
      <c r="BG365" s="55" t="s">
        <v>213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s="55" customFormat="1" ht="16" customHeight="1" x14ac:dyDescent="0.2">
      <c r="A366" s="55">
        <v>2586</v>
      </c>
      <c r="B366" s="55" t="s">
        <v>580</v>
      </c>
      <c r="C366" s="55" t="s">
        <v>233</v>
      </c>
      <c r="D366" s="55" t="s">
        <v>134</v>
      </c>
      <c r="E366" s="55" t="s">
        <v>1452</v>
      </c>
      <c r="F366" s="57" t="str">
        <f>IF(ISBLANK(Table2[[#This Row],[unique_id]]), "", PROPER(SUBSTITUTE(Table2[[#This Row],[unique_id]], "_", " ")))</f>
        <v>Broken Laundry Washing Machine Plug</v>
      </c>
      <c r="G366" s="55" t="s">
        <v>227</v>
      </c>
      <c r="H366" s="55" t="s">
        <v>527</v>
      </c>
      <c r="I366" s="55" t="s">
        <v>291</v>
      </c>
      <c r="M366" s="55" t="s">
        <v>257</v>
      </c>
      <c r="O366" s="58" t="s">
        <v>792</v>
      </c>
      <c r="P366" s="55" t="s">
        <v>165</v>
      </c>
      <c r="Q366" s="55" t="s">
        <v>765</v>
      </c>
      <c r="R366" s="55" t="s">
        <v>775</v>
      </c>
      <c r="S366" s="55" t="str">
        <f>Table2[[#This Row],[friendly_name]]</f>
        <v>Washing Machine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246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Laundry</v>
      </c>
      <c r="BB366" s="55" t="s">
        <v>227</v>
      </c>
      <c r="BC366" s="60" t="s">
        <v>361</v>
      </c>
      <c r="BD366" s="55" t="s">
        <v>233</v>
      </c>
      <c r="BF366" s="55" t="s">
        <v>362</v>
      </c>
      <c r="BG366" s="55" t="s">
        <v>213</v>
      </c>
      <c r="BJ366" s="55" t="s">
        <v>981</v>
      </c>
      <c r="BK366" s="55" t="s">
        <v>1301</v>
      </c>
      <c r="BL366" s="55" t="s">
        <v>345</v>
      </c>
      <c r="BM366" s="55" t="s">
        <v>1341</v>
      </c>
      <c r="BN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7" spans="1:66" s="55" customFormat="1" ht="16" customHeight="1" x14ac:dyDescent="0.2">
      <c r="A367" s="55">
        <v>2587</v>
      </c>
      <c r="B367" s="55" t="s">
        <v>580</v>
      </c>
      <c r="C367" s="55" t="s">
        <v>812</v>
      </c>
      <c r="D367" s="55" t="s">
        <v>148</v>
      </c>
      <c r="E367" s="56" t="s">
        <v>1516</v>
      </c>
      <c r="F367" s="57" t="str">
        <f>IF(ISBLANK(Table2[[#This Row],[unique_id]]), "", PROPER(SUBSTITUTE(Table2[[#This Row],[unique_id]], "_", " ")))</f>
        <v>Broken Template Kitchen Fridge Plug Proxy</v>
      </c>
      <c r="G367" s="55" t="s">
        <v>223</v>
      </c>
      <c r="H367" s="55" t="s">
        <v>527</v>
      </c>
      <c r="I367" s="55" t="s">
        <v>291</v>
      </c>
      <c r="O367" s="58" t="s">
        <v>792</v>
      </c>
      <c r="P367" s="55" t="s">
        <v>165</v>
      </c>
      <c r="Q367" s="55" t="s">
        <v>764</v>
      </c>
      <c r="R367" s="55" t="s">
        <v>776</v>
      </c>
      <c r="S367" s="55" t="str">
        <f>Table2[[#This Row],[friendly_name]]</f>
        <v>Kitchen Fridge</v>
      </c>
      <c r="T367" s="56" t="s">
        <v>1073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Kitchen</v>
      </c>
      <c r="BB367" s="55" t="s">
        <v>1027</v>
      </c>
      <c r="BC367" s="55" t="s">
        <v>360</v>
      </c>
      <c r="BD367" s="55" t="s">
        <v>233</v>
      </c>
      <c r="BF367" s="55" t="s">
        <v>363</v>
      </c>
      <c r="BG367" s="55" t="s">
        <v>206</v>
      </c>
      <c r="BN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233</v>
      </c>
      <c r="D368" s="55" t="s">
        <v>134</v>
      </c>
      <c r="E368" s="55" t="s">
        <v>1517</v>
      </c>
      <c r="F368" s="57" t="str">
        <f>IF(ISBLANK(Table2[[#This Row],[unique_id]]), "", PROPER(SUBSTITUTE(Table2[[#This Row],[unique_id]], "_", " ")))</f>
        <v>Broken Kitchen Fridge Plug</v>
      </c>
      <c r="G368" s="55" t="s">
        <v>223</v>
      </c>
      <c r="H368" s="55" t="s">
        <v>527</v>
      </c>
      <c r="I368" s="55" t="s">
        <v>291</v>
      </c>
      <c r="M368" s="55" t="s">
        <v>257</v>
      </c>
      <c r="O368" s="58" t="s">
        <v>792</v>
      </c>
      <c r="P368" s="55" t="s">
        <v>165</v>
      </c>
      <c r="Q368" s="55" t="s">
        <v>764</v>
      </c>
      <c r="R368" s="55" t="s">
        <v>776</v>
      </c>
      <c r="S368" s="55" t="str">
        <f>Table2[[#This Row],[friendly_name]]</f>
        <v>Kitchen Fridge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248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Kitchen</v>
      </c>
      <c r="BB368" s="55" t="s">
        <v>1027</v>
      </c>
      <c r="BC368" s="55" t="s">
        <v>360</v>
      </c>
      <c r="BD368" s="55" t="s">
        <v>233</v>
      </c>
      <c r="BF368" s="55" t="s">
        <v>363</v>
      </c>
      <c r="BG368" s="55" t="s">
        <v>206</v>
      </c>
      <c r="BJ368" s="55" t="s">
        <v>982</v>
      </c>
      <c r="BK368" s="55" t="s">
        <v>1301</v>
      </c>
      <c r="BL368" s="55" t="s">
        <v>347</v>
      </c>
      <c r="BM368" s="55" t="s">
        <v>1343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9" spans="1:66" ht="16" customHeight="1" x14ac:dyDescent="0.2">
      <c r="A369" s="30">
        <v>2589</v>
      </c>
      <c r="B369" s="30" t="s">
        <v>26</v>
      </c>
      <c r="C369" s="30" t="s">
        <v>812</v>
      </c>
      <c r="D369" s="30" t="s">
        <v>148</v>
      </c>
      <c r="E369" s="37" t="s">
        <v>970</v>
      </c>
      <c r="F369" s="36" t="str">
        <f>IF(ISBLANK(Table2[[#This Row],[unique_id]]), "", PROPER(SUBSTITUTE(Table2[[#This Row],[unique_id]], "_", " ")))</f>
        <v>Template Deck Freezer Plug Proxy</v>
      </c>
      <c r="G369" s="30" t="s">
        <v>224</v>
      </c>
      <c r="H369" s="30" t="s">
        <v>527</v>
      </c>
      <c r="I369" s="30" t="s">
        <v>291</v>
      </c>
      <c r="O369" s="31" t="s">
        <v>792</v>
      </c>
      <c r="P369" s="30" t="s">
        <v>165</v>
      </c>
      <c r="Q369" s="30" t="s">
        <v>764</v>
      </c>
      <c r="R369" s="30" t="s">
        <v>776</v>
      </c>
      <c r="S369" s="30" t="str">
        <f>Table2[[#This Row],[friendly_name]]</f>
        <v>Deck Freezer</v>
      </c>
      <c r="T369" s="37" t="s">
        <v>1073</v>
      </c>
      <c r="U369" s="30"/>
      <c r="V369" s="31"/>
      <c r="W369" s="31"/>
      <c r="X369" s="31"/>
      <c r="Y369" s="31"/>
      <c r="Z369" s="31"/>
      <c r="AA369" s="31"/>
      <c r="AB369" s="30"/>
      <c r="AC369" s="30"/>
      <c r="AG369" s="31"/>
      <c r="AH369" s="31"/>
      <c r="AT369" s="40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tr">
        <f>IF(ISBLANK(Table2[[#This Row],[device_model]]), "", Table2[[#This Row],[device_suggested_area]])</f>
        <v>Deck</v>
      </c>
      <c r="BB369" s="30" t="s">
        <v>1028</v>
      </c>
      <c r="BC369" s="30" t="s">
        <v>360</v>
      </c>
      <c r="BD369" s="30" t="s">
        <v>233</v>
      </c>
      <c r="BF369" s="30" t="s">
        <v>363</v>
      </c>
      <c r="BG369" s="30" t="s">
        <v>358</v>
      </c>
      <c r="BN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ht="16" customHeight="1" x14ac:dyDescent="0.2">
      <c r="A370" s="30">
        <v>2590</v>
      </c>
      <c r="B370" s="30" t="s">
        <v>26</v>
      </c>
      <c r="C370" s="30" t="s">
        <v>233</v>
      </c>
      <c r="D370" s="30" t="s">
        <v>134</v>
      </c>
      <c r="E370" s="30" t="s">
        <v>841</v>
      </c>
      <c r="F370" s="36" t="str">
        <f>IF(ISBLANK(Table2[[#This Row],[unique_id]]), "", PROPER(SUBSTITUTE(Table2[[#This Row],[unique_id]], "_", " ")))</f>
        <v>Deck Freezer Plug</v>
      </c>
      <c r="G370" s="30" t="s">
        <v>224</v>
      </c>
      <c r="H370" s="30" t="s">
        <v>527</v>
      </c>
      <c r="I370" s="30" t="s">
        <v>291</v>
      </c>
      <c r="M370" s="30" t="s">
        <v>257</v>
      </c>
      <c r="O370" s="31" t="s">
        <v>792</v>
      </c>
      <c r="P370" s="30" t="s">
        <v>165</v>
      </c>
      <c r="Q370" s="30" t="s">
        <v>764</v>
      </c>
      <c r="R370" s="30" t="s">
        <v>776</v>
      </c>
      <c r="S370" s="30" t="str">
        <f>Table2[[#This Row],[friendly_name]]</f>
        <v>Deck Freezer</v>
      </c>
      <c r="T370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70" s="30"/>
      <c r="V370" s="31"/>
      <c r="W370" s="31"/>
      <c r="X370" s="31"/>
      <c r="Y370" s="31"/>
      <c r="Z370" s="31"/>
      <c r="AA370" s="31"/>
      <c r="AB370" s="30"/>
      <c r="AC370" s="30"/>
      <c r="AE370" s="30" t="s">
        <v>249</v>
      </c>
      <c r="AG370" s="31"/>
      <c r="AH370" s="31"/>
      <c r="AT370" s="40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tr">
        <f>IF(ISBLANK(Table2[[#This Row],[device_model]]), "", Table2[[#This Row],[device_suggested_area]])</f>
        <v>Deck</v>
      </c>
      <c r="BB370" s="30" t="s">
        <v>1028</v>
      </c>
      <c r="BC370" s="30" t="s">
        <v>360</v>
      </c>
      <c r="BD370" s="30" t="s">
        <v>233</v>
      </c>
      <c r="BF370" s="30" t="s">
        <v>363</v>
      </c>
      <c r="BG370" s="30" t="s">
        <v>358</v>
      </c>
      <c r="BJ370" s="30" t="s">
        <v>982</v>
      </c>
      <c r="BK370" s="30" t="s">
        <v>1301</v>
      </c>
      <c r="BL370" s="30" t="s">
        <v>348</v>
      </c>
      <c r="BM370" s="30" t="s">
        <v>1344</v>
      </c>
      <c r="BN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71" spans="1:66" s="55" customFormat="1" ht="16" customHeight="1" x14ac:dyDescent="0.2">
      <c r="A371" s="55">
        <v>2591</v>
      </c>
      <c r="B371" s="55" t="s">
        <v>580</v>
      </c>
      <c r="C371" s="55" t="s">
        <v>812</v>
      </c>
      <c r="D371" s="55" t="s">
        <v>148</v>
      </c>
      <c r="E371" s="56" t="s">
        <v>1453</v>
      </c>
      <c r="F371" s="57" t="str">
        <f>IF(ISBLANK(Table2[[#This Row],[unique_id]]), "", PROPER(SUBSTITUTE(Table2[[#This Row],[unique_id]], "_", " ")))</f>
        <v>Broken Template Study Battery Charger Plug Proxy</v>
      </c>
      <c r="G371" s="55" t="s">
        <v>231</v>
      </c>
      <c r="H371" s="55" t="s">
        <v>527</v>
      </c>
      <c r="I371" s="55" t="s">
        <v>291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Battery Charger</v>
      </c>
      <c r="T371" s="56" t="s">
        <v>1072</v>
      </c>
      <c r="V371" s="58"/>
      <c r="W371" s="58"/>
      <c r="X371" s="58"/>
      <c r="Y371" s="58"/>
      <c r="Z371" s="58"/>
      <c r="AA371" s="58"/>
      <c r="AG371" s="58"/>
      <c r="AH371" s="58"/>
      <c r="AT371" s="59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Study</v>
      </c>
      <c r="BB371" s="55" t="s">
        <v>231</v>
      </c>
      <c r="BC371" s="60" t="s">
        <v>361</v>
      </c>
      <c r="BD371" s="55" t="s">
        <v>233</v>
      </c>
      <c r="BF371" s="55" t="s">
        <v>362</v>
      </c>
      <c r="BG371" s="55" t="s">
        <v>357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5" customFormat="1" ht="16" customHeight="1" x14ac:dyDescent="0.2">
      <c r="A372" s="55">
        <v>2592</v>
      </c>
      <c r="B372" s="55" t="s">
        <v>580</v>
      </c>
      <c r="C372" s="55" t="s">
        <v>233</v>
      </c>
      <c r="D372" s="55" t="s">
        <v>134</v>
      </c>
      <c r="E372" s="55" t="s">
        <v>1454</v>
      </c>
      <c r="F372" s="57" t="str">
        <f>IF(ISBLANK(Table2[[#This Row],[unique_id]]), "", PROPER(SUBSTITUTE(Table2[[#This Row],[unique_id]], "_", " ")))</f>
        <v>Broken Study Battery Charger Plug</v>
      </c>
      <c r="G372" s="55" t="s">
        <v>231</v>
      </c>
      <c r="H372" s="55" t="s">
        <v>527</v>
      </c>
      <c r="I372" s="55" t="s">
        <v>291</v>
      </c>
      <c r="M372" s="55" t="s">
        <v>257</v>
      </c>
      <c r="O372" s="58" t="s">
        <v>792</v>
      </c>
      <c r="P372" s="55" t="s">
        <v>165</v>
      </c>
      <c r="Q372" s="55" t="s">
        <v>764</v>
      </c>
      <c r="R372" s="55" t="s">
        <v>527</v>
      </c>
      <c r="S372" s="55" t="str">
        <f>Table2[[#This Row],[friendly_name]]</f>
        <v>Battery Charger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255</v>
      </c>
      <c r="AG372" s="58"/>
      <c r="AH372" s="58"/>
      <c r="AT372" s="59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Study</v>
      </c>
      <c r="BB372" s="55" t="s">
        <v>231</v>
      </c>
      <c r="BC372" s="60" t="s">
        <v>361</v>
      </c>
      <c r="BD372" s="55" t="s">
        <v>233</v>
      </c>
      <c r="BF372" s="55" t="s">
        <v>362</v>
      </c>
      <c r="BG372" s="55" t="s">
        <v>357</v>
      </c>
      <c r="BJ372" s="55" t="s">
        <v>981</v>
      </c>
      <c r="BK372" s="55" t="s">
        <v>1301</v>
      </c>
      <c r="BL372" s="55" t="s">
        <v>341</v>
      </c>
      <c r="BM372" s="55" t="s">
        <v>1345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3" spans="1:66" s="55" customFormat="1" ht="16" customHeight="1" x14ac:dyDescent="0.2">
      <c r="A373" s="55">
        <v>2593</v>
      </c>
      <c r="B373" s="55" t="s">
        <v>580</v>
      </c>
      <c r="C373" s="55" t="s">
        <v>812</v>
      </c>
      <c r="D373" s="55" t="s">
        <v>148</v>
      </c>
      <c r="E373" s="56" t="s">
        <v>1455</v>
      </c>
      <c r="F373" s="57" t="str">
        <f>IF(ISBLANK(Table2[[#This Row],[unique_id]]), "", PROPER(SUBSTITUTE(Table2[[#This Row],[unique_id]], "_", " ")))</f>
        <v>Broken Template Laundry Vacuum Charger Plug Proxy</v>
      </c>
      <c r="G373" s="55" t="s">
        <v>230</v>
      </c>
      <c r="H373" s="55" t="s">
        <v>527</v>
      </c>
      <c r="I373" s="55" t="s">
        <v>291</v>
      </c>
      <c r="O373" s="58" t="s">
        <v>792</v>
      </c>
      <c r="P373" s="55" t="s">
        <v>165</v>
      </c>
      <c r="Q373" s="55" t="s">
        <v>764</v>
      </c>
      <c r="R373" s="55" t="s">
        <v>527</v>
      </c>
      <c r="S373" s="55" t="str">
        <f>Table2[[#This Row],[friendly_name]]</f>
        <v>Vacuum Charger</v>
      </c>
      <c r="T373" s="56" t="s">
        <v>1072</v>
      </c>
      <c r="V373" s="58"/>
      <c r="W373" s="58"/>
      <c r="X373" s="58"/>
      <c r="Y373" s="58"/>
      <c r="Z373" s="58"/>
      <c r="AA373" s="58"/>
      <c r="AG373" s="58"/>
      <c r="AH373" s="58"/>
      <c r="AT373" s="59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Laundry</v>
      </c>
      <c r="BB373" s="55" t="s">
        <v>230</v>
      </c>
      <c r="BC373" s="60" t="s">
        <v>361</v>
      </c>
      <c r="BD373" s="55" t="s">
        <v>233</v>
      </c>
      <c r="BF373" s="55" t="s">
        <v>362</v>
      </c>
      <c r="BG373" s="55" t="s">
        <v>213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5" customFormat="1" ht="16" customHeight="1" x14ac:dyDescent="0.2">
      <c r="A374" s="55">
        <v>2594</v>
      </c>
      <c r="B374" s="55" t="s">
        <v>580</v>
      </c>
      <c r="C374" s="55" t="s">
        <v>233</v>
      </c>
      <c r="D374" s="55" t="s">
        <v>134</v>
      </c>
      <c r="E374" s="55" t="s">
        <v>1456</v>
      </c>
      <c r="F374" s="57" t="str">
        <f>IF(ISBLANK(Table2[[#This Row],[unique_id]]), "", PROPER(SUBSTITUTE(Table2[[#This Row],[unique_id]], "_", " ")))</f>
        <v>Broken Laundry Vacuum Charger Plug</v>
      </c>
      <c r="G374" s="55" t="s">
        <v>230</v>
      </c>
      <c r="H374" s="55" t="s">
        <v>527</v>
      </c>
      <c r="I374" s="55" t="s">
        <v>291</v>
      </c>
      <c r="M374" s="55" t="s">
        <v>257</v>
      </c>
      <c r="O374" s="58" t="s">
        <v>792</v>
      </c>
      <c r="P374" s="55" t="s">
        <v>165</v>
      </c>
      <c r="Q374" s="55" t="s">
        <v>764</v>
      </c>
      <c r="R374" s="55" t="s">
        <v>527</v>
      </c>
      <c r="S374" s="55" t="str">
        <f>Table2[[#This Row],[friendly_name]]</f>
        <v>Vacuum Charger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255</v>
      </c>
      <c r="AG374" s="58"/>
      <c r="AH374" s="58"/>
      <c r="AT374" s="59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Laundry</v>
      </c>
      <c r="BB374" s="55" t="s">
        <v>230</v>
      </c>
      <c r="BC374" s="60" t="s">
        <v>361</v>
      </c>
      <c r="BD374" s="55" t="s">
        <v>233</v>
      </c>
      <c r="BF374" s="55" t="s">
        <v>362</v>
      </c>
      <c r="BG374" s="55" t="s">
        <v>213</v>
      </c>
      <c r="BJ374" s="55" t="s">
        <v>982</v>
      </c>
      <c r="BK374" s="55" t="s">
        <v>1301</v>
      </c>
      <c r="BL374" s="55" t="s">
        <v>342</v>
      </c>
      <c r="BM374" s="55" t="s">
        <v>1346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5" spans="1:66" s="55" customFormat="1" ht="16" customHeight="1" x14ac:dyDescent="0.2">
      <c r="A375" s="55">
        <v>2595</v>
      </c>
      <c r="B375" s="55" t="s">
        <v>580</v>
      </c>
      <c r="C375" s="55" t="s">
        <v>812</v>
      </c>
      <c r="D375" s="55" t="s">
        <v>148</v>
      </c>
      <c r="E375" s="56" t="s">
        <v>1457</v>
      </c>
      <c r="F375" s="57" t="str">
        <f>IF(ISBLANK(Table2[[#This Row],[unique_id]]), "", PROPER(SUBSTITUTE(Table2[[#This Row],[unique_id]], "_", " ")))</f>
        <v>Broken Template Ada Tablet Plug Proxy</v>
      </c>
      <c r="G375" s="55" t="s">
        <v>825</v>
      </c>
      <c r="H375" s="55" t="s">
        <v>527</v>
      </c>
      <c r="I375" s="55" t="s">
        <v>291</v>
      </c>
      <c r="O375" s="58" t="s">
        <v>792</v>
      </c>
      <c r="P375" s="55" t="s">
        <v>165</v>
      </c>
      <c r="Q375" s="55" t="s">
        <v>764</v>
      </c>
      <c r="R375" s="61" t="s">
        <v>749</v>
      </c>
      <c r="S375" s="55" t="str">
        <f>Table2[[#This Row],[friendly_name]]</f>
        <v>Ada Tablet</v>
      </c>
      <c r="T375" s="56" t="s">
        <v>1072</v>
      </c>
      <c r="V375" s="58"/>
      <c r="W375" s="58"/>
      <c r="X375" s="58"/>
      <c r="Y375" s="58"/>
      <c r="Z375" s="58"/>
      <c r="AA375" s="58"/>
      <c r="AG375" s="58"/>
      <c r="AH375" s="58"/>
      <c r="AR375" s="60"/>
      <c r="AT375" s="62"/>
      <c r="AU375" s="55" t="s">
        <v>134</v>
      </c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Lounge</v>
      </c>
      <c r="BB375" s="55" t="s">
        <v>825</v>
      </c>
      <c r="BC375" s="60" t="s">
        <v>361</v>
      </c>
      <c r="BD375" s="55" t="s">
        <v>233</v>
      </c>
      <c r="BF375" s="55" t="s">
        <v>362</v>
      </c>
      <c r="BG375" s="55" t="s">
        <v>194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s="55" customFormat="1" ht="16" customHeight="1" x14ac:dyDescent="0.2">
      <c r="A376" s="55">
        <v>2596</v>
      </c>
      <c r="B376" s="55" t="s">
        <v>580</v>
      </c>
      <c r="C376" s="55" t="s">
        <v>233</v>
      </c>
      <c r="D376" s="55" t="s">
        <v>134</v>
      </c>
      <c r="E376" s="55" t="s">
        <v>1458</v>
      </c>
      <c r="F376" s="57" t="str">
        <f>IF(ISBLANK(Table2[[#This Row],[unique_id]]), "", PROPER(SUBSTITUTE(Table2[[#This Row],[unique_id]], "_", " ")))</f>
        <v>Broken Ada Tablet Plug</v>
      </c>
      <c r="G376" s="55" t="s">
        <v>825</v>
      </c>
      <c r="H376" s="55" t="s">
        <v>527</v>
      </c>
      <c r="I376" s="55" t="s">
        <v>291</v>
      </c>
      <c r="M376" s="55" t="s">
        <v>257</v>
      </c>
      <c r="O376" s="58" t="s">
        <v>792</v>
      </c>
      <c r="P376" s="55" t="s">
        <v>165</v>
      </c>
      <c r="Q376" s="55" t="s">
        <v>764</v>
      </c>
      <c r="R376" s="61" t="s">
        <v>749</v>
      </c>
      <c r="S376" s="55" t="str">
        <f>Table2[[#This Row],[friendly_name]]</f>
        <v>Ada Tablet</v>
      </c>
      <c r="T376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6" s="58"/>
      <c r="W376" s="58"/>
      <c r="X376" s="58"/>
      <c r="Y376" s="58"/>
      <c r="Z376" s="58"/>
      <c r="AA376" s="58"/>
      <c r="AE376" s="55" t="s">
        <v>826</v>
      </c>
      <c r="AG376" s="58"/>
      <c r="AH376" s="58"/>
      <c r="AR376" s="60"/>
      <c r="AT376" s="62"/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Lounge</v>
      </c>
      <c r="BB376" s="55" t="s">
        <v>825</v>
      </c>
      <c r="BC376" s="60" t="s">
        <v>361</v>
      </c>
      <c r="BD376" s="55" t="s">
        <v>233</v>
      </c>
      <c r="BF376" s="55" t="s">
        <v>362</v>
      </c>
      <c r="BG376" s="55" t="s">
        <v>194</v>
      </c>
      <c r="BJ376" s="55" t="s">
        <v>981</v>
      </c>
      <c r="BK376" s="55" t="s">
        <v>1301</v>
      </c>
      <c r="BL376" s="55" t="s">
        <v>804</v>
      </c>
      <c r="BM376" s="55" t="s">
        <v>1347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7" spans="1:66" s="55" customFormat="1" ht="16" customHeight="1" x14ac:dyDescent="0.2">
      <c r="A377" s="55">
        <v>2597</v>
      </c>
      <c r="B377" s="55" t="s">
        <v>580</v>
      </c>
      <c r="C377" s="55" t="s">
        <v>812</v>
      </c>
      <c r="D377" s="55" t="s">
        <v>148</v>
      </c>
      <c r="E377" s="56" t="s">
        <v>1483</v>
      </c>
      <c r="F377" s="57" t="str">
        <f>IF(ISBLANK(Table2[[#This Row],[unique_id]]), "", PROPER(SUBSTITUTE(Table2[[#This Row],[unique_id]], "_", " ")))</f>
        <v>Broken Template Server May Plug Proxy</v>
      </c>
      <c r="G377" s="55" t="s">
        <v>1484</v>
      </c>
      <c r="H377" s="55" t="s">
        <v>527</v>
      </c>
      <c r="I377" s="55" t="s">
        <v>291</v>
      </c>
      <c r="O377" s="58" t="s">
        <v>792</v>
      </c>
      <c r="R377" s="55" t="s">
        <v>805</v>
      </c>
      <c r="S377" s="55" t="str">
        <f>Table2[[#This Row],[friendly_name]]</f>
        <v>Server May</v>
      </c>
      <c r="T377" s="56" t="s">
        <v>1072</v>
      </c>
      <c r="V377" s="58"/>
      <c r="W377" s="58"/>
      <c r="X377" s="58"/>
      <c r="Y377" s="58"/>
      <c r="Z377" s="58"/>
      <c r="AA377" s="58"/>
      <c r="AG377" s="58"/>
      <c r="AH377" s="58"/>
      <c r="AR377" s="60"/>
      <c r="AT377" s="62"/>
      <c r="AU377" s="55" t="s">
        <v>134</v>
      </c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1489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s="55" customFormat="1" ht="16" customHeight="1" x14ac:dyDescent="0.2">
      <c r="A378" s="55">
        <v>2598</v>
      </c>
      <c r="B378" s="55" t="s">
        <v>580</v>
      </c>
      <c r="C378" s="55" t="s">
        <v>233</v>
      </c>
      <c r="D378" s="55" t="s">
        <v>134</v>
      </c>
      <c r="E378" s="55" t="s">
        <v>1485</v>
      </c>
      <c r="F378" s="57" t="str">
        <f>IF(ISBLANK(Table2[[#This Row],[unique_id]]), "", PROPER(SUBSTITUTE(Table2[[#This Row],[unique_id]], "_", " ")))</f>
        <v>Broken Server May Plug</v>
      </c>
      <c r="G378" s="55" t="s">
        <v>1484</v>
      </c>
      <c r="H378" s="55" t="s">
        <v>527</v>
      </c>
      <c r="I378" s="55" t="s">
        <v>291</v>
      </c>
      <c r="M378" s="55" t="s">
        <v>257</v>
      </c>
      <c r="O378" s="58" t="s">
        <v>792</v>
      </c>
      <c r="R378" s="55" t="s">
        <v>805</v>
      </c>
      <c r="S378" s="55" t="str">
        <f>Table2[[#This Row],[friendly_name]]</f>
        <v>Server May</v>
      </c>
      <c r="T378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8" s="58"/>
      <c r="W378" s="58"/>
      <c r="X378" s="58"/>
      <c r="Y378" s="58"/>
      <c r="Z378" s="58"/>
      <c r="AA378" s="58"/>
      <c r="AE378" s="55" t="s">
        <v>252</v>
      </c>
      <c r="AG378" s="58"/>
      <c r="AH378" s="58"/>
      <c r="AR378" s="60"/>
      <c r="AT378" s="62"/>
      <c r="AV37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55" t="str">
        <f>IF(ISBLANK(Table2[[#This Row],[device_model]]), "", Table2[[#This Row],[device_suggested_area]])</f>
        <v>Rack</v>
      </c>
      <c r="BB378" s="55" t="s">
        <v>1489</v>
      </c>
      <c r="BC378" s="60" t="s">
        <v>361</v>
      </c>
      <c r="BD378" s="55" t="s">
        <v>233</v>
      </c>
      <c r="BF378" s="55" t="s">
        <v>362</v>
      </c>
      <c r="BG378" s="55" t="s">
        <v>28</v>
      </c>
      <c r="BJ378" s="55" t="s">
        <v>982</v>
      </c>
      <c r="BK378" s="55" t="s">
        <v>1301</v>
      </c>
      <c r="BL378" s="55" t="s">
        <v>808</v>
      </c>
      <c r="BM378" s="55" t="s">
        <v>1348</v>
      </c>
      <c r="BN37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9" spans="1:66" s="55" customFormat="1" ht="16" customHeight="1" x14ac:dyDescent="0.2">
      <c r="A379" s="55">
        <v>2599</v>
      </c>
      <c r="B379" s="55" t="s">
        <v>580</v>
      </c>
      <c r="C379" s="55" t="s">
        <v>812</v>
      </c>
      <c r="D379" s="55" t="s">
        <v>148</v>
      </c>
      <c r="E379" s="56" t="s">
        <v>1459</v>
      </c>
      <c r="F379" s="57" t="str">
        <f>IF(ISBLANK(Table2[[#This Row],[unique_id]]), "", PROPER(SUBSTITUTE(Table2[[#This Row],[unique_id]], "_", " ")))</f>
        <v>Broken Template Server Meg Plug Proxy</v>
      </c>
      <c r="G379" s="60" t="s">
        <v>809</v>
      </c>
      <c r="H379" s="55" t="s">
        <v>527</v>
      </c>
      <c r="I379" s="55" t="s">
        <v>291</v>
      </c>
      <c r="O379" s="58" t="s">
        <v>792</v>
      </c>
      <c r="R379" s="55" t="s">
        <v>805</v>
      </c>
      <c r="S379" s="55" t="str">
        <f>Table2[[#This Row],[friendly_name]]</f>
        <v>Server Meg</v>
      </c>
      <c r="T379" s="56" t="s">
        <v>1072</v>
      </c>
      <c r="V379" s="58"/>
      <c r="W379" s="58"/>
      <c r="X379" s="58"/>
      <c r="Y379" s="58"/>
      <c r="Z379" s="58"/>
      <c r="AA379" s="58"/>
      <c r="AG379" s="58"/>
      <c r="AH379" s="58"/>
      <c r="AR379" s="60"/>
      <c r="AT379" s="62"/>
      <c r="AU379" s="55" t="s">
        <v>134</v>
      </c>
      <c r="AV37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55" t="str">
        <f>IF(ISBLANK(Table2[[#This Row],[device_model]]), "", Table2[[#This Row],[device_suggested_area]])</f>
        <v>Rack</v>
      </c>
      <c r="BB379" s="55" t="s">
        <v>1065</v>
      </c>
      <c r="BC379" s="60" t="s">
        <v>361</v>
      </c>
      <c r="BD379" s="55" t="s">
        <v>233</v>
      </c>
      <c r="BF379" s="55" t="s">
        <v>362</v>
      </c>
      <c r="BG379" s="55" t="s">
        <v>28</v>
      </c>
      <c r="BN37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s="55" customFormat="1" ht="16" customHeight="1" x14ac:dyDescent="0.2">
      <c r="A380" s="55">
        <v>2600</v>
      </c>
      <c r="B380" s="55" t="s">
        <v>580</v>
      </c>
      <c r="C380" s="55" t="s">
        <v>233</v>
      </c>
      <c r="D380" s="55" t="s">
        <v>134</v>
      </c>
      <c r="E380" s="55" t="s">
        <v>1460</v>
      </c>
      <c r="F380" s="57" t="str">
        <f>IF(ISBLANK(Table2[[#This Row],[unique_id]]), "", PROPER(SUBSTITUTE(Table2[[#This Row],[unique_id]], "_", " ")))</f>
        <v>Broken Server Meg Plug</v>
      </c>
      <c r="G380" s="60" t="s">
        <v>809</v>
      </c>
      <c r="H380" s="55" t="s">
        <v>527</v>
      </c>
      <c r="I380" s="55" t="s">
        <v>291</v>
      </c>
      <c r="M380" s="55" t="s">
        <v>257</v>
      </c>
      <c r="O380" s="58" t="s">
        <v>792</v>
      </c>
      <c r="R380" s="55" t="s">
        <v>805</v>
      </c>
      <c r="S380" s="55" t="str">
        <f>Table2[[#This Row],[friendly_name]]</f>
        <v>Server Meg</v>
      </c>
      <c r="T380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80" s="58"/>
      <c r="W380" s="58"/>
      <c r="X380" s="58"/>
      <c r="Y380" s="58"/>
      <c r="Z380" s="58"/>
      <c r="AA380" s="58"/>
      <c r="AE380" s="55" t="s">
        <v>252</v>
      </c>
      <c r="AG380" s="58"/>
      <c r="AH380" s="58"/>
      <c r="AR380" s="60"/>
      <c r="AT380" s="62"/>
      <c r="AV38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8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8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55" t="str">
        <f>IF(ISBLANK(Table2[[#This Row],[device_model]]), "", Table2[[#This Row],[device_suggested_area]])</f>
        <v>Rack</v>
      </c>
      <c r="BB380" s="55" t="s">
        <v>1065</v>
      </c>
      <c r="BC380" s="60" t="s">
        <v>361</v>
      </c>
      <c r="BD380" s="55" t="s">
        <v>233</v>
      </c>
      <c r="BF380" s="55" t="s">
        <v>362</v>
      </c>
      <c r="BG380" s="55" t="s">
        <v>28</v>
      </c>
      <c r="BJ380" s="55" t="s">
        <v>982</v>
      </c>
      <c r="BK380" s="55" t="s">
        <v>1301</v>
      </c>
      <c r="BL380" s="55" t="s">
        <v>807</v>
      </c>
      <c r="BM380" s="55" t="s">
        <v>1349</v>
      </c>
      <c r="BN38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81" spans="1:66" ht="16" customHeight="1" x14ac:dyDescent="0.2">
      <c r="A381" s="30">
        <v>2601</v>
      </c>
      <c r="B381" s="30" t="s">
        <v>26</v>
      </c>
      <c r="C381" s="30" t="s">
        <v>812</v>
      </c>
      <c r="D381" s="30" t="s">
        <v>148</v>
      </c>
      <c r="E381" s="37" t="s">
        <v>1494</v>
      </c>
      <c r="F381" s="36" t="str">
        <f>IF(ISBLANK(Table2[[#This Row],[unique_id]]), "", PROPER(SUBSTITUTE(Table2[[#This Row],[unique_id]], "_", " ")))</f>
        <v>Template Server Jen Plug Proxy</v>
      </c>
      <c r="G381" s="30" t="s">
        <v>1499</v>
      </c>
      <c r="H381" s="30" t="s">
        <v>527</v>
      </c>
      <c r="I381" s="30" t="s">
        <v>291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Jen</v>
      </c>
      <c r="T38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">
        <v>496</v>
      </c>
      <c r="BB381" s="30" t="s">
        <v>1500</v>
      </c>
      <c r="BC381" s="30" t="s">
        <v>360</v>
      </c>
      <c r="BD381" s="30" t="s">
        <v>233</v>
      </c>
      <c r="BF381" s="30" t="s">
        <v>363</v>
      </c>
      <c r="BG381" s="30" t="s">
        <v>496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customHeight="1" x14ac:dyDescent="0.2">
      <c r="A382" s="30">
        <v>2602</v>
      </c>
      <c r="B382" s="30" t="s">
        <v>26</v>
      </c>
      <c r="C382" s="30" t="s">
        <v>233</v>
      </c>
      <c r="D382" s="30" t="s">
        <v>134</v>
      </c>
      <c r="E382" s="30" t="s">
        <v>1495</v>
      </c>
      <c r="F382" s="36" t="str">
        <f>IF(ISBLANK(Table2[[#This Row],[unique_id]]), "", PROPER(SUBSTITUTE(Table2[[#This Row],[unique_id]], "_", " ")))</f>
        <v>Server Jen Plug</v>
      </c>
      <c r="G382" s="30" t="s">
        <v>1499</v>
      </c>
      <c r="H382" s="30" t="s">
        <v>527</v>
      </c>
      <c r="I382" s="30" t="s">
        <v>291</v>
      </c>
      <c r="M382" s="30" t="s">
        <v>257</v>
      </c>
      <c r="O382" s="31" t="s">
        <v>792</v>
      </c>
      <c r="P382" s="30" t="s">
        <v>165</v>
      </c>
      <c r="Q382" s="30" t="s">
        <v>764</v>
      </c>
      <c r="R382" s="30" t="s">
        <v>766</v>
      </c>
      <c r="S382" s="30" t="str">
        <f>Table2[[#This Row],[friendly_name]]</f>
        <v>Server Jen</v>
      </c>
      <c r="T382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82" s="30"/>
      <c r="V382" s="31"/>
      <c r="W382" s="31"/>
      <c r="X382" s="31"/>
      <c r="Y382" s="31"/>
      <c r="Z382" s="31"/>
      <c r="AA382" s="31"/>
      <c r="AB382" s="30"/>
      <c r="AC382" s="30"/>
      <c r="AE382" s="30" t="s">
        <v>252</v>
      </c>
      <c r="AG382" s="31"/>
      <c r="AH382" s="31"/>
      <c r="AT382" s="40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">
        <v>496</v>
      </c>
      <c r="BB382" s="30" t="s">
        <v>1500</v>
      </c>
      <c r="BC382" s="30" t="s">
        <v>360</v>
      </c>
      <c r="BD382" s="30" t="s">
        <v>233</v>
      </c>
      <c r="BF382" s="30" t="s">
        <v>363</v>
      </c>
      <c r="BG382" s="30" t="s">
        <v>496</v>
      </c>
      <c r="BJ382" s="30" t="s">
        <v>982</v>
      </c>
      <c r="BK382" s="30" t="s">
        <v>1301</v>
      </c>
      <c r="BL382" s="30" t="s">
        <v>349</v>
      </c>
      <c r="BM382" s="30" t="s">
        <v>1350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3" spans="1:66" ht="16" customHeight="1" x14ac:dyDescent="0.2">
      <c r="A383" s="30">
        <v>2603</v>
      </c>
      <c r="B383" s="30" t="s">
        <v>26</v>
      </c>
      <c r="C383" s="30" t="s">
        <v>812</v>
      </c>
      <c r="D383" s="30" t="s">
        <v>148</v>
      </c>
      <c r="E383" s="37" t="s">
        <v>971</v>
      </c>
      <c r="F383" s="36" t="str">
        <f>IF(ISBLANK(Table2[[#This Row],[unique_id]]), "", PROPER(SUBSTITUTE(Table2[[#This Row],[unique_id]], "_", " ")))</f>
        <v>Template Rack Outlet Plug Proxy</v>
      </c>
      <c r="G383" s="30" t="s">
        <v>222</v>
      </c>
      <c r="H383" s="30" t="s">
        <v>527</v>
      </c>
      <c r="I383" s="30" t="s">
        <v>291</v>
      </c>
      <c r="O383" s="31" t="s">
        <v>792</v>
      </c>
      <c r="P383" s="30" t="s">
        <v>165</v>
      </c>
      <c r="Q383" s="30" t="s">
        <v>764</v>
      </c>
      <c r="R383" s="30" t="s">
        <v>766</v>
      </c>
      <c r="S383" s="30" t="str">
        <f>Table2[[#This Row],[friendly_name]]</f>
        <v>Server Rack</v>
      </c>
      <c r="T383" s="37" t="s">
        <v>1074</v>
      </c>
      <c r="U383" s="30"/>
      <c r="V383" s="31"/>
      <c r="W383" s="31"/>
      <c r="X383" s="31"/>
      <c r="Y383" s="31"/>
      <c r="Z383" s="31"/>
      <c r="AA383" s="31"/>
      <c r="AB383" s="30"/>
      <c r="AC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1024</v>
      </c>
      <c r="BC383" s="30" t="s">
        <v>919</v>
      </c>
      <c r="BD383" s="30" t="s">
        <v>1115</v>
      </c>
      <c r="BF383" s="30" t="s">
        <v>891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697</v>
      </c>
      <c r="D384" s="30" t="s">
        <v>134</v>
      </c>
      <c r="E384" s="30" t="s">
        <v>842</v>
      </c>
      <c r="F384" s="36" t="str">
        <f>IF(ISBLANK(Table2[[#This Row],[unique_id]]), "", PROPER(SUBSTITUTE(Table2[[#This Row],[unique_id]], "_", " ")))</f>
        <v>Rack Outlet Plug</v>
      </c>
      <c r="G384" s="30" t="s">
        <v>222</v>
      </c>
      <c r="H384" s="30" t="s">
        <v>527</v>
      </c>
      <c r="I384" s="30" t="s">
        <v>291</v>
      </c>
      <c r="M384" s="30" t="s">
        <v>257</v>
      </c>
      <c r="O384" s="31" t="s">
        <v>792</v>
      </c>
      <c r="P384" s="30" t="s">
        <v>165</v>
      </c>
      <c r="Q384" s="30" t="s">
        <v>764</v>
      </c>
      <c r="R384" s="30" t="s">
        <v>766</v>
      </c>
      <c r="S384" s="30" t="str">
        <f>Table2[[#This Row],[friendly_name]]</f>
        <v>Server Rack</v>
      </c>
      <c r="T38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4" s="30"/>
      <c r="V384" s="31"/>
      <c r="W384" s="31"/>
      <c r="X384" s="31"/>
      <c r="Y384" s="31"/>
      <c r="Z384" s="31"/>
      <c r="AA384" s="42" t="s">
        <v>1113</v>
      </c>
      <c r="AB384" s="30"/>
      <c r="AC384" s="30"/>
      <c r="AE384" s="30" t="s">
        <v>252</v>
      </c>
      <c r="AF384" s="30">
        <v>10</v>
      </c>
      <c r="AG384" s="31" t="s">
        <v>34</v>
      </c>
      <c r="AH384" s="31" t="s">
        <v>901</v>
      </c>
      <c r="AJ384" s="30" t="str">
        <f>_xlfn.CONCAT("homeassistant/", Table2[[#This Row],[entity_namespace]], "/tasmota/",Table2[[#This Row],[unique_id]], "/config")</f>
        <v>homeassistant/switch/tasmota/rack_outlet_plug/config</v>
      </c>
      <c r="AK38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4" s="30" t="str">
        <f>_xlfn.CONCAT("tasmota/device/",Table2[[#This Row],[unique_id]], "/cmnd/POWER")</f>
        <v>tasmota/device/rack_outlet_plug/cmnd/POWER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4" s="30" t="s">
        <v>920</v>
      </c>
      <c r="AO384" s="30" t="s">
        <v>921</v>
      </c>
      <c r="AP384" s="30" t="s">
        <v>910</v>
      </c>
      <c r="AQ384" s="30" t="s">
        <v>911</v>
      </c>
      <c r="AR384" s="30" t="s">
        <v>974</v>
      </c>
      <c r="AS384" s="30">
        <v>1</v>
      </c>
      <c r="AT384" s="34" t="str">
        <f>HYPERLINK(_xlfn.CONCAT("http://", Table2[[#This Row],[connection_ip]], "/?"))</f>
        <v>http://10.0.4.102/?</v>
      </c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1024</v>
      </c>
      <c r="BC384" s="30" t="s">
        <v>919</v>
      </c>
      <c r="BD384" s="30" t="s">
        <v>1115</v>
      </c>
      <c r="BF384" s="30" t="s">
        <v>891</v>
      </c>
      <c r="BG384" s="30" t="s">
        <v>28</v>
      </c>
      <c r="BK384" s="30" t="s">
        <v>1301</v>
      </c>
      <c r="BL384" s="30" t="s">
        <v>918</v>
      </c>
      <c r="BM384" s="30" t="s">
        <v>1352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5" spans="1:67" ht="16" customHeight="1" x14ac:dyDescent="0.2">
      <c r="A385" s="30">
        <v>2605</v>
      </c>
      <c r="B385" s="30" t="s">
        <v>26</v>
      </c>
      <c r="C385" s="30" t="s">
        <v>697</v>
      </c>
      <c r="D385" s="30" t="s">
        <v>27</v>
      </c>
      <c r="E385" s="30" t="s">
        <v>972</v>
      </c>
      <c r="F385" s="36" t="str">
        <f>IF(ISBLANK(Table2[[#This Row],[unique_id]]), "", PROPER(SUBSTITUTE(Table2[[#This Row],[unique_id]], "_", " ")))</f>
        <v>Rack Outlet Plug Energy Power</v>
      </c>
      <c r="G385" s="30" t="s">
        <v>222</v>
      </c>
      <c r="H385" s="30" t="s">
        <v>527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31</v>
      </c>
      <c r="AC385" s="30" t="s">
        <v>327</v>
      </c>
      <c r="AD385" s="30" t="s">
        <v>902</v>
      </c>
      <c r="AF385" s="30">
        <v>10</v>
      </c>
      <c r="AG385" s="31" t="s">
        <v>34</v>
      </c>
      <c r="AH385" s="31" t="s">
        <v>901</v>
      </c>
      <c r="AJ385" s="30" t="str">
        <f>_xlfn.CONCAT("homeassistant/", Table2[[#This Row],[entity_namespace]], "/tasmota/",Table2[[#This Row],[unique_id]], "/config")</f>
        <v>homeassistant/sensor/tasmota/rack_outlet_plug_energy_power/config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5" s="30" t="s">
        <v>920</v>
      </c>
      <c r="AO385" s="30" t="s">
        <v>921</v>
      </c>
      <c r="AP385" s="30" t="s">
        <v>910</v>
      </c>
      <c r="AQ385" s="30" t="s">
        <v>911</v>
      </c>
      <c r="AR385" s="30" t="s">
        <v>1109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1024</v>
      </c>
      <c r="BC385" s="30" t="s">
        <v>919</v>
      </c>
      <c r="BD385" s="30" t="s">
        <v>1115</v>
      </c>
      <c r="BF385" s="30" t="s">
        <v>891</v>
      </c>
      <c r="BG385" s="30" t="s">
        <v>28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7" ht="16" customHeight="1" x14ac:dyDescent="0.2">
      <c r="A386" s="30">
        <v>2606</v>
      </c>
      <c r="B386" s="30" t="s">
        <v>26</v>
      </c>
      <c r="C386" s="30" t="s">
        <v>697</v>
      </c>
      <c r="D386" s="30" t="s">
        <v>27</v>
      </c>
      <c r="E386" s="30" t="s">
        <v>973</v>
      </c>
      <c r="F386" s="36" t="str">
        <f>IF(ISBLANK(Table2[[#This Row],[unique_id]]), "", PROPER(SUBSTITUTE(Table2[[#This Row],[unique_id]], "_", " ")))</f>
        <v>Rack Outlet Plug Energy Total</v>
      </c>
      <c r="G386" s="30" t="s">
        <v>222</v>
      </c>
      <c r="H386" s="30" t="s">
        <v>527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76</v>
      </c>
      <c r="AC386" s="30" t="s">
        <v>328</v>
      </c>
      <c r="AD386" s="30" t="s">
        <v>903</v>
      </c>
      <c r="AF386" s="30">
        <v>10</v>
      </c>
      <c r="AG386" s="31" t="s">
        <v>34</v>
      </c>
      <c r="AH386" s="31" t="s">
        <v>901</v>
      </c>
      <c r="AJ386" s="30" t="str">
        <f>_xlfn.CONCAT("homeassistant/", Table2[[#This Row],[entity_namespace]], "/tasmota/",Table2[[#This Row],[unique_id]], "/config")</f>
        <v>homeassistant/sensor/tasmota/rack_outlet_plug_energy_total/config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6" s="30" t="s">
        <v>920</v>
      </c>
      <c r="AO386" s="30" t="s">
        <v>921</v>
      </c>
      <c r="AP386" s="30" t="s">
        <v>910</v>
      </c>
      <c r="AQ386" s="30" t="s">
        <v>911</v>
      </c>
      <c r="AR386" s="30" t="s">
        <v>1110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Rack</v>
      </c>
      <c r="BB386" s="30" t="s">
        <v>1024</v>
      </c>
      <c r="BC386" s="30" t="s">
        <v>919</v>
      </c>
      <c r="BD386" s="30" t="s">
        <v>1115</v>
      </c>
      <c r="BF386" s="30" t="s">
        <v>891</v>
      </c>
      <c r="BG386" s="30" t="s">
        <v>28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7" ht="16" customHeight="1" x14ac:dyDescent="0.2">
      <c r="A387" s="64">
        <v>2607</v>
      </c>
      <c r="B387" s="63" t="s">
        <v>26</v>
      </c>
      <c r="C387" s="63" t="s">
        <v>812</v>
      </c>
      <c r="D387" s="63" t="s">
        <v>148</v>
      </c>
      <c r="E387" s="65" t="s">
        <v>1513</v>
      </c>
      <c r="F387" s="66" t="s">
        <v>1518</v>
      </c>
      <c r="G387" s="63" t="s">
        <v>1523</v>
      </c>
      <c r="H387" s="63" t="s">
        <v>527</v>
      </c>
      <c r="I387" s="63" t="s">
        <v>291</v>
      </c>
      <c r="J387" s="63"/>
      <c r="K387" s="63"/>
      <c r="L387" s="63"/>
      <c r="M387" s="63"/>
      <c r="N387" s="63"/>
      <c r="O387" s="67" t="s">
        <v>792</v>
      </c>
      <c r="P387" s="63" t="s">
        <v>165</v>
      </c>
      <c r="Q387" s="63" t="s">
        <v>764</v>
      </c>
      <c r="R387" s="63" t="s">
        <v>766</v>
      </c>
      <c r="S387" s="63" t="s">
        <v>1523</v>
      </c>
      <c r="T387" s="65" t="s">
        <v>1519</v>
      </c>
      <c r="U387" s="63"/>
      <c r="V387" s="67"/>
      <c r="W387" s="67"/>
      <c r="X387" s="67"/>
      <c r="Y387" s="67"/>
      <c r="Z387" s="67"/>
      <c r="AA387" s="67"/>
      <c r="AB387" s="63"/>
      <c r="AC387" s="63"/>
      <c r="AD387" s="63"/>
      <c r="AE387" s="63"/>
      <c r="AF387" s="63"/>
      <c r="AG387" s="67"/>
      <c r="AH387" s="67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8"/>
      <c r="AU387" s="63" t="s">
        <v>134</v>
      </c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7" s="63"/>
      <c r="AY387" s="63"/>
      <c r="AZ387" s="63"/>
      <c r="BA387" s="30" t="str">
        <f>IF(ISBLANK(Table2[[#This Row],[device_model]]), "", Table2[[#This Row],[device_suggested_area]])</f>
        <v>Rack</v>
      </c>
      <c r="BB387" s="63" t="s">
        <v>1523</v>
      </c>
      <c r="BC387" s="63" t="s">
        <v>360</v>
      </c>
      <c r="BD387" s="63" t="s">
        <v>233</v>
      </c>
      <c r="BE387" s="63"/>
      <c r="BF387" s="63" t="s">
        <v>363</v>
      </c>
      <c r="BG387" s="63" t="s">
        <v>28</v>
      </c>
      <c r="BH387" s="63"/>
      <c r="BI387" s="63"/>
      <c r="BJ387" s="63"/>
      <c r="BK387" s="63"/>
      <c r="BL387" s="63"/>
      <c r="BM387" s="63"/>
      <c r="BN387" s="69"/>
      <c r="BO387" s="70"/>
    </row>
    <row r="388" spans="1:67" ht="16" customHeight="1" x14ac:dyDescent="0.2">
      <c r="A388" s="64">
        <v>2608</v>
      </c>
      <c r="B388" s="63" t="s">
        <v>26</v>
      </c>
      <c r="C388" s="63" t="s">
        <v>233</v>
      </c>
      <c r="D388" s="63" t="s">
        <v>134</v>
      </c>
      <c r="E388" s="63" t="s">
        <v>1512</v>
      </c>
      <c r="F388" s="66" t="s">
        <v>1520</v>
      </c>
      <c r="G388" s="63" t="s">
        <v>1523</v>
      </c>
      <c r="H388" s="63" t="s">
        <v>527</v>
      </c>
      <c r="I388" s="63" t="s">
        <v>291</v>
      </c>
      <c r="J388" s="63"/>
      <c r="K388" s="63"/>
      <c r="L388" s="63"/>
      <c r="M388" s="63" t="s">
        <v>257</v>
      </c>
      <c r="N388" s="63"/>
      <c r="O388" s="67" t="s">
        <v>792</v>
      </c>
      <c r="P388" s="63" t="s">
        <v>165</v>
      </c>
      <c r="Q388" s="63" t="s">
        <v>764</v>
      </c>
      <c r="R388" s="63" t="s">
        <v>766</v>
      </c>
      <c r="S388" s="63" t="s">
        <v>1523</v>
      </c>
      <c r="T388" s="65" t="s">
        <v>1521</v>
      </c>
      <c r="U388" s="63"/>
      <c r="V388" s="67"/>
      <c r="W388" s="67"/>
      <c r="X388" s="67"/>
      <c r="Y388" s="67"/>
      <c r="Z388" s="67"/>
      <c r="AA388" s="67"/>
      <c r="AB388" s="63"/>
      <c r="AC388" s="63"/>
      <c r="AD388" s="63"/>
      <c r="AE388" s="63" t="s">
        <v>252</v>
      </c>
      <c r="AF388" s="63"/>
      <c r="AG388" s="67"/>
      <c r="AH388" s="67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8"/>
      <c r="AU388" s="63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8" s="63"/>
      <c r="AY388" s="63"/>
      <c r="AZ388" s="63"/>
      <c r="BA388" s="30" t="str">
        <f>IF(ISBLANK(Table2[[#This Row],[device_model]]), "", Table2[[#This Row],[device_suggested_area]])</f>
        <v>Rack</v>
      </c>
      <c r="BB388" s="63" t="s">
        <v>1523</v>
      </c>
      <c r="BC388" s="63" t="s">
        <v>360</v>
      </c>
      <c r="BD388" s="63" t="s">
        <v>233</v>
      </c>
      <c r="BE388" s="63"/>
      <c r="BF388" s="63" t="s">
        <v>363</v>
      </c>
      <c r="BG388" s="63" t="s">
        <v>28</v>
      </c>
      <c r="BH388" s="63"/>
      <c r="BI388" s="63"/>
      <c r="BJ388" s="63" t="s">
        <v>982</v>
      </c>
      <c r="BK388" s="63" t="s">
        <v>1301</v>
      </c>
      <c r="BL388" s="63" t="s">
        <v>1514</v>
      </c>
      <c r="BM388" s="63" t="s">
        <v>1515</v>
      </c>
      <c r="BN388" s="63" t="s">
        <v>1522</v>
      </c>
      <c r="BO388" s="69"/>
    </row>
    <row r="389" spans="1:67" ht="16" customHeight="1" x14ac:dyDescent="0.2">
      <c r="A389" s="30">
        <v>2609</v>
      </c>
      <c r="B389" s="30" t="s">
        <v>26</v>
      </c>
      <c r="C389" s="30" t="s">
        <v>812</v>
      </c>
      <c r="D389" s="30" t="s">
        <v>148</v>
      </c>
      <c r="E389" s="37" t="s">
        <v>1099</v>
      </c>
      <c r="F389" s="36" t="str">
        <f>IF(ISBLANK(Table2[[#This Row],[unique_id]]), "", PROPER(SUBSTITUTE(Table2[[#This Row],[unique_id]], "_", " ")))</f>
        <v>Template Ceiling Network Switch Plug Proxy</v>
      </c>
      <c r="G389" s="30" t="s">
        <v>1474</v>
      </c>
      <c r="H389" s="30" t="s">
        <v>527</v>
      </c>
      <c r="I389" s="30" t="s">
        <v>291</v>
      </c>
      <c r="O389" s="31" t="s">
        <v>792</v>
      </c>
      <c r="P389" s="30" t="s">
        <v>165</v>
      </c>
      <c r="Q389" s="30" t="s">
        <v>764</v>
      </c>
      <c r="R389" s="30" t="s">
        <v>766</v>
      </c>
      <c r="S389" s="30" t="str">
        <f>Table2[[#This Row],[friendly_name]]</f>
        <v>Ceiling Network Devices</v>
      </c>
      <c r="T389" s="37" t="s">
        <v>1074</v>
      </c>
      <c r="U389" s="30"/>
      <c r="V389" s="31"/>
      <c r="W389" s="31"/>
      <c r="X389" s="31"/>
      <c r="Y389" s="31"/>
      <c r="Z389" s="31"/>
      <c r="AA389" s="31"/>
      <c r="AB389" s="30"/>
      <c r="AC389" s="30"/>
      <c r="AG389" s="31"/>
      <c r="AH389" s="31"/>
      <c r="AT389" s="40"/>
      <c r="AU389" s="30" t="s">
        <v>134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Ceiling</v>
      </c>
      <c r="BB389" s="30" t="s">
        <v>220</v>
      </c>
      <c r="BC389" s="30" t="s">
        <v>919</v>
      </c>
      <c r="BD389" s="30" t="s">
        <v>1115</v>
      </c>
      <c r="BF389" s="30" t="s">
        <v>891</v>
      </c>
      <c r="BG389" s="30" t="s">
        <v>404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7" ht="16" customHeight="1" x14ac:dyDescent="0.2">
      <c r="A390" s="30">
        <v>2610</v>
      </c>
      <c r="B390" s="30" t="s">
        <v>26</v>
      </c>
      <c r="C390" s="30" t="s">
        <v>697</v>
      </c>
      <c r="D390" s="30" t="s">
        <v>134</v>
      </c>
      <c r="E390" s="30" t="s">
        <v>1100</v>
      </c>
      <c r="F390" s="36" t="str">
        <f>IF(ISBLANK(Table2[[#This Row],[unique_id]]), "", PROPER(SUBSTITUTE(Table2[[#This Row],[unique_id]], "_", " ")))</f>
        <v>Ceiling Network Switch Plug</v>
      </c>
      <c r="G390" s="30" t="s">
        <v>1474</v>
      </c>
      <c r="H390" s="30" t="s">
        <v>527</v>
      </c>
      <c r="I390" s="30" t="s">
        <v>291</v>
      </c>
      <c r="M390" s="30" t="s">
        <v>257</v>
      </c>
      <c r="O390" s="31" t="s">
        <v>792</v>
      </c>
      <c r="P390" s="30" t="s">
        <v>165</v>
      </c>
      <c r="Q390" s="30" t="s">
        <v>764</v>
      </c>
      <c r="R390" s="30" t="s">
        <v>766</v>
      </c>
      <c r="S390" s="30" t="str">
        <f>Table2[[#This Row],[friendly_name]]</f>
        <v>Ceiling Network Devices</v>
      </c>
      <c r="T39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90" s="30"/>
      <c r="V390" s="31"/>
      <c r="W390" s="31"/>
      <c r="X390" s="31"/>
      <c r="Y390" s="31"/>
      <c r="Z390" s="31"/>
      <c r="AA390" s="42" t="s">
        <v>1113</v>
      </c>
      <c r="AB390" s="30"/>
      <c r="AC390" s="30"/>
      <c r="AE390" s="30" t="s">
        <v>253</v>
      </c>
      <c r="AF390" s="30">
        <v>10</v>
      </c>
      <c r="AG390" s="31" t="s">
        <v>34</v>
      </c>
      <c r="AH390" s="31" t="s">
        <v>901</v>
      </c>
      <c r="AJ390" s="30" t="str">
        <f>_xlfn.CONCAT("homeassistant/", Table2[[#This Row],[entity_namespace]], "/tasmota/",Table2[[#This Row],[unique_id]], "/config")</f>
        <v>homeassistant/switch/tasmota/ceiling_network_switch_plug/config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90" s="30" t="str">
        <f>_xlfn.CONCAT("tasmota/device/",Table2[[#This Row],[unique_id]], "/cmnd/POWER")</f>
        <v>tasmota/device/ceiling_network_switch_plug/cmnd/POWER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0" s="30" t="s">
        <v>920</v>
      </c>
      <c r="AO390" s="30" t="s">
        <v>921</v>
      </c>
      <c r="AP390" s="30" t="s">
        <v>910</v>
      </c>
      <c r="AQ390" s="30" t="s">
        <v>911</v>
      </c>
      <c r="AR390" s="30" t="s">
        <v>974</v>
      </c>
      <c r="AS390" s="30">
        <v>1</v>
      </c>
      <c r="AT390" s="34" t="str">
        <f>HYPERLINK(_xlfn.CONCAT("http://", Table2[[#This Row],[connection_ip]], "/?"))</f>
        <v>http://10.0.4.105/?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Ceiling</v>
      </c>
      <c r="BB390" s="30" t="s">
        <v>220</v>
      </c>
      <c r="BC390" s="30" t="s">
        <v>919</v>
      </c>
      <c r="BD390" s="30" t="s">
        <v>1115</v>
      </c>
      <c r="BF390" s="30" t="s">
        <v>891</v>
      </c>
      <c r="BG390" s="30" t="s">
        <v>404</v>
      </c>
      <c r="BK390" s="30" t="s">
        <v>1301</v>
      </c>
      <c r="BL390" s="41" t="s">
        <v>984</v>
      </c>
      <c r="BM390" s="30" t="s">
        <v>1354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91" spans="1:67" ht="16" customHeight="1" x14ac:dyDescent="0.2">
      <c r="A391" s="30">
        <v>2611</v>
      </c>
      <c r="B391" s="30" t="s">
        <v>26</v>
      </c>
      <c r="C391" s="30" t="s">
        <v>697</v>
      </c>
      <c r="D391" s="30" t="s">
        <v>27</v>
      </c>
      <c r="E391" s="30" t="s">
        <v>1101</v>
      </c>
      <c r="F391" s="36" t="str">
        <f>IF(ISBLANK(Table2[[#This Row],[unique_id]]), "", PROPER(SUBSTITUTE(Table2[[#This Row],[unique_id]], "_", " ")))</f>
        <v>Ceiling Network Switch Plug Energy Power</v>
      </c>
      <c r="G391" s="30" t="s">
        <v>1474</v>
      </c>
      <c r="H391" s="30" t="s">
        <v>527</v>
      </c>
      <c r="I391" s="30" t="s">
        <v>291</v>
      </c>
      <c r="O391" s="31"/>
      <c r="P391" s="30"/>
      <c r="T391" s="37"/>
      <c r="U391" s="30"/>
      <c r="V391" s="31"/>
      <c r="W391" s="31"/>
      <c r="X391" s="31"/>
      <c r="Y391" s="31"/>
      <c r="Z391" s="31"/>
      <c r="AA391" s="31"/>
      <c r="AB391" s="30" t="s">
        <v>31</v>
      </c>
      <c r="AC391" s="30" t="s">
        <v>327</v>
      </c>
      <c r="AD391" s="30" t="s">
        <v>902</v>
      </c>
      <c r="AF391" s="30">
        <v>10</v>
      </c>
      <c r="AG391" s="31" t="s">
        <v>34</v>
      </c>
      <c r="AH391" s="31" t="s">
        <v>901</v>
      </c>
      <c r="AJ391" s="30" t="str">
        <f>_xlfn.CONCAT("homeassistant/", Table2[[#This Row],[entity_namespace]], "/tasmota/",Table2[[#This Row],[unique_id]], "/config")</f>
        <v>homeassistant/sensor/tasmota/ceiling_network_switch_plug_energy_power/config</v>
      </c>
      <c r="AK39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1" s="30" t="s">
        <v>920</v>
      </c>
      <c r="AO391" s="30" t="s">
        <v>921</v>
      </c>
      <c r="AP391" s="30" t="s">
        <v>910</v>
      </c>
      <c r="AQ391" s="30" t="s">
        <v>911</v>
      </c>
      <c r="AR391" s="30" t="s">
        <v>1109</v>
      </c>
      <c r="AS391" s="30">
        <v>1</v>
      </c>
      <c r="AT391" s="34"/>
      <c r="AU391" s="30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tr">
        <f>IF(ISBLANK(Table2[[#This Row],[device_model]]), "", Table2[[#This Row],[device_suggested_area]])</f>
        <v>Ceiling</v>
      </c>
      <c r="BB391" s="30" t="s">
        <v>220</v>
      </c>
      <c r="BC391" s="30" t="s">
        <v>919</v>
      </c>
      <c r="BD391" s="30" t="s">
        <v>1115</v>
      </c>
      <c r="BF391" s="30" t="s">
        <v>891</v>
      </c>
      <c r="BG391" s="30" t="s">
        <v>404</v>
      </c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7" ht="16" customHeight="1" x14ac:dyDescent="0.2">
      <c r="A392" s="30">
        <v>2612</v>
      </c>
      <c r="B392" s="30" t="s">
        <v>26</v>
      </c>
      <c r="C392" s="30" t="s">
        <v>697</v>
      </c>
      <c r="D392" s="30" t="s">
        <v>27</v>
      </c>
      <c r="E392" s="30" t="s">
        <v>1102</v>
      </c>
      <c r="F392" s="36" t="str">
        <f>IF(ISBLANK(Table2[[#This Row],[unique_id]]), "", PROPER(SUBSTITUTE(Table2[[#This Row],[unique_id]], "_", " ")))</f>
        <v>Ceiling Network Switch Plug Energy Total</v>
      </c>
      <c r="G392" s="30" t="s">
        <v>1474</v>
      </c>
      <c r="H392" s="30" t="s">
        <v>527</v>
      </c>
      <c r="I392" s="30" t="s">
        <v>291</v>
      </c>
      <c r="O392" s="31"/>
      <c r="P392" s="30"/>
      <c r="T392" s="37"/>
      <c r="U392" s="30"/>
      <c r="V392" s="31"/>
      <c r="W392" s="31"/>
      <c r="X392" s="31"/>
      <c r="Y392" s="31"/>
      <c r="Z392" s="31"/>
      <c r="AA392" s="31"/>
      <c r="AB392" s="30" t="s">
        <v>76</v>
      </c>
      <c r="AC392" s="30" t="s">
        <v>328</v>
      </c>
      <c r="AD392" s="30" t="s">
        <v>903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homeassistant/sensor/tasmota/ceiling_network_switch_plug_energy_total/config</v>
      </c>
      <c r="AK39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1110</v>
      </c>
      <c r="AS392" s="30">
        <v>1</v>
      </c>
      <c r="AT392" s="34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Ceiling</v>
      </c>
      <c r="BB392" s="30" t="s">
        <v>220</v>
      </c>
      <c r="BC392" s="30" t="s">
        <v>919</v>
      </c>
      <c r="BD392" s="30" t="s">
        <v>1115</v>
      </c>
      <c r="BF392" s="30" t="s">
        <v>891</v>
      </c>
      <c r="BG392" s="30" t="s">
        <v>404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7" s="55" customFormat="1" ht="16" customHeight="1" x14ac:dyDescent="0.2">
      <c r="A393" s="55">
        <v>2613</v>
      </c>
      <c r="B393" s="55" t="s">
        <v>580</v>
      </c>
      <c r="C393" s="55" t="s">
        <v>812</v>
      </c>
      <c r="D393" s="55" t="s">
        <v>148</v>
      </c>
      <c r="E393" s="56" t="s">
        <v>1461</v>
      </c>
      <c r="F393" s="57" t="str">
        <f>IF(ISBLANK(Table2[[#This Row],[unique_id]]), "", PROPER(SUBSTITUTE(Table2[[#This Row],[unique_id]], "_", " ")))</f>
        <v>Broken Template Rack Internet Modem Plug Proxy</v>
      </c>
      <c r="G393" s="55" t="s">
        <v>221</v>
      </c>
      <c r="H393" s="55" t="s">
        <v>527</v>
      </c>
      <c r="I393" s="55" t="s">
        <v>291</v>
      </c>
      <c r="O393" s="58" t="s">
        <v>792</v>
      </c>
      <c r="R393" s="55" t="s">
        <v>806</v>
      </c>
      <c r="S393" s="55" t="str">
        <f>Table2[[#This Row],[friendly_name]]</f>
        <v>Internet Modem</v>
      </c>
      <c r="T393" s="56" t="s">
        <v>1072</v>
      </c>
      <c r="V393" s="58"/>
      <c r="W393" s="58"/>
      <c r="X393" s="58"/>
      <c r="Y393" s="58"/>
      <c r="Z393" s="58"/>
      <c r="AA393" s="58"/>
      <c r="AG393" s="58"/>
      <c r="AH393" s="58"/>
      <c r="AT393" s="59"/>
      <c r="AU393" s="55" t="s">
        <v>134</v>
      </c>
      <c r="AV39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55" t="str">
        <f>IF(ISBLANK(Table2[[#This Row],[device_model]]), "", Table2[[#This Row],[device_suggested_area]])</f>
        <v>Rack</v>
      </c>
      <c r="BB393" s="55" t="s">
        <v>1029</v>
      </c>
      <c r="BC393" s="60" t="s">
        <v>361</v>
      </c>
      <c r="BD393" s="55" t="s">
        <v>233</v>
      </c>
      <c r="BF393" s="55" t="s">
        <v>362</v>
      </c>
      <c r="BG393" s="55" t="s">
        <v>28</v>
      </c>
      <c r="BN39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7" s="55" customFormat="1" ht="16" customHeight="1" x14ac:dyDescent="0.2">
      <c r="A394" s="55">
        <v>2614</v>
      </c>
      <c r="B394" s="55" t="s">
        <v>580</v>
      </c>
      <c r="C394" s="55" t="s">
        <v>233</v>
      </c>
      <c r="D394" s="55" t="s">
        <v>134</v>
      </c>
      <c r="E394" s="55" t="s">
        <v>1462</v>
      </c>
      <c r="F394" s="57" t="str">
        <f>IF(ISBLANK(Table2[[#This Row],[unique_id]]), "", PROPER(SUBSTITUTE(Table2[[#This Row],[unique_id]], "_", " ")))</f>
        <v>Broken Rack Internet Modem Plug</v>
      </c>
      <c r="G394" s="55" t="s">
        <v>221</v>
      </c>
      <c r="H394" s="55" t="s">
        <v>527</v>
      </c>
      <c r="I394" s="55" t="s">
        <v>291</v>
      </c>
      <c r="M394" s="55" t="s">
        <v>257</v>
      </c>
      <c r="O394" s="58" t="s">
        <v>792</v>
      </c>
      <c r="R394" s="55" t="s">
        <v>806</v>
      </c>
      <c r="S394" s="55" t="str">
        <f>Table2[[#This Row],[friendly_name]]</f>
        <v>Internet Modem</v>
      </c>
      <c r="T394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4" s="58"/>
      <c r="W394" s="58"/>
      <c r="X394" s="58"/>
      <c r="Y394" s="58"/>
      <c r="Z394" s="58"/>
      <c r="AA394" s="58"/>
      <c r="AE394" s="55" t="s">
        <v>254</v>
      </c>
      <c r="AG394" s="58"/>
      <c r="AH394" s="58"/>
      <c r="AT394" s="59"/>
      <c r="AV39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55" t="str">
        <f>IF(ISBLANK(Table2[[#This Row],[device_model]]), "", Table2[[#This Row],[device_suggested_area]])</f>
        <v>Rack</v>
      </c>
      <c r="BB394" s="55" t="s">
        <v>1029</v>
      </c>
      <c r="BC394" s="60" t="s">
        <v>361</v>
      </c>
      <c r="BD394" s="55" t="s">
        <v>233</v>
      </c>
      <c r="BF394" s="55" t="s">
        <v>362</v>
      </c>
      <c r="BG394" s="55" t="s">
        <v>28</v>
      </c>
      <c r="BJ394" s="55" t="s">
        <v>981</v>
      </c>
      <c r="BK394" s="55" t="s">
        <v>1301</v>
      </c>
      <c r="BL394" s="55" t="s">
        <v>355</v>
      </c>
      <c r="BM394" s="55" t="s">
        <v>1355</v>
      </c>
      <c r="BN39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5" spans="1:67" ht="16" customHeight="1" x14ac:dyDescent="0.2">
      <c r="A395" s="30">
        <v>2615</v>
      </c>
      <c r="B395" s="30" t="s">
        <v>26</v>
      </c>
      <c r="C395" s="30" t="s">
        <v>697</v>
      </c>
      <c r="D395" s="30" t="s">
        <v>129</v>
      </c>
      <c r="E395" s="30" t="s">
        <v>892</v>
      </c>
      <c r="F395" s="36" t="str">
        <f>IF(ISBLANK(Table2[[#This Row],[unique_id]]), "", PROPER(SUBSTITUTE(Table2[[#This Row],[unique_id]], "_", " ")))</f>
        <v>Rack Fans Plug</v>
      </c>
      <c r="G395" s="30" t="s">
        <v>589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/>
      <c r="T395" s="37" t="s">
        <v>975</v>
      </c>
      <c r="U395" s="30"/>
      <c r="V395" s="31"/>
      <c r="W395" s="31"/>
      <c r="X395" s="31"/>
      <c r="Y395" s="31"/>
      <c r="Z395" s="31"/>
      <c r="AA395" s="31" t="s">
        <v>1114</v>
      </c>
      <c r="AB395" s="30"/>
      <c r="AC395" s="30"/>
      <c r="AE395" s="30" t="s">
        <v>591</v>
      </c>
      <c r="AF395" s="30">
        <v>10</v>
      </c>
      <c r="AG395" s="31" t="s">
        <v>34</v>
      </c>
      <c r="AH395" s="31" t="s">
        <v>901</v>
      </c>
      <c r="AJ395" s="30" t="str">
        <f>_xlfn.CONCAT("homeassistant/", Table2[[#This Row],[entity_namespace]], "/tasmota/",Table2[[#This Row],[unique_id]], "/config")</f>
        <v>homeassistant/fan/tasmota/rack_fans_plug/config</v>
      </c>
      <c r="AK39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5" s="30" t="str">
        <f>_xlfn.CONCAT("tasmota/device/",Table2[[#This Row],[unique_id]], "/cmnd/POWER")</f>
        <v>tasmota/device/rack_fans_plug/cmnd/POWER</v>
      </c>
      <c r="AM39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5" s="30" t="s">
        <v>920</v>
      </c>
      <c r="AO395" s="30" t="s">
        <v>921</v>
      </c>
      <c r="AP395" s="30" t="s">
        <v>910</v>
      </c>
      <c r="AQ395" s="30" t="s">
        <v>911</v>
      </c>
      <c r="AR395" s="30" t="s">
        <v>974</v>
      </c>
      <c r="AS395" s="30">
        <v>1</v>
      </c>
      <c r="AT395" s="34" t="str">
        <f>HYPERLINK(_xlfn.CONCAT("http://", Table2[[#This Row],[connection_ip]], "/?"))</f>
        <v>http://10.0.4.101/?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>Rack</v>
      </c>
      <c r="BB395" s="30" t="s">
        <v>131</v>
      </c>
      <c r="BC395" s="39" t="s">
        <v>771</v>
      </c>
      <c r="BD395" s="30" t="s">
        <v>1115</v>
      </c>
      <c r="BF395" s="30" t="s">
        <v>891</v>
      </c>
      <c r="BG395" s="30" t="s">
        <v>28</v>
      </c>
      <c r="BK395" s="30" t="s">
        <v>1301</v>
      </c>
      <c r="BL395" s="30" t="s">
        <v>590</v>
      </c>
      <c r="BM395" s="30" t="s">
        <v>1356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6" spans="1:67" ht="16" customHeight="1" x14ac:dyDescent="0.2">
      <c r="A396" s="30">
        <v>2616</v>
      </c>
      <c r="B396" s="30" t="s">
        <v>26</v>
      </c>
      <c r="C396" s="30" t="s">
        <v>812</v>
      </c>
      <c r="D396" s="30" t="s">
        <v>148</v>
      </c>
      <c r="E396" s="37" t="s">
        <v>1432</v>
      </c>
      <c r="F396" s="36" t="str">
        <f>IF(ISBLANK(Table2[[#This Row],[unique_id]]), "", PROPER(SUBSTITUTE(Table2[[#This Row],[unique_id]], "_", " ")))</f>
        <v>Template Garden Sewerage Blower Plug Proxy</v>
      </c>
      <c r="G396" s="30" t="s">
        <v>1433</v>
      </c>
      <c r="H396" s="30" t="s">
        <v>527</v>
      </c>
      <c r="I396" s="30" t="s">
        <v>291</v>
      </c>
      <c r="O396" s="31" t="s">
        <v>792</v>
      </c>
      <c r="P396" s="30" t="s">
        <v>165</v>
      </c>
      <c r="Q396" s="30" t="s">
        <v>764</v>
      </c>
      <c r="R396" s="30" t="s">
        <v>527</v>
      </c>
      <c r="S396" s="30" t="str">
        <f>Table2[[#This Row],[friendly_name]]</f>
        <v>Garden Sewerage Blower</v>
      </c>
      <c r="T396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6" s="30"/>
      <c r="V396" s="31"/>
      <c r="W396" s="31"/>
      <c r="X396" s="31"/>
      <c r="Y396" s="31"/>
      <c r="Z396" s="31"/>
      <c r="AA396" s="31"/>
      <c r="AB396" s="30"/>
      <c r="AC396" s="30"/>
      <c r="AG396" s="31"/>
      <c r="AH396" s="31"/>
      <c r="AT396" s="40"/>
      <c r="AU396" s="30" t="s">
        <v>134</v>
      </c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">
        <v>577</v>
      </c>
      <c r="BB396" s="30" t="s">
        <v>1434</v>
      </c>
      <c r="BC396" s="30" t="s">
        <v>360</v>
      </c>
      <c r="BD396" s="30" t="s">
        <v>233</v>
      </c>
      <c r="BF396" s="30" t="s">
        <v>363</v>
      </c>
      <c r="BG396" s="30" t="s">
        <v>577</v>
      </c>
      <c r="BL396" s="36"/>
      <c r="BM396" s="36"/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7" ht="16" customHeight="1" x14ac:dyDescent="0.2">
      <c r="A397" s="30">
        <v>2617</v>
      </c>
      <c r="B397" s="30" t="s">
        <v>26</v>
      </c>
      <c r="C397" s="30" t="s">
        <v>233</v>
      </c>
      <c r="D397" s="30" t="s">
        <v>134</v>
      </c>
      <c r="E397" s="30" t="s">
        <v>1431</v>
      </c>
      <c r="F397" s="36" t="str">
        <f>IF(ISBLANK(Table2[[#This Row],[unique_id]]), "", PROPER(SUBSTITUTE(Table2[[#This Row],[unique_id]], "_", " ")))</f>
        <v>Garden Sewerage Blower Plug</v>
      </c>
      <c r="G397" s="30" t="s">
        <v>1433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527</v>
      </c>
      <c r="S397" s="30" t="str">
        <f>Table2[[#This Row],[friendly_name]]</f>
        <v>Garden Sewerage Blower</v>
      </c>
      <c r="T397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243</v>
      </c>
      <c r="AG397" s="31"/>
      <c r="AH397" s="31"/>
      <c r="AT397" s="40"/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">
        <v>577</v>
      </c>
      <c r="BB397" s="30" t="s">
        <v>1434</v>
      </c>
      <c r="BC397" s="30" t="s">
        <v>360</v>
      </c>
      <c r="BD397" s="30" t="s">
        <v>233</v>
      </c>
      <c r="BF397" s="30" t="s">
        <v>363</v>
      </c>
      <c r="BG397" s="30" t="s">
        <v>577</v>
      </c>
      <c r="BJ397" s="30" t="s">
        <v>982</v>
      </c>
      <c r="BK397" s="30" t="s">
        <v>1301</v>
      </c>
      <c r="BL397" s="36" t="s">
        <v>364</v>
      </c>
      <c r="BM397" s="36" t="s">
        <v>1322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8" spans="1:67" ht="16" customHeight="1" x14ac:dyDescent="0.2">
      <c r="A398" s="30">
        <v>2618</v>
      </c>
      <c r="B398" s="30" t="s">
        <v>26</v>
      </c>
      <c r="C398" s="30" t="s">
        <v>378</v>
      </c>
      <c r="D398" s="30" t="s">
        <v>134</v>
      </c>
      <c r="E398" s="39" t="s">
        <v>614</v>
      </c>
      <c r="F398" s="36" t="str">
        <f>IF(ISBLANK(Table2[[#This Row],[unique_id]]), "", PROPER(SUBSTITUTE(Table2[[#This Row],[unique_id]], "_", " ")))</f>
        <v>Deck Fans Outlet</v>
      </c>
      <c r="G398" s="30" t="s">
        <v>617</v>
      </c>
      <c r="H398" s="30" t="s">
        <v>527</v>
      </c>
      <c r="I398" s="30" t="s">
        <v>291</v>
      </c>
      <c r="M398" s="30" t="s">
        <v>257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822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E398" s="30" t="s">
        <v>251</v>
      </c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8" s="37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Deck</v>
      </c>
      <c r="BA398" s="30" t="str">
        <f>IF(ISBLANK(Table2[[#This Row],[device_model]]), "", Table2[[#This Row],[device_suggested_area]])</f>
        <v>Deck</v>
      </c>
      <c r="BB398" s="37" t="s">
        <v>1019</v>
      </c>
      <c r="BC398" s="37" t="s">
        <v>619</v>
      </c>
      <c r="BD398" s="30" t="s">
        <v>378</v>
      </c>
      <c r="BF398" s="37" t="s">
        <v>620</v>
      </c>
      <c r="BG398" s="30" t="s">
        <v>358</v>
      </c>
      <c r="BL398" s="30" t="s">
        <v>621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9" spans="1:67" ht="16" customHeight="1" x14ac:dyDescent="0.2">
      <c r="A399" s="30">
        <v>2619</v>
      </c>
      <c r="B399" s="30" t="s">
        <v>26</v>
      </c>
      <c r="C399" s="30" t="s">
        <v>378</v>
      </c>
      <c r="D399" s="30" t="s">
        <v>134</v>
      </c>
      <c r="E399" s="39" t="s">
        <v>615</v>
      </c>
      <c r="F399" s="36" t="str">
        <f>IF(ISBLANK(Table2[[#This Row],[unique_id]]), "", PROPER(SUBSTITUTE(Table2[[#This Row],[unique_id]], "_", " ")))</f>
        <v>Kitchen Fan Outlet</v>
      </c>
      <c r="G399" s="30" t="s">
        <v>616</v>
      </c>
      <c r="H399" s="30" t="s">
        <v>527</v>
      </c>
      <c r="I399" s="30" t="s">
        <v>291</v>
      </c>
      <c r="M399" s="30" t="s">
        <v>257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822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E399" s="30" t="s">
        <v>251</v>
      </c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9" s="37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Kitchen</v>
      </c>
      <c r="BA399" s="30" t="str">
        <f>IF(ISBLANK(Table2[[#This Row],[device_model]]), "", Table2[[#This Row],[device_suggested_area]])</f>
        <v>Kitchen</v>
      </c>
      <c r="BB399" s="37" t="s">
        <v>1020</v>
      </c>
      <c r="BC399" s="37" t="s">
        <v>619</v>
      </c>
      <c r="BD399" s="30" t="s">
        <v>378</v>
      </c>
      <c r="BF399" s="37" t="s">
        <v>620</v>
      </c>
      <c r="BG399" s="30" t="s">
        <v>206</v>
      </c>
      <c r="BL399" s="30" t="s">
        <v>622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400" spans="1:67" ht="16" customHeight="1" x14ac:dyDescent="0.2">
      <c r="A400" s="30">
        <v>2620</v>
      </c>
      <c r="B400" s="30" t="s">
        <v>26</v>
      </c>
      <c r="C400" s="30" t="s">
        <v>378</v>
      </c>
      <c r="D400" s="30" t="s">
        <v>134</v>
      </c>
      <c r="E400" s="39" t="s">
        <v>613</v>
      </c>
      <c r="F400" s="36" t="str">
        <f>IF(ISBLANK(Table2[[#This Row],[unique_id]]), "", PROPER(SUBSTITUTE(Table2[[#This Row],[unique_id]], "_", " ")))</f>
        <v>Edwin Wardrobe Outlet</v>
      </c>
      <c r="G400" s="30" t="s">
        <v>707</v>
      </c>
      <c r="H400" s="30" t="s">
        <v>527</v>
      </c>
      <c r="I400" s="30" t="s">
        <v>291</v>
      </c>
      <c r="M400" s="30" t="s">
        <v>257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822</v>
      </c>
      <c r="U400" s="30"/>
      <c r="V400" s="31"/>
      <c r="W400" s="31" t="s">
        <v>490</v>
      </c>
      <c r="X400" s="31"/>
      <c r="Y400" s="42" t="s">
        <v>761</v>
      </c>
      <c r="Z400" s="42"/>
      <c r="AA400" s="42"/>
      <c r="AB400" s="30"/>
      <c r="AC400" s="30"/>
      <c r="AE400" s="30" t="s">
        <v>251</v>
      </c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400" s="37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Edwin</v>
      </c>
      <c r="BA400" s="30" t="str">
        <f>IF(ISBLANK(Table2[[#This Row],[device_model]]), "", Table2[[#This Row],[device_suggested_area]])</f>
        <v>Edwin</v>
      </c>
      <c r="BB400" s="37" t="s">
        <v>1021</v>
      </c>
      <c r="BC400" s="37" t="s">
        <v>619</v>
      </c>
      <c r="BD400" s="30" t="s">
        <v>378</v>
      </c>
      <c r="BF400" s="37" t="s">
        <v>620</v>
      </c>
      <c r="BG400" s="30" t="s">
        <v>127</v>
      </c>
      <c r="BL400" s="30" t="s">
        <v>618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401" spans="1:66" ht="16" customHeight="1" x14ac:dyDescent="0.2">
      <c r="A401" s="30">
        <v>2621</v>
      </c>
      <c r="B401" s="30" t="s">
        <v>26</v>
      </c>
      <c r="C401" s="30" t="s">
        <v>451</v>
      </c>
      <c r="D401" s="30" t="s">
        <v>27</v>
      </c>
      <c r="E401" s="30" t="s">
        <v>818</v>
      </c>
      <c r="F401" s="36" t="str">
        <f>IF(ISBLANK(Table2[[#This Row],[unique_id]]), "", PROPER(SUBSTITUTE(Table2[[#This Row],[unique_id]], "_", " ")))</f>
        <v>Garden Repeater Linkquality</v>
      </c>
      <c r="G401" s="30" t="s">
        <v>701</v>
      </c>
      <c r="H401" s="30" t="s">
        <v>527</v>
      </c>
      <c r="I401" s="30" t="s">
        <v>291</v>
      </c>
      <c r="O401" s="31" t="s">
        <v>792</v>
      </c>
      <c r="P401" s="30" t="s">
        <v>165</v>
      </c>
      <c r="Q401" s="30" t="s">
        <v>764</v>
      </c>
      <c r="R401" s="30" t="s">
        <v>766</v>
      </c>
      <c r="S401" s="30" t="s">
        <v>823</v>
      </c>
      <c r="T401" s="37" t="s">
        <v>821</v>
      </c>
      <c r="U401" s="30"/>
      <c r="V401" s="31"/>
      <c r="W401" s="31" t="s">
        <v>490</v>
      </c>
      <c r="X401" s="31"/>
      <c r="Y401" s="42" t="s">
        <v>761</v>
      </c>
      <c r="Z401" s="31"/>
      <c r="AA401" s="31"/>
      <c r="AB401" s="30"/>
      <c r="AC401" s="30"/>
      <c r="AG401" s="31"/>
      <c r="AH401" s="31"/>
      <c r="AT40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401" s="3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1" s="30" t="str">
        <f>Table2[[#This Row],[device_suggested_area]]</f>
        <v>Garden</v>
      </c>
      <c r="BA401" s="30" t="str">
        <f>IF(ISBLANK(Table2[[#This Row],[device_model]]), "", Table2[[#This Row],[device_suggested_area]])</f>
        <v>Garden</v>
      </c>
      <c r="BB401" s="30" t="s">
        <v>993</v>
      </c>
      <c r="BC401" s="39" t="s">
        <v>699</v>
      </c>
      <c r="BD401" s="30" t="s">
        <v>451</v>
      </c>
      <c r="BF401" s="30" t="s">
        <v>698</v>
      </c>
      <c r="BG401" s="30" t="s">
        <v>577</v>
      </c>
      <c r="BL401" s="30" t="s">
        <v>700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402" spans="1:66" ht="16" customHeight="1" x14ac:dyDescent="0.2">
      <c r="A402" s="30">
        <v>2622</v>
      </c>
      <c r="B402" s="30" t="s">
        <v>26</v>
      </c>
      <c r="C402" s="30" t="s">
        <v>451</v>
      </c>
      <c r="D402" s="30" t="s">
        <v>27</v>
      </c>
      <c r="E402" s="30" t="s">
        <v>819</v>
      </c>
      <c r="F402" s="36" t="str">
        <f>IF(ISBLANK(Table2[[#This Row],[unique_id]]), "", PROPER(SUBSTITUTE(Table2[[#This Row],[unique_id]], "_", " ")))</f>
        <v>Landing Repeater Linkquality</v>
      </c>
      <c r="G402" s="30" t="s">
        <v>703</v>
      </c>
      <c r="H402" s="30" t="s">
        <v>527</v>
      </c>
      <c r="I402" s="30" t="s">
        <v>291</v>
      </c>
      <c r="O402" s="31" t="s">
        <v>792</v>
      </c>
      <c r="P402" s="30" t="s">
        <v>165</v>
      </c>
      <c r="Q402" s="30" t="s">
        <v>764</v>
      </c>
      <c r="R402" s="30" t="s">
        <v>766</v>
      </c>
      <c r="S402" s="30" t="s">
        <v>823</v>
      </c>
      <c r="T402" s="37" t="s">
        <v>821</v>
      </c>
      <c r="U402" s="30"/>
      <c r="V402" s="31"/>
      <c r="W402" s="31" t="s">
        <v>490</v>
      </c>
      <c r="X402" s="31"/>
      <c r="Y402" s="42" t="s">
        <v>761</v>
      </c>
      <c r="Z402" s="31"/>
      <c r="AA402" s="31"/>
      <c r="AB402" s="30"/>
      <c r="AC402" s="30"/>
      <c r="AG402" s="31"/>
      <c r="AH402" s="31"/>
      <c r="AT40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402" s="3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2" s="30" t="str">
        <f>Table2[[#This Row],[device_suggested_area]]</f>
        <v>Landing</v>
      </c>
      <c r="BA402" s="30" t="str">
        <f>IF(ISBLANK(Table2[[#This Row],[device_model]]), "", Table2[[#This Row],[device_suggested_area]])</f>
        <v>Landing</v>
      </c>
      <c r="BB402" s="30" t="s">
        <v>993</v>
      </c>
      <c r="BC402" s="39" t="s">
        <v>699</v>
      </c>
      <c r="BD402" s="30" t="s">
        <v>451</v>
      </c>
      <c r="BF402" s="30" t="s">
        <v>698</v>
      </c>
      <c r="BG402" s="30" t="s">
        <v>560</v>
      </c>
      <c r="BL402" s="30" t="s">
        <v>705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3" spans="1:66" ht="16" customHeight="1" x14ac:dyDescent="0.2">
      <c r="A403" s="30">
        <v>2623</v>
      </c>
      <c r="B403" s="30" t="s">
        <v>26</v>
      </c>
      <c r="C403" s="30" t="s">
        <v>451</v>
      </c>
      <c r="D403" s="30" t="s">
        <v>27</v>
      </c>
      <c r="E403" s="30" t="s">
        <v>820</v>
      </c>
      <c r="F403" s="36" t="str">
        <f>IF(ISBLANK(Table2[[#This Row],[unique_id]]), "", PROPER(SUBSTITUTE(Table2[[#This Row],[unique_id]], "_", " ")))</f>
        <v>Driveway Repeater Linkquality</v>
      </c>
      <c r="G403" s="30" t="s">
        <v>702</v>
      </c>
      <c r="H403" s="30" t="s">
        <v>527</v>
      </c>
      <c r="I403" s="30" t="s">
        <v>291</v>
      </c>
      <c r="O403" s="31" t="s">
        <v>792</v>
      </c>
      <c r="P403" s="30" t="s">
        <v>165</v>
      </c>
      <c r="Q403" s="30" t="s">
        <v>764</v>
      </c>
      <c r="R403" s="30" t="s">
        <v>766</v>
      </c>
      <c r="S403" s="30" t="s">
        <v>823</v>
      </c>
      <c r="T403" s="37" t="s">
        <v>821</v>
      </c>
      <c r="U403" s="30"/>
      <c r="V403" s="31"/>
      <c r="W403" s="31" t="s">
        <v>490</v>
      </c>
      <c r="X403" s="31"/>
      <c r="Y403" s="42" t="s">
        <v>761</v>
      </c>
      <c r="Z403" s="31"/>
      <c r="AA403" s="31"/>
      <c r="AB403" s="30"/>
      <c r="AC403" s="30"/>
      <c r="AG403" s="31"/>
      <c r="AH403" s="31"/>
      <c r="AT40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3" s="3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3" s="30" t="str">
        <f>Table2[[#This Row],[device_suggested_area]]</f>
        <v>Driveway</v>
      </c>
      <c r="BA403" s="30" t="str">
        <f>IF(ISBLANK(Table2[[#This Row],[device_model]]), "", Table2[[#This Row],[device_suggested_area]])</f>
        <v>Driveway</v>
      </c>
      <c r="BB403" s="30" t="s">
        <v>993</v>
      </c>
      <c r="BC403" s="39" t="s">
        <v>699</v>
      </c>
      <c r="BD403" s="30" t="s">
        <v>451</v>
      </c>
      <c r="BF403" s="30" t="s">
        <v>698</v>
      </c>
      <c r="BG403" s="30" t="s">
        <v>704</v>
      </c>
      <c r="BL403" s="30" t="s">
        <v>706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0" t="s">
        <v>890</v>
      </c>
      <c r="F404" s="36" t="str">
        <f>IF(ISBLANK(Table2[[#This Row],[unique_id]]), "", PROPER(SUBSTITUTE(Table2[[#This Row],[unique_id]], "_", " ")))</f>
        <v>Lighting Reset Adaptive Lighting All</v>
      </c>
      <c r="G404" s="30" t="s">
        <v>794</v>
      </c>
      <c r="H404" s="30" t="s">
        <v>545</v>
      </c>
      <c r="I404" s="30" t="s">
        <v>291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165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532</v>
      </c>
      <c r="F405" s="36" t="str">
        <f>IF(ISBLANK(Table2[[#This Row],[unique_id]]), "", PROPER(SUBSTITUTE(Table2[[#This Row],[unique_id]], "_", " ")))</f>
        <v>Lighting Reset Adaptive Lighting Ada Lamp</v>
      </c>
      <c r="G405" s="36" t="s">
        <v>195</v>
      </c>
      <c r="H405" s="30" t="s">
        <v>545</v>
      </c>
      <c r="I405" s="30" t="s">
        <v>291</v>
      </c>
      <c r="J405" s="30" t="s">
        <v>531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32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130</v>
      </c>
      <c r="BI405" s="30" t="s">
        <v>689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526</v>
      </c>
      <c r="F406" s="36" t="str">
        <f>IF(ISBLANK(Table2[[#This Row],[unique_id]]), "", PROPER(SUBSTITUTE(Table2[[#This Row],[unique_id]], "_", " ")))</f>
        <v>Lighting Reset Adaptive Lighting Edwin Lamp</v>
      </c>
      <c r="G406" s="36" t="s">
        <v>205</v>
      </c>
      <c r="H406" s="30" t="s">
        <v>545</v>
      </c>
      <c r="I406" s="30" t="s">
        <v>291</v>
      </c>
      <c r="J406" s="30" t="s">
        <v>531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127</v>
      </c>
      <c r="BI406" s="30" t="s">
        <v>689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533</v>
      </c>
      <c r="F407" s="36" t="str">
        <f>IF(ISBLANK(Table2[[#This Row],[unique_id]]), "", PROPER(SUBSTITUTE(Table2[[#This Row],[unique_id]], "_", " ")))</f>
        <v>Lighting Reset Adaptive Lighting Edwin Night Light</v>
      </c>
      <c r="G407" s="36" t="s">
        <v>409</v>
      </c>
      <c r="H407" s="30" t="s">
        <v>545</v>
      </c>
      <c r="I407" s="30" t="s">
        <v>291</v>
      </c>
      <c r="J407" s="30" t="s">
        <v>544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127</v>
      </c>
      <c r="BI407" s="30" t="s">
        <v>689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534</v>
      </c>
      <c r="F408" s="36" t="str">
        <f>IF(ISBLANK(Table2[[#This Row],[unique_id]]), "", PROPER(SUBSTITUTE(Table2[[#This Row],[unique_id]], "_", " ")))</f>
        <v>Lighting Reset Adaptive Lighting Hallway Main</v>
      </c>
      <c r="G408" s="36" t="s">
        <v>200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405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874</v>
      </c>
      <c r="F409" s="36" t="str">
        <f>IF(ISBLANK(Table2[[#This Row],[unique_id]]), "", PROPER(SUBSTITUTE(Table2[[#This Row],[unique_id]], "_", " ")))</f>
        <v>Lighting Reset Adaptive Lighting Hallway Sconces</v>
      </c>
      <c r="G409" s="36" t="s">
        <v>859</v>
      </c>
      <c r="H409" s="30" t="s">
        <v>545</v>
      </c>
      <c r="I409" s="30" t="s">
        <v>291</v>
      </c>
      <c r="J409" s="30" t="s">
        <v>875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405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535</v>
      </c>
      <c r="F410" s="36" t="str">
        <f>IF(ISBLANK(Table2[[#This Row],[unique_id]]), "", PROPER(SUBSTITUTE(Table2[[#This Row],[unique_id]], "_", " ")))</f>
        <v>Lighting Reset Adaptive Lighting Dining Main</v>
      </c>
      <c r="G410" s="36" t="s">
        <v>138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193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536</v>
      </c>
      <c r="F411" s="36" t="str">
        <f>IF(ISBLANK(Table2[[#This Row],[unique_id]]), "", PROPER(SUBSTITUTE(Table2[[#This Row],[unique_id]], "_", " ")))</f>
        <v>Lighting Reset Adaptive Lighting Lounge Main</v>
      </c>
      <c r="G411" s="36" t="s">
        <v>207</v>
      </c>
      <c r="H411" s="30" t="s">
        <v>545</v>
      </c>
      <c r="I411" s="30" t="s">
        <v>291</v>
      </c>
      <c r="J411" s="30" t="s">
        <v>552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194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587</v>
      </c>
      <c r="F412" s="36" t="str">
        <f>IF(ISBLANK(Table2[[#This Row],[unique_id]]), "", PROPER(SUBSTITUTE(Table2[[#This Row],[unique_id]], "_", " ")))</f>
        <v>Lighting Reset Adaptive Lighting Lounge Lamp</v>
      </c>
      <c r="G412" s="36" t="s">
        <v>557</v>
      </c>
      <c r="H412" s="30" t="s">
        <v>545</v>
      </c>
      <c r="I412" s="30" t="s">
        <v>291</v>
      </c>
      <c r="J412" s="30" t="s">
        <v>531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165</v>
      </c>
      <c r="BI412" s="30" t="s">
        <v>689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537</v>
      </c>
      <c r="F413" s="36" t="str">
        <f>IF(ISBLANK(Table2[[#This Row],[unique_id]]), "", PROPER(SUBSTITUTE(Table2[[#This Row],[unique_id]], "_", " ")))</f>
        <v>Lighting Reset Adaptive Lighting Parents Main</v>
      </c>
      <c r="G413" s="36" t="s">
        <v>196</v>
      </c>
      <c r="H413" s="30" t="s">
        <v>545</v>
      </c>
      <c r="I413" s="30" t="s">
        <v>291</v>
      </c>
      <c r="J413" s="30" t="s">
        <v>552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192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876</v>
      </c>
      <c r="F414" s="36" t="str">
        <f>IF(ISBLANK(Table2[[#This Row],[unique_id]]), "", PROPER(SUBSTITUTE(Table2[[#This Row],[unique_id]], "_", " ")))</f>
        <v>Lighting Reset Adaptive Lighting Parents Jane Bedside</v>
      </c>
      <c r="G414" s="36" t="s">
        <v>868</v>
      </c>
      <c r="H414" s="30" t="s">
        <v>545</v>
      </c>
      <c r="I414" s="30" t="s">
        <v>291</v>
      </c>
      <c r="J414" s="30" t="s">
        <v>878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192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877</v>
      </c>
      <c r="F415" s="36" t="str">
        <f>IF(ISBLANK(Table2[[#This Row],[unique_id]]), "", PROPER(SUBSTITUTE(Table2[[#This Row],[unique_id]], "_", " ")))</f>
        <v>Lighting Reset Adaptive Lighting Parents Graham Bedside</v>
      </c>
      <c r="G415" s="36" t="s">
        <v>869</v>
      </c>
      <c r="H415" s="30" t="s">
        <v>545</v>
      </c>
      <c r="I415" s="30" t="s">
        <v>291</v>
      </c>
      <c r="J415" s="30" t="s">
        <v>879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192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880</v>
      </c>
      <c r="F416" s="36" t="str">
        <f>IF(ISBLANK(Table2[[#This Row],[unique_id]]), "", PROPER(SUBSTITUTE(Table2[[#This Row],[unique_id]], "_", " ")))</f>
        <v>Lighting Reset Adaptive Lighting Study Lamp</v>
      </c>
      <c r="G416" s="36" t="s">
        <v>746</v>
      </c>
      <c r="H416" s="30" t="s">
        <v>545</v>
      </c>
      <c r="I416" s="30" t="s">
        <v>291</v>
      </c>
      <c r="J416" s="30" t="s">
        <v>531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357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538</v>
      </c>
      <c r="F417" s="36" t="str">
        <f>IF(ISBLANK(Table2[[#This Row],[unique_id]]), "", PROPER(SUBSTITUTE(Table2[[#This Row],[unique_id]], "_", " ")))</f>
        <v>Lighting Reset Adaptive Lighting Kitchen Main</v>
      </c>
      <c r="G417" s="36" t="s">
        <v>202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206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539</v>
      </c>
      <c r="F418" s="36" t="str">
        <f>IF(ISBLANK(Table2[[#This Row],[unique_id]]), "", PROPER(SUBSTITUTE(Table2[[#This Row],[unique_id]], "_", " ")))</f>
        <v>Lighting Reset Adaptive Lighting Laundry Main</v>
      </c>
      <c r="G418" s="36" t="s">
        <v>204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213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540</v>
      </c>
      <c r="F419" s="36" t="str">
        <f>IF(ISBLANK(Table2[[#This Row],[unique_id]]), "", PROPER(SUBSTITUTE(Table2[[#This Row],[unique_id]], "_", " ")))</f>
        <v>Lighting Reset Adaptive Lighting Pantry Main</v>
      </c>
      <c r="G419" s="36" t="s">
        <v>203</v>
      </c>
      <c r="H419" s="30" t="s">
        <v>545</v>
      </c>
      <c r="I419" s="30" t="s">
        <v>291</v>
      </c>
      <c r="J419" s="30" t="s">
        <v>552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211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553</v>
      </c>
      <c r="F420" s="36" t="str">
        <f>IF(ISBLANK(Table2[[#This Row],[unique_id]]), "", PROPER(SUBSTITUTE(Table2[[#This Row],[unique_id]], "_", " ")))</f>
        <v>Lighting Reset Adaptive Lighting Office Main</v>
      </c>
      <c r="G420" s="36" t="s">
        <v>199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212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541</v>
      </c>
      <c r="F421" s="36" t="str">
        <f>IF(ISBLANK(Table2[[#This Row],[unique_id]]), "", PROPER(SUBSTITUTE(Table2[[#This Row],[unique_id]], "_", " ")))</f>
        <v>Lighting Reset Adaptive Lighting Bathroom Main</v>
      </c>
      <c r="G421" s="36" t="s">
        <v>198</v>
      </c>
      <c r="H421" s="30" t="s">
        <v>545</v>
      </c>
      <c r="I421" s="30" t="s">
        <v>291</v>
      </c>
      <c r="J421" s="30" t="s">
        <v>552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359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881</v>
      </c>
      <c r="F422" s="36" t="str">
        <f>IF(ISBLANK(Table2[[#This Row],[unique_id]]), "", PROPER(SUBSTITUTE(Table2[[#This Row],[unique_id]], "_", " ")))</f>
        <v>Lighting Reset Adaptive Lighting Bathroom Sconces</v>
      </c>
      <c r="G422" s="36" t="s">
        <v>865</v>
      </c>
      <c r="H422" s="30" t="s">
        <v>545</v>
      </c>
      <c r="I422" s="30" t="s">
        <v>291</v>
      </c>
      <c r="J422" s="30" t="s">
        <v>875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359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2643</v>
      </c>
      <c r="B423" s="30" t="s">
        <v>26</v>
      </c>
      <c r="C423" s="30" t="s">
        <v>150</v>
      </c>
      <c r="D423" s="30" t="s">
        <v>310</v>
      </c>
      <c r="E423" s="36" t="s">
        <v>542</v>
      </c>
      <c r="F423" s="36" t="str">
        <f>IF(ISBLANK(Table2[[#This Row],[unique_id]]), "", PROPER(SUBSTITUTE(Table2[[#This Row],[unique_id]], "_", " ")))</f>
        <v>Lighting Reset Adaptive Lighting Ensuite Main</v>
      </c>
      <c r="G423" s="36" t="s">
        <v>197</v>
      </c>
      <c r="H423" s="30" t="s">
        <v>545</v>
      </c>
      <c r="I423" s="30" t="s">
        <v>291</v>
      </c>
      <c r="J423" s="30" t="s">
        <v>552</v>
      </c>
      <c r="M423" s="30" t="s">
        <v>257</v>
      </c>
      <c r="O423" s="31"/>
      <c r="P423" s="30"/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E423" s="30" t="s">
        <v>292</v>
      </c>
      <c r="AG423" s="31"/>
      <c r="AH423" s="31"/>
      <c r="AT423" s="4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/>
      </c>
      <c r="BF423" s="31"/>
      <c r="BG423" s="30" t="s">
        <v>395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6" ht="16" customHeight="1" x14ac:dyDescent="0.2">
      <c r="A424" s="30">
        <v>2644</v>
      </c>
      <c r="B424" s="30" t="s">
        <v>26</v>
      </c>
      <c r="C424" s="30" t="s">
        <v>150</v>
      </c>
      <c r="D424" s="30" t="s">
        <v>310</v>
      </c>
      <c r="E424" s="36" t="s">
        <v>882</v>
      </c>
      <c r="F424" s="36" t="str">
        <f>IF(ISBLANK(Table2[[#This Row],[unique_id]]), "", PROPER(SUBSTITUTE(Table2[[#This Row],[unique_id]], "_", " ")))</f>
        <v>Lighting Reset Adaptive Lighting Ensuite Sconces</v>
      </c>
      <c r="G424" s="36" t="s">
        <v>848</v>
      </c>
      <c r="H424" s="30" t="s">
        <v>545</v>
      </c>
      <c r="I424" s="30" t="s">
        <v>291</v>
      </c>
      <c r="J424" s="30" t="s">
        <v>875</v>
      </c>
      <c r="M424" s="30" t="s">
        <v>257</v>
      </c>
      <c r="O424" s="31"/>
      <c r="P424" s="30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E424" s="30" t="s">
        <v>292</v>
      </c>
      <c r="AG424" s="31"/>
      <c r="AH424" s="31"/>
      <c r="AT424" s="4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/>
      </c>
      <c r="BF424" s="31"/>
      <c r="BG424" s="30" t="s">
        <v>395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6" ht="16" customHeight="1" x14ac:dyDescent="0.2">
      <c r="A425" s="30">
        <v>2645</v>
      </c>
      <c r="B425" s="30" t="s">
        <v>26</v>
      </c>
      <c r="C425" s="30" t="s">
        <v>150</v>
      </c>
      <c r="D425" s="30" t="s">
        <v>310</v>
      </c>
      <c r="E425" s="36" t="s">
        <v>543</v>
      </c>
      <c r="F425" s="36" t="str">
        <f>IF(ISBLANK(Table2[[#This Row],[unique_id]]), "", PROPER(SUBSTITUTE(Table2[[#This Row],[unique_id]], "_", " ")))</f>
        <v>Lighting Reset Adaptive Lighting Wardrobe Main</v>
      </c>
      <c r="G425" s="36" t="s">
        <v>201</v>
      </c>
      <c r="H425" s="30" t="s">
        <v>545</v>
      </c>
      <c r="I425" s="30" t="s">
        <v>291</v>
      </c>
      <c r="J425" s="30" t="s">
        <v>552</v>
      </c>
      <c r="M425" s="30" t="s">
        <v>257</v>
      </c>
      <c r="O425" s="31"/>
      <c r="P425" s="30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E425" s="30" t="s">
        <v>292</v>
      </c>
      <c r="AG425" s="31"/>
      <c r="AH425" s="31"/>
      <c r="AT425" s="4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F425" s="31"/>
      <c r="BG425" s="30" t="s">
        <v>496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6" ht="16" customHeight="1" x14ac:dyDescent="0.2">
      <c r="A426" s="30">
        <v>2670</v>
      </c>
      <c r="B426" s="30" t="s">
        <v>26</v>
      </c>
      <c r="C426" s="30" t="s">
        <v>235</v>
      </c>
      <c r="D426" s="30" t="s">
        <v>145</v>
      </c>
      <c r="E426" s="30" t="s">
        <v>146</v>
      </c>
      <c r="F426" s="36" t="str">
        <f>IF(ISBLANK(Table2[[#This Row],[unique_id]]), "", PROPER(SUBSTITUTE(Table2[[#This Row],[unique_id]], "_", " ")))</f>
        <v>Ada Home</v>
      </c>
      <c r="G426" s="30" t="s">
        <v>185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Ada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Ada</v>
      </c>
      <c r="BB426" s="30" t="s">
        <v>165</v>
      </c>
      <c r="BC426" s="30" t="s">
        <v>392</v>
      </c>
      <c r="BD426" s="30" t="s">
        <v>235</v>
      </c>
      <c r="BF426" s="30" t="s">
        <v>1048</v>
      </c>
      <c r="BG426" s="30" t="s">
        <v>130</v>
      </c>
      <c r="BK426" s="30" t="s">
        <v>1300</v>
      </c>
      <c r="BL426" s="41" t="s">
        <v>421</v>
      </c>
      <c r="BM426" s="39" t="s">
        <v>1302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7" spans="1:66" ht="16" customHeight="1" x14ac:dyDescent="0.2">
      <c r="A427" s="30">
        <v>2671</v>
      </c>
      <c r="B427" s="30" t="s">
        <v>26</v>
      </c>
      <c r="C427" s="30" t="s">
        <v>235</v>
      </c>
      <c r="D427" s="30" t="s">
        <v>145</v>
      </c>
      <c r="E427" s="30" t="s">
        <v>258</v>
      </c>
      <c r="F427" s="36" t="str">
        <f>IF(ISBLANK(Table2[[#This Row],[unique_id]]), "", PROPER(SUBSTITUTE(Table2[[#This Row],[unique_id]], "_", " ")))</f>
        <v>Edwin Home</v>
      </c>
      <c r="G427" s="30" t="s">
        <v>259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Edwin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Edwin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127</v>
      </c>
      <c r="BK427" s="30" t="s">
        <v>1300</v>
      </c>
      <c r="BL427" s="41" t="s">
        <v>420</v>
      </c>
      <c r="BM427" s="39" t="s">
        <v>1303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8" spans="1:66" ht="16" customHeight="1" x14ac:dyDescent="0.2">
      <c r="A428" s="30">
        <v>2672</v>
      </c>
      <c r="B428" s="30" t="s">
        <v>26</v>
      </c>
      <c r="C428" s="30" t="s">
        <v>235</v>
      </c>
      <c r="D428" s="30" t="s">
        <v>145</v>
      </c>
      <c r="E428" s="30" t="s">
        <v>266</v>
      </c>
      <c r="F428" s="36" t="str">
        <f>IF(ISBLANK(Table2[[#This Row],[unique_id]]), "", PROPER(SUBSTITUTE(Table2[[#This Row],[unique_id]], "_", " ")))</f>
        <v>Parents Home</v>
      </c>
      <c r="G428" s="30" t="s">
        <v>260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Parents Home Devices</v>
      </c>
      <c r="T428" s="37" t="s">
        <v>774</v>
      </c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Parents</v>
      </c>
      <c r="BB428" s="30" t="s">
        <v>165</v>
      </c>
      <c r="BC428" s="30" t="s">
        <v>1042</v>
      </c>
      <c r="BD428" s="30" t="s">
        <v>235</v>
      </c>
      <c r="BF428" s="30" t="s">
        <v>1049</v>
      </c>
      <c r="BG428" s="30" t="s">
        <v>192</v>
      </c>
      <c r="BK428" s="30" t="s">
        <v>1300</v>
      </c>
      <c r="BL428" s="41" t="s">
        <v>639</v>
      </c>
      <c r="BM428" s="39" t="s">
        <v>1304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9" spans="1:66" ht="16" customHeight="1" x14ac:dyDescent="0.2">
      <c r="A429" s="30">
        <v>2673</v>
      </c>
      <c r="B429" s="30" t="s">
        <v>26</v>
      </c>
      <c r="C429" s="30" t="s">
        <v>235</v>
      </c>
      <c r="D429" s="30" t="s">
        <v>145</v>
      </c>
      <c r="E429" s="30" t="s">
        <v>262</v>
      </c>
      <c r="F429" s="36" t="str">
        <f>IF(ISBLANK(Table2[[#This Row],[unique_id]]), "", PROPER(SUBSTITUTE(Table2[[#This Row],[unique_id]], "_", " ")))</f>
        <v>Kitchen Home</v>
      </c>
      <c r="G429" s="30" t="s">
        <v>261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 t="s">
        <v>792</v>
      </c>
      <c r="P429" s="30" t="s">
        <v>165</v>
      </c>
      <c r="Q429" s="30" t="s">
        <v>764</v>
      </c>
      <c r="R429" s="41" t="s">
        <v>749</v>
      </c>
      <c r="S429" s="30" t="str">
        <f>_xlfn.CONCAT( Table2[[#This Row],[friendly_name]], " Devices")</f>
        <v>Kitchen Home Devices</v>
      </c>
      <c r="T429" s="37" t="s">
        <v>774</v>
      </c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165</v>
      </c>
      <c r="BC429" s="30" t="s">
        <v>1042</v>
      </c>
      <c r="BD429" s="30" t="s">
        <v>235</v>
      </c>
      <c r="BF429" s="30" t="s">
        <v>1049</v>
      </c>
      <c r="BG429" s="30" t="s">
        <v>206</v>
      </c>
      <c r="BK429" s="30" t="s">
        <v>1300</v>
      </c>
      <c r="BL429" s="41" t="s">
        <v>734</v>
      </c>
      <c r="BM429" s="39" t="s">
        <v>1305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30" spans="1:66" ht="16" customHeight="1" x14ac:dyDescent="0.2">
      <c r="A430" s="30">
        <v>2674</v>
      </c>
      <c r="B430" s="30" t="s">
        <v>26</v>
      </c>
      <c r="C430" s="30" t="s">
        <v>235</v>
      </c>
      <c r="D430" s="30" t="s">
        <v>145</v>
      </c>
      <c r="E430" s="30" t="s">
        <v>609</v>
      </c>
      <c r="F430" s="36" t="str">
        <f>IF(ISBLANK(Table2[[#This Row],[unique_id]]), "", PROPER(SUBSTITUTE(Table2[[#This Row],[unique_id]], "_", " ")))</f>
        <v>Office Home</v>
      </c>
      <c r="G430" s="30" t="s">
        <v>610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 t="s">
        <v>792</v>
      </c>
      <c r="P430" s="30" t="s">
        <v>165</v>
      </c>
      <c r="Q430" s="30" t="s">
        <v>764</v>
      </c>
      <c r="R430" s="41" t="s">
        <v>749</v>
      </c>
      <c r="S430" s="30" t="str">
        <f>_xlfn.CONCAT( Table2[[#This Row],[friendly_name]], " Devices")</f>
        <v>Office Home Devices</v>
      </c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Office</v>
      </c>
      <c r="BB430" s="30" t="s">
        <v>165</v>
      </c>
      <c r="BC430" s="30" t="s">
        <v>392</v>
      </c>
      <c r="BD430" s="30" t="s">
        <v>235</v>
      </c>
      <c r="BF430" s="30" t="s">
        <v>1048</v>
      </c>
      <c r="BG430" s="30" t="s">
        <v>212</v>
      </c>
      <c r="BK430" s="30" t="s">
        <v>1300</v>
      </c>
      <c r="BL430" s="41" t="s">
        <v>418</v>
      </c>
      <c r="BM430" s="39" t="s">
        <v>1306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31" spans="1:66" ht="16" customHeight="1" x14ac:dyDescent="0.2">
      <c r="A431" s="30">
        <v>2675</v>
      </c>
      <c r="B431" s="30" t="s">
        <v>26</v>
      </c>
      <c r="C431" s="30" t="s">
        <v>235</v>
      </c>
      <c r="D431" s="30" t="s">
        <v>145</v>
      </c>
      <c r="E431" s="30" t="s">
        <v>642</v>
      </c>
      <c r="F431" s="36" t="str">
        <f>IF(ISBLANK(Table2[[#This Row],[unique_id]]), "", PROPER(SUBSTITUTE(Table2[[#This Row],[unique_id]], "_", " ")))</f>
        <v>Lounge Home</v>
      </c>
      <c r="G431" s="30" t="s">
        <v>643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 t="s">
        <v>792</v>
      </c>
      <c r="P431" s="30" t="s">
        <v>165</v>
      </c>
      <c r="Q431" s="30" t="s">
        <v>764</v>
      </c>
      <c r="R431" s="41" t="s">
        <v>749</v>
      </c>
      <c r="S431" s="30" t="str">
        <f>_xlfn.CONCAT( Table2[[#This Row],[friendly_name]], " Devices")</f>
        <v>Lounge Home Devices</v>
      </c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165</v>
      </c>
      <c r="BC431" s="30" t="s">
        <v>392</v>
      </c>
      <c r="BD431" s="30" t="s">
        <v>235</v>
      </c>
      <c r="BF431" s="30" t="s">
        <v>1048</v>
      </c>
      <c r="BG431" s="30" t="s">
        <v>194</v>
      </c>
      <c r="BK431" s="30" t="s">
        <v>1300</v>
      </c>
      <c r="BL431" s="41" t="s">
        <v>419</v>
      </c>
      <c r="BM431" s="39" t="s">
        <v>1307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32" spans="1:66" ht="16" customHeight="1" x14ac:dyDescent="0.2">
      <c r="A432" s="30">
        <v>2676</v>
      </c>
      <c r="B432" s="30" t="s">
        <v>26</v>
      </c>
      <c r="C432" s="30" t="s">
        <v>235</v>
      </c>
      <c r="D432" s="30" t="s">
        <v>145</v>
      </c>
      <c r="E432" s="30" t="s">
        <v>824</v>
      </c>
      <c r="F432" s="36" t="str">
        <f>IF(ISBLANK(Table2[[#This Row],[unique_id]]), "", PROPER(SUBSTITUTE(Table2[[#This Row],[unique_id]], "_", " ")))</f>
        <v>Ada Tablet</v>
      </c>
      <c r="G432" s="30" t="s">
        <v>825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R432" s="41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Lounge</v>
      </c>
      <c r="BB432" s="30" t="s">
        <v>825</v>
      </c>
      <c r="BC432" s="30" t="s">
        <v>1050</v>
      </c>
      <c r="BD432" s="30" t="s">
        <v>235</v>
      </c>
      <c r="BF432" s="30" t="s">
        <v>827</v>
      </c>
      <c r="BG432" s="30" t="s">
        <v>194</v>
      </c>
      <c r="BK432" s="30" t="s">
        <v>1300</v>
      </c>
      <c r="BL432" s="41" t="s">
        <v>1279</v>
      </c>
      <c r="BM432" s="39" t="s">
        <v>1308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3" spans="1:66" ht="16" customHeight="1" x14ac:dyDescent="0.2">
      <c r="A433" s="30">
        <v>2677</v>
      </c>
      <c r="B433" s="30" t="s">
        <v>26</v>
      </c>
      <c r="C433" s="30" t="s">
        <v>235</v>
      </c>
      <c r="D433" s="30" t="s">
        <v>145</v>
      </c>
      <c r="E433" s="30" t="s">
        <v>828</v>
      </c>
      <c r="F433" s="36" t="str">
        <f>IF(ISBLANK(Table2[[#This Row],[unique_id]]), "", PROPER(SUBSTITUTE(Table2[[#This Row],[unique_id]], "_", " ")))</f>
        <v>Edwin Tablet</v>
      </c>
      <c r="G433" s="30" t="s">
        <v>829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R433" s="41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829</v>
      </c>
      <c r="BC433" s="30" t="s">
        <v>1050</v>
      </c>
      <c r="BD433" s="30" t="s">
        <v>235</v>
      </c>
      <c r="BF433" s="30" t="s">
        <v>827</v>
      </c>
      <c r="BG433" s="30" t="s">
        <v>206</v>
      </c>
      <c r="BK433" s="30" t="s">
        <v>1300</v>
      </c>
      <c r="BL433" s="41" t="s">
        <v>1280</v>
      </c>
      <c r="BM433" s="39" t="s">
        <v>1311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4" spans="1:66" ht="16" customHeight="1" x14ac:dyDescent="0.2">
      <c r="A434" s="30">
        <v>2678</v>
      </c>
      <c r="B434" s="30" t="s">
        <v>26</v>
      </c>
      <c r="C434" s="30" t="s">
        <v>581</v>
      </c>
      <c r="D434" s="30" t="s">
        <v>145</v>
      </c>
      <c r="E434" s="30" t="s">
        <v>606</v>
      </c>
      <c r="F434" s="36" t="str">
        <f>IF(ISBLANK(Table2[[#This Row],[unique_id]]), "", PROPER(SUBSTITUTE(Table2[[#This Row],[unique_id]], "_", " ")))</f>
        <v>Lg Webos Smart Tv</v>
      </c>
      <c r="G434" s="30" t="s">
        <v>180</v>
      </c>
      <c r="H434" s="30" t="s">
        <v>749</v>
      </c>
      <c r="I434" s="30" t="s">
        <v>144</v>
      </c>
      <c r="M434" s="30" t="s">
        <v>136</v>
      </c>
      <c r="N434" s="30" t="s">
        <v>270</v>
      </c>
      <c r="O434" s="31"/>
      <c r="P434" s="30"/>
      <c r="R434" s="41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Lounge</v>
      </c>
      <c r="BB434" s="30" t="s">
        <v>985</v>
      </c>
      <c r="BC434" s="30" t="s">
        <v>584</v>
      </c>
      <c r="BD434" s="30" t="s">
        <v>581</v>
      </c>
      <c r="BF434" s="30" t="s">
        <v>583</v>
      </c>
      <c r="BG434" s="30" t="s">
        <v>194</v>
      </c>
      <c r="BK434" s="30" t="s">
        <v>1300</v>
      </c>
      <c r="BL434" s="41" t="s">
        <v>582</v>
      </c>
      <c r="BM434" s="39" t="s">
        <v>1309</v>
      </c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5" spans="1:66" ht="16" customHeight="1" x14ac:dyDescent="0.2">
      <c r="A435" s="30">
        <v>2679</v>
      </c>
      <c r="B435" s="30" t="s">
        <v>580</v>
      </c>
      <c r="C435" s="30" t="s">
        <v>264</v>
      </c>
      <c r="D435" s="30" t="s">
        <v>145</v>
      </c>
      <c r="E435" s="30" t="s">
        <v>265</v>
      </c>
      <c r="F435" s="36" t="str">
        <f>IF(ISBLANK(Table2[[#This Row],[unique_id]]), "", PROPER(SUBSTITUTE(Table2[[#This Row],[unique_id]], "_", " ")))</f>
        <v>Parents Tv</v>
      </c>
      <c r="G435" s="30" t="s">
        <v>263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/>
      <c r="P435" s="30"/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985</v>
      </c>
      <c r="BC435" s="30" t="s">
        <v>1043</v>
      </c>
      <c r="BD435" s="30" t="s">
        <v>264</v>
      </c>
      <c r="BF435" s="30" t="s">
        <v>398</v>
      </c>
      <c r="BG435" s="30" t="s">
        <v>192</v>
      </c>
      <c r="BK435" s="30" t="s">
        <v>1300</v>
      </c>
      <c r="BL435" s="41" t="s">
        <v>400</v>
      </c>
      <c r="BM435" s="39" t="s">
        <v>1310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6" spans="1:66" ht="16" customHeight="1" x14ac:dyDescent="0.2">
      <c r="A436" s="30">
        <v>2680</v>
      </c>
      <c r="B436" s="30" t="s">
        <v>580</v>
      </c>
      <c r="C436" s="30" t="s">
        <v>235</v>
      </c>
      <c r="D436" s="30" t="s">
        <v>145</v>
      </c>
      <c r="E436" s="30" t="s">
        <v>687</v>
      </c>
      <c r="F436" s="36" t="str">
        <f>IF(ISBLANK(Table2[[#This Row],[unique_id]]), "", PROPER(SUBSTITUTE(Table2[[#This Row],[unique_id]], "_", " ")))</f>
        <v>Office Tv</v>
      </c>
      <c r="G436" s="30" t="s">
        <v>688</v>
      </c>
      <c r="H436" s="30" t="s">
        <v>749</v>
      </c>
      <c r="I436" s="30" t="s">
        <v>144</v>
      </c>
      <c r="M436" s="30" t="s">
        <v>136</v>
      </c>
      <c r="N436" s="30" t="s">
        <v>270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Office</v>
      </c>
      <c r="BB436" s="30" t="s">
        <v>985</v>
      </c>
      <c r="BC436" s="30" t="s">
        <v>393</v>
      </c>
      <c r="BD436" s="30" t="s">
        <v>235</v>
      </c>
      <c r="BF436" s="30" t="s">
        <v>394</v>
      </c>
      <c r="BG436" s="30" t="s">
        <v>212</v>
      </c>
      <c r="BK436" s="30" t="s">
        <v>1300</v>
      </c>
      <c r="BL436" s="41" t="s">
        <v>422</v>
      </c>
      <c r="BM436" s="39" t="s">
        <v>1312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7" spans="1:66" ht="16" customHeight="1" x14ac:dyDescent="0.2">
      <c r="A437" s="30">
        <v>2681</v>
      </c>
      <c r="B437" s="30" t="s">
        <v>26</v>
      </c>
      <c r="C437" s="30" t="s">
        <v>441</v>
      </c>
      <c r="D437" s="30" t="s">
        <v>333</v>
      </c>
      <c r="E437" s="30" t="s">
        <v>332</v>
      </c>
      <c r="F437" s="36" t="str">
        <f>IF(ISBLANK(Table2[[#This Row],[unique_id]]), "", PROPER(SUBSTITUTE(Table2[[#This Row],[unique_id]], "_", " ")))</f>
        <v>Column Break</v>
      </c>
      <c r="G437" s="30" t="s">
        <v>329</v>
      </c>
      <c r="H437" s="30" t="s">
        <v>749</v>
      </c>
      <c r="I437" s="30" t="s">
        <v>144</v>
      </c>
      <c r="M437" s="30" t="s">
        <v>330</v>
      </c>
      <c r="N437" s="30" t="s">
        <v>331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2682</v>
      </c>
      <c r="B438" s="30" t="s">
        <v>26</v>
      </c>
      <c r="C438" s="30" t="s">
        <v>182</v>
      </c>
      <c r="D438" s="30" t="s">
        <v>145</v>
      </c>
      <c r="E438" s="30" t="s">
        <v>738</v>
      </c>
      <c r="F438" s="36" t="str">
        <f>IF(ISBLANK(Table2[[#This Row],[unique_id]]), "", PROPER(SUBSTITUTE(Table2[[#This Row],[unique_id]], "_", " ")))</f>
        <v>Lounge Arc</v>
      </c>
      <c r="G438" s="30" t="s">
        <v>741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/>
      <c r="R438" s="41"/>
      <c r="T438" s="37" t="str">
        <f>_xlfn.CONCAT("name: ", Table2[[#This Row],[friendly_name]])</f>
        <v>name: Lounge Arc</v>
      </c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Lounge</v>
      </c>
      <c r="BB438" s="30" t="s">
        <v>585</v>
      </c>
      <c r="BC438" s="30" t="s">
        <v>1046</v>
      </c>
      <c r="BD438" s="30" t="s">
        <v>182</v>
      </c>
      <c r="BF438" s="30">
        <v>15.4</v>
      </c>
      <c r="BG438" s="30" t="s">
        <v>194</v>
      </c>
      <c r="BK438" s="30" t="s">
        <v>1300</v>
      </c>
      <c r="BL438" s="30" t="s">
        <v>586</v>
      </c>
      <c r="BM438" s="39" t="s">
        <v>1313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9" spans="1:66" ht="16" customHeight="1" x14ac:dyDescent="0.2">
      <c r="A439" s="30">
        <v>2683</v>
      </c>
      <c r="B439" s="30" t="s">
        <v>580</v>
      </c>
      <c r="C439" s="30" t="s">
        <v>812</v>
      </c>
      <c r="D439" s="30" t="s">
        <v>148</v>
      </c>
      <c r="E439" s="30" t="s">
        <v>814</v>
      </c>
      <c r="F439" s="36" t="str">
        <f>IF(ISBLANK(Table2[[#This Row],[unique_id]]), "", PROPER(SUBSTITUTE(Table2[[#This Row],[unique_id]], "_", " ")))</f>
        <v>Template Kitchen Move Proxy</v>
      </c>
      <c r="G439" s="30" t="s">
        <v>742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Kitchen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Kitchen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206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2684</v>
      </c>
      <c r="B440" s="30" t="s">
        <v>26</v>
      </c>
      <c r="C440" s="30" t="s">
        <v>182</v>
      </c>
      <c r="D440" s="30" t="s">
        <v>145</v>
      </c>
      <c r="E440" s="30" t="s">
        <v>737</v>
      </c>
      <c r="F440" s="36" t="str">
        <f>IF(ISBLANK(Table2[[#This Row],[unique_id]]), "", PROPER(SUBSTITUTE(Table2[[#This Row],[unique_id]], "_", " ")))</f>
        <v>Kitchen Move</v>
      </c>
      <c r="G440" s="30" t="s">
        <v>742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Kitchen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Kitchen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206</v>
      </c>
      <c r="BK440" s="30" t="s">
        <v>1300</v>
      </c>
      <c r="BL440" s="30" t="s">
        <v>369</v>
      </c>
      <c r="BM440" s="39" t="s">
        <v>1314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41" spans="1:66" ht="16" customHeight="1" x14ac:dyDescent="0.2">
      <c r="A441" s="30">
        <v>2685</v>
      </c>
      <c r="B441" s="30" t="s">
        <v>26</v>
      </c>
      <c r="C441" s="30" t="s">
        <v>182</v>
      </c>
      <c r="D441" s="30" t="s">
        <v>145</v>
      </c>
      <c r="E441" s="30" t="s">
        <v>736</v>
      </c>
      <c r="F441" s="36" t="str">
        <f>IF(ISBLANK(Table2[[#This Row],[unique_id]]), "", PROPER(SUBSTITUTE(Table2[[#This Row],[unique_id]], "_", " ")))</f>
        <v>Kitchen Five</v>
      </c>
      <c r="G441" s="30" t="s">
        <v>743</v>
      </c>
      <c r="H441" s="30" t="s">
        <v>749</v>
      </c>
      <c r="I441" s="30" t="s">
        <v>144</v>
      </c>
      <c r="M441" s="30" t="s">
        <v>136</v>
      </c>
      <c r="N441" s="30" t="s">
        <v>270</v>
      </c>
      <c r="O441" s="31" t="s">
        <v>792</v>
      </c>
      <c r="P441" s="30" t="s">
        <v>165</v>
      </c>
      <c r="Q441" s="30" t="s">
        <v>764</v>
      </c>
      <c r="R441" s="41" t="s">
        <v>749</v>
      </c>
      <c r="S441" s="30" t="str">
        <f>_xlfn.CONCAT( Table2[[#This Row],[friendly_name]], " Devices")</f>
        <v>Kitchen Five Devices</v>
      </c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Kitchen</v>
      </c>
      <c r="BB441" s="30" t="s">
        <v>816</v>
      </c>
      <c r="BC441" s="30" t="s">
        <v>1045</v>
      </c>
      <c r="BD441" s="30" t="s">
        <v>182</v>
      </c>
      <c r="BF441" s="30">
        <v>15.4</v>
      </c>
      <c r="BG441" s="30" t="s">
        <v>206</v>
      </c>
      <c r="BK441" s="30" t="s">
        <v>1300</v>
      </c>
      <c r="BL441" s="37" t="s">
        <v>368</v>
      </c>
      <c r="BM441" s="39" t="s">
        <v>1315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42" spans="1:66" ht="16" customHeight="1" x14ac:dyDescent="0.2">
      <c r="A442" s="30">
        <v>2686</v>
      </c>
      <c r="B442" s="30" t="s">
        <v>580</v>
      </c>
      <c r="C442" s="30" t="s">
        <v>812</v>
      </c>
      <c r="D442" s="30" t="s">
        <v>148</v>
      </c>
      <c r="E442" s="30" t="s">
        <v>815</v>
      </c>
      <c r="F442" s="36" t="str">
        <f>IF(ISBLANK(Table2[[#This Row],[unique_id]]), "", PROPER(SUBSTITUTE(Table2[[#This Row],[unique_id]], "_", " ")))</f>
        <v>Template Parents Move Proxy</v>
      </c>
      <c r="G442" s="30" t="s">
        <v>744</v>
      </c>
      <c r="H442" s="30" t="s">
        <v>749</v>
      </c>
      <c r="I442" s="30" t="s">
        <v>144</v>
      </c>
      <c r="O442" s="31" t="s">
        <v>792</v>
      </c>
      <c r="P442" s="30" t="s">
        <v>165</v>
      </c>
      <c r="Q442" s="30" t="s">
        <v>764</v>
      </c>
      <c r="R442" s="41" t="s">
        <v>749</v>
      </c>
      <c r="S442" s="30" t="str">
        <f>_xlfn.CONCAT( Table2[[#This Row],[friendly_name]], " Devices")</f>
        <v>Parents Move Devices</v>
      </c>
      <c r="T442" s="37" t="s">
        <v>817</v>
      </c>
      <c r="U442" s="30"/>
      <c r="V442" s="31"/>
      <c r="W442" s="31"/>
      <c r="X442" s="31"/>
      <c r="Y442" s="31"/>
      <c r="Z442" s="31"/>
      <c r="AA442" s="31"/>
      <c r="AB442" s="30"/>
      <c r="AC442" s="30"/>
      <c r="AG442" s="31"/>
      <c r="AH442" s="31"/>
      <c r="AT442" s="40"/>
      <c r="AU442" s="30" t="s">
        <v>145</v>
      </c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>Parents</v>
      </c>
      <c r="BB442" s="30" t="s">
        <v>366</v>
      </c>
      <c r="BC442" s="30" t="s">
        <v>1044</v>
      </c>
      <c r="BD442" s="30" t="s">
        <v>182</v>
      </c>
      <c r="BF442" s="30">
        <v>15.4</v>
      </c>
      <c r="BG442" s="30" t="s">
        <v>192</v>
      </c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2687</v>
      </c>
      <c r="B443" s="30" t="s">
        <v>26</v>
      </c>
      <c r="C443" s="30" t="s">
        <v>182</v>
      </c>
      <c r="D443" s="30" t="s">
        <v>145</v>
      </c>
      <c r="E443" s="30" t="s">
        <v>735</v>
      </c>
      <c r="F443" s="36" t="str">
        <f>IF(ISBLANK(Table2[[#This Row],[unique_id]]), "", PROPER(SUBSTITUTE(Table2[[#This Row],[unique_id]], "_", " ")))</f>
        <v>Parents Move</v>
      </c>
      <c r="G443" s="30" t="s">
        <v>744</v>
      </c>
      <c r="H443" s="30" t="s">
        <v>749</v>
      </c>
      <c r="I443" s="30" t="s">
        <v>144</v>
      </c>
      <c r="M443" s="30" t="s">
        <v>136</v>
      </c>
      <c r="N443" s="30" t="s">
        <v>270</v>
      </c>
      <c r="O443" s="31" t="s">
        <v>792</v>
      </c>
      <c r="P443" s="30" t="s">
        <v>165</v>
      </c>
      <c r="Q443" s="30" t="s">
        <v>764</v>
      </c>
      <c r="R443" s="41" t="s">
        <v>749</v>
      </c>
      <c r="S443" s="30" t="str">
        <f>_xlfn.CONCAT( Table2[[#This Row],[friendly_name]], " Devices")</f>
        <v>Parents Move Devices</v>
      </c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>Parents</v>
      </c>
      <c r="BB443" s="30" t="s">
        <v>366</v>
      </c>
      <c r="BC443" s="30" t="s">
        <v>1044</v>
      </c>
      <c r="BD443" s="30" t="s">
        <v>182</v>
      </c>
      <c r="BF443" s="30">
        <v>15.4</v>
      </c>
      <c r="BG443" s="30" t="s">
        <v>192</v>
      </c>
      <c r="BK443" s="30" t="s">
        <v>1300</v>
      </c>
      <c r="BL443" s="30" t="s">
        <v>367</v>
      </c>
      <c r="BM443" s="39" t="s">
        <v>1316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4" spans="1:66" ht="16" customHeight="1" x14ac:dyDescent="0.2">
      <c r="A444" s="30">
        <v>2688</v>
      </c>
      <c r="B444" s="30" t="s">
        <v>26</v>
      </c>
      <c r="C444" s="30" t="s">
        <v>264</v>
      </c>
      <c r="D444" s="30" t="s">
        <v>145</v>
      </c>
      <c r="E444" s="30" t="s">
        <v>1360</v>
      </c>
      <c r="F444" s="36" t="str">
        <f>IF(ISBLANK(Table2[[#This Row],[unique_id]]), "", PROPER(SUBSTITUTE(Table2[[#This Row],[unique_id]], "_", " ")))</f>
        <v>Parents Homepod</v>
      </c>
      <c r="G444" s="30" t="s">
        <v>1361</v>
      </c>
      <c r="H444" s="30" t="s">
        <v>749</v>
      </c>
      <c r="I444" s="30" t="s">
        <v>144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>Parents</v>
      </c>
      <c r="BB444" s="30" t="s">
        <v>1362</v>
      </c>
      <c r="BC444" s="30" t="s">
        <v>1047</v>
      </c>
      <c r="BD444" s="30" t="s">
        <v>264</v>
      </c>
      <c r="BF444" s="30" t="s">
        <v>398</v>
      </c>
      <c r="BG444" s="30" t="s">
        <v>192</v>
      </c>
      <c r="BK444" s="30" t="s">
        <v>1300</v>
      </c>
      <c r="BL444" s="41" t="s">
        <v>401</v>
      </c>
      <c r="BM444" s="39" t="s">
        <v>1317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5" spans="1:66" ht="16" customHeight="1" x14ac:dyDescent="0.2">
      <c r="A445" s="30">
        <v>2700</v>
      </c>
      <c r="B445" s="30" t="s">
        <v>26</v>
      </c>
      <c r="C445" s="30" t="s">
        <v>150</v>
      </c>
      <c r="D445" s="30" t="s">
        <v>310</v>
      </c>
      <c r="E445" s="30" t="s">
        <v>655</v>
      </c>
      <c r="F445" s="36" t="str">
        <f>IF(ISBLANK(Table2[[#This Row],[unique_id]]), "", PROPER(SUBSTITUTE(Table2[[#This Row],[unique_id]], "_", " ")))</f>
        <v>Back Door Lock Security</v>
      </c>
      <c r="G445" s="30" t="s">
        <v>651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666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2701</v>
      </c>
      <c r="B446" s="30" t="s">
        <v>26</v>
      </c>
      <c r="C446" s="30" t="s">
        <v>150</v>
      </c>
      <c r="D446" s="30" t="s">
        <v>148</v>
      </c>
      <c r="E446" s="30" t="s">
        <v>668</v>
      </c>
      <c r="F446" s="36" t="str">
        <f>IF(ISBLANK(Table2[[#This Row],[unique_id]]), "", PROPER(SUBSTITUTE(Table2[[#This Row],[unique_id]], "_", " ")))</f>
        <v>Template Back Door State</v>
      </c>
      <c r="G446" s="30" t="s">
        <v>285</v>
      </c>
      <c r="H446" s="30" t="s">
        <v>633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2702</v>
      </c>
      <c r="B447" s="30" t="s">
        <v>26</v>
      </c>
      <c r="C447" s="30" t="s">
        <v>624</v>
      </c>
      <c r="D447" s="30" t="s">
        <v>627</v>
      </c>
      <c r="E447" s="30" t="s">
        <v>628</v>
      </c>
      <c r="F447" s="36" t="str">
        <f>IF(ISBLANK(Table2[[#This Row],[unique_id]]), "", PROPER(SUBSTITUTE(Table2[[#This Row],[unique_id]], "_", " ")))</f>
        <v>Back Door Lock</v>
      </c>
      <c r="G447" s="30" t="s">
        <v>670</v>
      </c>
      <c r="H447" s="30" t="s">
        <v>633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490</v>
      </c>
      <c r="X447" s="31"/>
      <c r="Y447" s="42" t="s">
        <v>760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Back Door</v>
      </c>
      <c r="BA447" s="30" t="str">
        <f>IF(ISBLANK(Table2[[#This Row],[device_model]]), "", Table2[[#This Row],[device_suggested_area]])</f>
        <v>Back Door</v>
      </c>
      <c r="BB447" s="30" t="s">
        <v>1037</v>
      </c>
      <c r="BC447" s="30" t="s">
        <v>625</v>
      </c>
      <c r="BD447" s="30" t="s">
        <v>624</v>
      </c>
      <c r="BF447" s="30" t="s">
        <v>626</v>
      </c>
      <c r="BG447" s="30" t="s">
        <v>633</v>
      </c>
      <c r="BL447" s="30" t="s">
        <v>623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8" spans="1:66" ht="16" customHeight="1" x14ac:dyDescent="0.2">
      <c r="A448" s="30">
        <v>2703</v>
      </c>
      <c r="B448" s="30" t="s">
        <v>26</v>
      </c>
      <c r="C448" s="30" t="s">
        <v>334</v>
      </c>
      <c r="D448" s="30" t="s">
        <v>148</v>
      </c>
      <c r="E448" s="30" t="s">
        <v>661</v>
      </c>
      <c r="F448" s="36" t="str">
        <f>IF(ISBLANK(Table2[[#This Row],[unique_id]]), "", PROPER(SUBSTITUTE(Table2[[#This Row],[unique_id]], "_", " ")))</f>
        <v>Template Back Door Sensor Contact Last</v>
      </c>
      <c r="G448" s="30" t="s">
        <v>669</v>
      </c>
      <c r="H448" s="30" t="s">
        <v>633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490</v>
      </c>
      <c r="X448" s="31"/>
      <c r="Y448" s="42" t="s">
        <v>760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Back Door</v>
      </c>
      <c r="BA448" s="30" t="str">
        <f>IF(ISBLANK(Table2[[#This Row],[device_model]]), "", Table2[[#This Row],[device_suggested_area]])</f>
        <v>Back Door</v>
      </c>
      <c r="BB448" s="37" t="s">
        <v>1041</v>
      </c>
      <c r="BC448" s="37" t="s">
        <v>644</v>
      </c>
      <c r="BD448" s="30" t="s">
        <v>1115</v>
      </c>
      <c r="BF448" s="30" t="s">
        <v>626</v>
      </c>
      <c r="BG448" s="30" t="s">
        <v>633</v>
      </c>
      <c r="BL448" s="30" t="s">
        <v>646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9" spans="1:66" ht="16" customHeight="1" x14ac:dyDescent="0.2">
      <c r="A449" s="30">
        <v>2704</v>
      </c>
      <c r="B449" s="30" t="s">
        <v>580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633</v>
      </c>
      <c r="H449" s="30" t="s">
        <v>641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2705</v>
      </c>
      <c r="B450" s="30" t="s">
        <v>26</v>
      </c>
      <c r="C450" s="30" t="s">
        <v>150</v>
      </c>
      <c r="D450" s="30" t="s">
        <v>310</v>
      </c>
      <c r="E450" s="30" t="s">
        <v>656</v>
      </c>
      <c r="F450" s="36" t="str">
        <f>IF(ISBLANK(Table2[[#This Row],[unique_id]]), "", PROPER(SUBSTITUTE(Table2[[#This Row],[unique_id]], "_", " ")))</f>
        <v>Front Door Lock Security</v>
      </c>
      <c r="G450" s="30" t="s">
        <v>651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E450" s="30" t="s">
        <v>666</v>
      </c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L450" s="41"/>
      <c r="BM450" s="39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2706</v>
      </c>
      <c r="B451" s="30" t="s">
        <v>26</v>
      </c>
      <c r="C451" s="30" t="s">
        <v>150</v>
      </c>
      <c r="D451" s="30" t="s">
        <v>148</v>
      </c>
      <c r="E451" s="30" t="s">
        <v>667</v>
      </c>
      <c r="F451" s="36" t="str">
        <f>IF(ISBLANK(Table2[[#This Row],[unique_id]]), "", PROPER(SUBSTITUTE(Table2[[#This Row],[unique_id]], "_", " ")))</f>
        <v>Template Front Door State</v>
      </c>
      <c r="G451" s="30" t="s">
        <v>285</v>
      </c>
      <c r="H451" s="30" t="s">
        <v>632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L451" s="41"/>
      <c r="BM451" s="39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2707</v>
      </c>
      <c r="B452" s="30" t="s">
        <v>26</v>
      </c>
      <c r="C452" s="30" t="s">
        <v>624</v>
      </c>
      <c r="D452" s="30" t="s">
        <v>627</v>
      </c>
      <c r="E452" s="30" t="s">
        <v>629</v>
      </c>
      <c r="F452" s="36" t="str">
        <f>IF(ISBLANK(Table2[[#This Row],[unique_id]]), "", PROPER(SUBSTITUTE(Table2[[#This Row],[unique_id]], "_", " ")))</f>
        <v>Front Door Lock</v>
      </c>
      <c r="G452" s="30" t="s">
        <v>670</v>
      </c>
      <c r="H452" s="30" t="s">
        <v>632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 t="s">
        <v>490</v>
      </c>
      <c r="X452" s="31"/>
      <c r="Y452" s="42" t="s">
        <v>760</v>
      </c>
      <c r="Z452" s="31"/>
      <c r="AA452" s="31"/>
      <c r="AB452" s="30"/>
      <c r="AC452" s="30"/>
      <c r="AG452" s="31"/>
      <c r="AH452" s="31"/>
      <c r="AT452" s="40"/>
      <c r="AU452" s="3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30" t="str">
        <f>Table2[[#This Row],[device_suggested_area]]</f>
        <v>Front Door</v>
      </c>
      <c r="BA452" s="30" t="str">
        <f>IF(ISBLANK(Table2[[#This Row],[device_model]]), "", Table2[[#This Row],[device_suggested_area]])</f>
        <v>Front Door</v>
      </c>
      <c r="BB452" s="30" t="s">
        <v>1037</v>
      </c>
      <c r="BC452" s="30" t="s">
        <v>625</v>
      </c>
      <c r="BD452" s="30" t="s">
        <v>624</v>
      </c>
      <c r="BF452" s="30" t="s">
        <v>626</v>
      </c>
      <c r="BG452" s="30" t="s">
        <v>632</v>
      </c>
      <c r="BL452" s="30" t="s">
        <v>630</v>
      </c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3" spans="1:66" ht="16" customHeight="1" x14ac:dyDescent="0.2">
      <c r="A453" s="30">
        <v>2708</v>
      </c>
      <c r="B453" s="30" t="s">
        <v>26</v>
      </c>
      <c r="C453" s="30" t="s">
        <v>334</v>
      </c>
      <c r="D453" s="30" t="s">
        <v>148</v>
      </c>
      <c r="E453" s="30" t="s">
        <v>660</v>
      </c>
      <c r="F453" s="36" t="str">
        <f>IF(ISBLANK(Table2[[#This Row],[unique_id]]), "", PROPER(SUBSTITUTE(Table2[[#This Row],[unique_id]], "_", " ")))</f>
        <v>Template Front Door Sensor Contact Last</v>
      </c>
      <c r="G453" s="30" t="s">
        <v>669</v>
      </c>
      <c r="H453" s="30" t="s">
        <v>632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 t="s">
        <v>490</v>
      </c>
      <c r="X453" s="31"/>
      <c r="Y453" s="42" t="s">
        <v>760</v>
      </c>
      <c r="Z453" s="31"/>
      <c r="AA453" s="31"/>
      <c r="AB453" s="30"/>
      <c r="AC453" s="30"/>
      <c r="AG453" s="31"/>
      <c r="AH453" s="31"/>
      <c r="AT453" s="40"/>
      <c r="AU453" s="3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7" t="str">
        <f>Table2[[#This Row],[device_suggested_area]]</f>
        <v>Front Door</v>
      </c>
      <c r="BA453" s="30" t="str">
        <f>IF(ISBLANK(Table2[[#This Row],[device_model]]), "", Table2[[#This Row],[device_suggested_area]])</f>
        <v>Front Door</v>
      </c>
      <c r="BB453" s="37" t="s">
        <v>1041</v>
      </c>
      <c r="BC453" s="37" t="s">
        <v>644</v>
      </c>
      <c r="BD453" s="30" t="s">
        <v>1115</v>
      </c>
      <c r="BF453" s="30" t="s">
        <v>626</v>
      </c>
      <c r="BG453" s="30" t="s">
        <v>632</v>
      </c>
      <c r="BL453" s="30" t="s">
        <v>645</v>
      </c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4" spans="1:66" ht="16" customHeight="1" x14ac:dyDescent="0.2">
      <c r="A454" s="30">
        <v>2709</v>
      </c>
      <c r="B454" s="30" t="s">
        <v>580</v>
      </c>
      <c r="C454" s="30" t="s">
        <v>234</v>
      </c>
      <c r="D454" s="30" t="s">
        <v>147</v>
      </c>
      <c r="F454" s="36" t="str">
        <f>IF(ISBLANK(Table2[[#This Row],[unique_id]]), "", PROPER(SUBSTITUTE(Table2[[#This Row],[unique_id]], "_", " ")))</f>
        <v/>
      </c>
      <c r="G454" s="30" t="s">
        <v>632</v>
      </c>
      <c r="H454" s="30" t="s">
        <v>640</v>
      </c>
      <c r="I454" s="30" t="s">
        <v>209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C454" s="37"/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2710</v>
      </c>
      <c r="B455" s="30" t="s">
        <v>26</v>
      </c>
      <c r="C455" s="30" t="s">
        <v>133</v>
      </c>
      <c r="D455" s="30" t="s">
        <v>148</v>
      </c>
      <c r="E455" s="30" t="s">
        <v>601</v>
      </c>
      <c r="F455" s="36" t="str">
        <f>IF(ISBLANK(Table2[[#This Row],[unique_id]]), "", PROPER(SUBSTITUTE(Table2[[#This Row],[unique_id]], "_", " ")))</f>
        <v>Ada Fan Occupancy</v>
      </c>
      <c r="G455" s="30" t="s">
        <v>130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2711</v>
      </c>
      <c r="B456" s="30" t="s">
        <v>26</v>
      </c>
      <c r="C456" s="30" t="s">
        <v>133</v>
      </c>
      <c r="D456" s="30" t="s">
        <v>148</v>
      </c>
      <c r="E456" s="30" t="s">
        <v>600</v>
      </c>
      <c r="F456" s="36" t="str">
        <f>IF(ISBLANK(Table2[[#This Row],[unique_id]]), "", PROPER(SUBSTITUTE(Table2[[#This Row],[unique_id]], "_", " ")))</f>
        <v>Edwin Fan Occupancy</v>
      </c>
      <c r="G456" s="30" t="s">
        <v>127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2712</v>
      </c>
      <c r="B457" s="30" t="s">
        <v>26</v>
      </c>
      <c r="C457" s="30" t="s">
        <v>133</v>
      </c>
      <c r="D457" s="30" t="s">
        <v>148</v>
      </c>
      <c r="E457" s="30" t="s">
        <v>602</v>
      </c>
      <c r="F457" s="36" t="str">
        <f>IF(ISBLANK(Table2[[#This Row],[unique_id]]), "", PROPER(SUBSTITUTE(Table2[[#This Row],[unique_id]], "_", " ")))</f>
        <v>Parents Fan Occupancy</v>
      </c>
      <c r="G457" s="30" t="s">
        <v>192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2713</v>
      </c>
      <c r="B458" s="30" t="s">
        <v>26</v>
      </c>
      <c r="C458" s="30" t="s">
        <v>133</v>
      </c>
      <c r="D458" s="30" t="s">
        <v>148</v>
      </c>
      <c r="E458" s="30" t="s">
        <v>603</v>
      </c>
      <c r="F458" s="36" t="str">
        <f>IF(ISBLANK(Table2[[#This Row],[unique_id]]), "", PROPER(SUBSTITUTE(Table2[[#This Row],[unique_id]], "_", " ")))</f>
        <v>Lounge Fan Occupancy</v>
      </c>
      <c r="G458" s="30" t="s">
        <v>194</v>
      </c>
      <c r="H458" s="30" t="s">
        <v>638</v>
      </c>
      <c r="I458" s="30" t="s">
        <v>209</v>
      </c>
      <c r="M458" s="30" t="s">
        <v>136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2714</v>
      </c>
      <c r="B459" s="30" t="s">
        <v>26</v>
      </c>
      <c r="C459" s="30" t="s">
        <v>133</v>
      </c>
      <c r="D459" s="30" t="s">
        <v>148</v>
      </c>
      <c r="E459" s="30" t="s">
        <v>604</v>
      </c>
      <c r="F459" s="36" t="str">
        <f>IF(ISBLANK(Table2[[#This Row],[unique_id]]), "", PROPER(SUBSTITUTE(Table2[[#This Row],[unique_id]], "_", " ")))</f>
        <v>Deck East Fan Occupancy</v>
      </c>
      <c r="G459" s="30" t="s">
        <v>215</v>
      </c>
      <c r="H459" s="30" t="s">
        <v>638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2715</v>
      </c>
      <c r="B460" s="30" t="s">
        <v>26</v>
      </c>
      <c r="C460" s="30" t="s">
        <v>133</v>
      </c>
      <c r="D460" s="30" t="s">
        <v>148</v>
      </c>
      <c r="E460" s="30" t="s">
        <v>605</v>
      </c>
      <c r="F460" s="36" t="str">
        <f>IF(ISBLANK(Table2[[#This Row],[unique_id]]), "", PROPER(SUBSTITUTE(Table2[[#This Row],[unique_id]], "_", " ")))</f>
        <v>Deck West Fan Occupancy</v>
      </c>
      <c r="G460" s="30" t="s">
        <v>214</v>
      </c>
      <c r="H460" s="30" t="s">
        <v>638</v>
      </c>
      <c r="I460" s="30" t="s">
        <v>209</v>
      </c>
      <c r="M460" s="30" t="s">
        <v>136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30" t="str">
        <f>IF(ISBLANK(Table2[[#This Row],[device_model]]), "", Table2[[#This Row],[device_suggested_area]])</f>
        <v/>
      </c>
      <c r="BF460" s="31"/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6" ht="16" customHeight="1" x14ac:dyDescent="0.2">
      <c r="A461" s="30">
        <v>2716</v>
      </c>
      <c r="B461" s="30" t="s">
        <v>26</v>
      </c>
      <c r="C461" s="30" t="s">
        <v>441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635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2717</v>
      </c>
      <c r="B462" s="30" t="s">
        <v>26</v>
      </c>
      <c r="C462" s="30" t="s">
        <v>234</v>
      </c>
      <c r="D462" s="30" t="s">
        <v>148</v>
      </c>
      <c r="E462" s="30" t="s">
        <v>149</v>
      </c>
      <c r="F462" s="36" t="str">
        <f>IF(ISBLANK(Table2[[#This Row],[unique_id]]), "", PROPER(SUBSTITUTE(Table2[[#This Row],[unique_id]], "_", " ")))</f>
        <v>Uvc Ada Motion</v>
      </c>
      <c r="G462" s="30" t="s">
        <v>631</v>
      </c>
      <c r="H462" s="30" t="s">
        <v>635</v>
      </c>
      <c r="I462" s="30" t="s">
        <v>209</v>
      </c>
      <c r="M462" s="30" t="s">
        <v>136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30" t="str">
        <f>IF(ISBLANK(Table2[[#This Row],[device_model]]), "", Table2[[#This Row],[device_suggested_area]])</f>
        <v/>
      </c>
      <c r="BF462" s="31"/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6" ht="16" customHeight="1" x14ac:dyDescent="0.2">
      <c r="A463" s="30">
        <v>2718</v>
      </c>
      <c r="B463" s="30" t="s">
        <v>26</v>
      </c>
      <c r="C463" s="30" t="s">
        <v>234</v>
      </c>
      <c r="D463" s="30" t="s">
        <v>147</v>
      </c>
      <c r="E463" s="30" t="s">
        <v>1374</v>
      </c>
      <c r="F463" s="36" t="str">
        <f>IF(ISBLANK(Table2[[#This Row],[unique_id]]), "", PROPER(SUBSTITUTE(Table2[[#This Row],[unique_id]], "_", " ")))</f>
        <v>Uvc Ada Medium Resolution Channel</v>
      </c>
      <c r="G463" s="30" t="s">
        <v>130</v>
      </c>
      <c r="H463" s="30" t="s">
        <v>637</v>
      </c>
      <c r="I463" s="30" t="s">
        <v>209</v>
      </c>
      <c r="M463" s="30" t="s">
        <v>136</v>
      </c>
      <c r="N463" s="30" t="s">
        <v>271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1475</v>
      </c>
      <c r="BA463" s="30" t="str">
        <f>IF(ISBLANK(Table2[[#This Row],[device_model]]), "", Table2[[#This Row],[device_suggested_area]])</f>
        <v>Ada</v>
      </c>
      <c r="BB463" s="30" t="str">
        <f>Table2[[#This Row],[device_suggested_area]]</f>
        <v>Ada</v>
      </c>
      <c r="BC463" s="30" t="s">
        <v>386</v>
      </c>
      <c r="BD463" s="30" t="s">
        <v>234</v>
      </c>
      <c r="BF463" s="30" t="s">
        <v>387</v>
      </c>
      <c r="BG463" s="30" t="s">
        <v>130</v>
      </c>
      <c r="BK463" s="30" t="s">
        <v>1301</v>
      </c>
      <c r="BL463" s="30" t="s">
        <v>384</v>
      </c>
      <c r="BM463" s="30" t="s">
        <v>1357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4" spans="1:66" ht="16" customHeight="1" x14ac:dyDescent="0.2">
      <c r="A464" s="30">
        <v>2719</v>
      </c>
      <c r="B464" s="30" t="s">
        <v>26</v>
      </c>
      <c r="C464" s="30" t="s">
        <v>234</v>
      </c>
      <c r="D464" s="30" t="s">
        <v>148</v>
      </c>
      <c r="E464" s="30" t="s">
        <v>208</v>
      </c>
      <c r="F464" s="36" t="str">
        <f>IF(ISBLANK(Table2[[#This Row],[unique_id]]), "", PROPER(SUBSTITUTE(Table2[[#This Row],[unique_id]], "_", " ")))</f>
        <v>Uvc Edwin Motion</v>
      </c>
      <c r="G464" s="30" t="s">
        <v>631</v>
      </c>
      <c r="H464" s="30" t="s">
        <v>634</v>
      </c>
      <c r="I464" s="30" t="s">
        <v>209</v>
      </c>
      <c r="M464" s="30" t="s">
        <v>136</v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4" s="30" t="str">
        <f>IF(ISBLANK(Table2[[#This Row],[device_model]]), "", Table2[[#This Row],[device_suggested_area]])</f>
        <v/>
      </c>
      <c r="BF464" s="31"/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1:66" ht="16" customHeight="1" x14ac:dyDescent="0.2">
      <c r="A465" s="30">
        <v>2720</v>
      </c>
      <c r="B465" s="30" t="s">
        <v>26</v>
      </c>
      <c r="C465" s="30" t="s">
        <v>234</v>
      </c>
      <c r="D465" s="30" t="s">
        <v>147</v>
      </c>
      <c r="E465" s="30" t="s">
        <v>1375</v>
      </c>
      <c r="F465" s="36" t="str">
        <f>IF(ISBLANK(Table2[[#This Row],[unique_id]]), "", PROPER(SUBSTITUTE(Table2[[#This Row],[unique_id]], "_", " ")))</f>
        <v>Uvc Edwin Medium Resolution Channel</v>
      </c>
      <c r="G465" s="30" t="s">
        <v>127</v>
      </c>
      <c r="H465" s="30" t="s">
        <v>636</v>
      </c>
      <c r="I465" s="30" t="s">
        <v>209</v>
      </c>
      <c r="M465" s="30" t="s">
        <v>136</v>
      </c>
      <c r="N465" s="30" t="s">
        <v>271</v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1475</v>
      </c>
      <c r="BA465" s="30" t="str">
        <f>IF(ISBLANK(Table2[[#This Row],[device_model]]), "", Table2[[#This Row],[device_suggested_area]])</f>
        <v>Edwin</v>
      </c>
      <c r="BB465" s="30" t="str">
        <f>Table2[[#This Row],[device_suggested_area]]</f>
        <v>Edwin</v>
      </c>
      <c r="BC465" s="30" t="s">
        <v>386</v>
      </c>
      <c r="BD465" s="30" t="s">
        <v>234</v>
      </c>
      <c r="BF465" s="30" t="s">
        <v>387</v>
      </c>
      <c r="BG465" s="30" t="s">
        <v>127</v>
      </c>
      <c r="BK465" s="30" t="s">
        <v>1301</v>
      </c>
      <c r="BL465" s="30" t="s">
        <v>385</v>
      </c>
      <c r="BM465" s="30" t="s">
        <v>1358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6" spans="1:66" ht="16" customHeight="1" x14ac:dyDescent="0.2">
      <c r="A466" s="30">
        <v>2721</v>
      </c>
      <c r="B466" s="30" t="s">
        <v>26</v>
      </c>
      <c r="C466" s="30" t="s">
        <v>441</v>
      </c>
      <c r="D466" s="30" t="s">
        <v>333</v>
      </c>
      <c r="E466" s="30" t="s">
        <v>332</v>
      </c>
      <c r="F466" s="36" t="str">
        <f>IF(ISBLANK(Table2[[#This Row],[unique_id]]), "", PROPER(SUBSTITUTE(Table2[[#This Row],[unique_id]], "_", " ")))</f>
        <v>Column Break</v>
      </c>
      <c r="G466" s="30" t="s">
        <v>329</v>
      </c>
      <c r="H466" s="30" t="s">
        <v>636</v>
      </c>
      <c r="I466" s="30" t="s">
        <v>209</v>
      </c>
      <c r="M466" s="30" t="s">
        <v>330</v>
      </c>
      <c r="N466" s="30" t="s">
        <v>331</v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6" s="30" t="str">
        <f>IF(ISBLANK(Table2[[#This Row],[device_model]]), "", Table2[[#This Row],[device_suggested_area]])</f>
        <v/>
      </c>
      <c r="BF466" s="31"/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1:66" ht="16" customHeight="1" x14ac:dyDescent="0.2">
      <c r="A467" s="30">
        <v>5000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1476</v>
      </c>
      <c r="BA467" s="30" t="str">
        <f>IF(ISBLANK(Table2[[#This Row],[device_model]]), "", Table2[[#This Row],[device_suggested_area]])</f>
        <v>Rack</v>
      </c>
      <c r="BC467" s="30" t="s">
        <v>1033</v>
      </c>
      <c r="BD467" s="30" t="s">
        <v>234</v>
      </c>
      <c r="BF467" s="30" t="s">
        <v>403</v>
      </c>
      <c r="BG467" s="30" t="s">
        <v>28</v>
      </c>
      <c r="BK467" s="30" t="s">
        <v>1294</v>
      </c>
      <c r="BL467" s="30" t="s">
        <v>406</v>
      </c>
      <c r="BM467" s="30" t="s">
        <v>1295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8" spans="1:66" ht="16" customHeight="1" x14ac:dyDescent="0.2">
      <c r="A468" s="30">
        <v>5001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1477</v>
      </c>
      <c r="BA468" s="30" t="str">
        <f>IF(ISBLANK(Table2[[#This Row],[device_model]]), "", Table2[[#This Row],[device_suggested_area]])</f>
        <v>Rack</v>
      </c>
      <c r="BB468" s="30" t="str">
        <f>Table2[[#This Row],[device_suggested_area]]</f>
        <v>Rack</v>
      </c>
      <c r="BC468" s="30" t="s">
        <v>1030</v>
      </c>
      <c r="BD468" s="30" t="s">
        <v>234</v>
      </c>
      <c r="BF468" s="30" t="s">
        <v>611</v>
      </c>
      <c r="BG468" s="30" t="s">
        <v>28</v>
      </c>
      <c r="BK468" s="30" t="s">
        <v>1294</v>
      </c>
      <c r="BL468" s="30" t="s">
        <v>612</v>
      </c>
      <c r="BM468" s="30" t="s">
        <v>1296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9" spans="1:66" ht="16" customHeight="1" x14ac:dyDescent="0.2">
      <c r="A469" s="30">
        <v>5002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usw-dar-office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Office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1477</v>
      </c>
      <c r="BA469" s="30" t="str">
        <f>IF(ISBLANK(Table2[[#This Row],[device_model]]), "", Table2[[#This Row],[device_suggested_area]])</f>
        <v>Office</v>
      </c>
      <c r="BB469" s="30" t="str">
        <f>Table2[[#This Row],[device_suggested_area]]</f>
        <v>Office</v>
      </c>
      <c r="BC469" s="30" t="s">
        <v>1031</v>
      </c>
      <c r="BD469" s="30" t="s">
        <v>234</v>
      </c>
      <c r="BF469" s="30" t="s">
        <v>1071</v>
      </c>
      <c r="BG469" s="30" t="s">
        <v>212</v>
      </c>
      <c r="BK469" s="30" t="s">
        <v>1294</v>
      </c>
      <c r="BL469" s="30" t="s">
        <v>407</v>
      </c>
      <c r="BM469" s="30" t="s">
        <v>1527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"10.0.1.7"]]</v>
      </c>
    </row>
    <row r="470" spans="1:66" ht="16" customHeight="1" x14ac:dyDescent="0.2">
      <c r="A470" s="30">
        <v>5003</v>
      </c>
      <c r="B470" s="39" t="s">
        <v>26</v>
      </c>
      <c r="C470" s="30" t="s">
        <v>234</v>
      </c>
      <c r="F470" s="36" t="str">
        <f>IF(ISBLANK(Table2[[#This Row],[unique_id]]), "", PROPER(SUBSTITUTE(Table2[[#This Row],[unique_id]], "_", " ")))</f>
        <v/>
      </c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1477</v>
      </c>
      <c r="BA470" s="30" t="str">
        <f>IF(ISBLANK(Table2[[#This Row],[device_model]]), "", Table2[[#This Row],[device_suggested_area]])</f>
        <v>Ceiling</v>
      </c>
      <c r="BB470" s="30" t="str">
        <f>Table2[[#This Row],[device_suggested_area]]</f>
        <v>Ceiling</v>
      </c>
      <c r="BC470" s="30" t="s">
        <v>1526</v>
      </c>
      <c r="BD470" s="30" t="s">
        <v>234</v>
      </c>
      <c r="BF470" s="30" t="s">
        <v>1071</v>
      </c>
      <c r="BG470" s="30" t="s">
        <v>404</v>
      </c>
      <c r="BK470" s="30" t="s">
        <v>1294</v>
      </c>
      <c r="BL470" s="30" t="s">
        <v>1528</v>
      </c>
      <c r="BM470" s="30" t="s">
        <v>1297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"0c:ea:14:ce:2d:e4"], ["ip", "10.0.1.3"]]</v>
      </c>
    </row>
    <row r="471" spans="1:66" ht="16" customHeight="1" x14ac:dyDescent="0.2">
      <c r="A471" s="30">
        <v>5004</v>
      </c>
      <c r="B471" s="39" t="s">
        <v>26</v>
      </c>
      <c r="C471" s="30" t="s">
        <v>234</v>
      </c>
      <c r="F471" s="36" t="str">
        <f>IF(ISBLANK(Table2[[#This Row],[unique_id]]), "", PROPER(SUBSTITUTE(Table2[[#This Row],[unique_id]], "_", " ")))</f>
        <v/>
      </c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1478</v>
      </c>
      <c r="BA471" s="30" t="str">
        <f>IF(ISBLANK(Table2[[#This Row],[device_model]]), "", Table2[[#This Row],[device_suggested_area]])</f>
        <v>Hallway</v>
      </c>
      <c r="BB471" s="30" t="str">
        <f>Table2[[#This Row],[device_suggested_area]]</f>
        <v>Hallway</v>
      </c>
      <c r="BC471" s="30" t="s">
        <v>1419</v>
      </c>
      <c r="BD471" s="30" t="s">
        <v>234</v>
      </c>
      <c r="BF471" s="30" t="s">
        <v>1070</v>
      </c>
      <c r="BG471" s="30" t="s">
        <v>405</v>
      </c>
      <c r="BK471" s="30" t="s">
        <v>1294</v>
      </c>
      <c r="BL471" s="30" t="s">
        <v>1418</v>
      </c>
      <c r="BM471" s="30" t="s">
        <v>1298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72" spans="1:66" ht="16" customHeight="1" x14ac:dyDescent="0.2">
      <c r="A472" s="30">
        <v>5005</v>
      </c>
      <c r="B472" s="39" t="s">
        <v>26</v>
      </c>
      <c r="C472" s="30" t="s">
        <v>234</v>
      </c>
      <c r="F472" s="36" t="str">
        <f>IF(ISBLANK(Table2[[#This Row],[unique_id]]), "", PROPER(SUBSTITUTE(Table2[[#This Row],[unique_id]], "_", " ")))</f>
        <v/>
      </c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1478</v>
      </c>
      <c r="BA472" s="30" t="str">
        <f>IF(ISBLANK(Table2[[#This Row],[device_model]]), "", Table2[[#This Row],[device_suggested_area]])</f>
        <v>Deck North</v>
      </c>
      <c r="BB472" s="30" t="str">
        <f>Table2[[#This Row],[device_suggested_area]]</f>
        <v>Deck North</v>
      </c>
      <c r="BC472" s="30" t="s">
        <v>1032</v>
      </c>
      <c r="BD472" s="30" t="s">
        <v>234</v>
      </c>
      <c r="BF472" s="30" t="s">
        <v>1070</v>
      </c>
      <c r="BG472" s="30" t="s">
        <v>1471</v>
      </c>
      <c r="BK472" s="30" t="s">
        <v>1294</v>
      </c>
      <c r="BL472" s="30" t="s">
        <v>1473</v>
      </c>
      <c r="BM472" s="30" t="s">
        <v>1299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73" spans="1:66" ht="16" customHeight="1" x14ac:dyDescent="0.2">
      <c r="A473" s="30">
        <v>5006</v>
      </c>
      <c r="B473" s="39" t="s">
        <v>26</v>
      </c>
      <c r="C473" s="30" t="s">
        <v>234</v>
      </c>
      <c r="F473" s="36" t="str">
        <f>IF(ISBLANK(Table2[[#This Row],[unique_id]]), "", PROPER(SUBSTITUTE(Table2[[#This Row],[unique_id]], "_", " ")))</f>
        <v/>
      </c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1478</v>
      </c>
      <c r="BA473" s="30" t="str">
        <f>IF(ISBLANK(Table2[[#This Row],[device_model]]), "", Table2[[#This Row],[device_suggested_area]])</f>
        <v>Deck South</v>
      </c>
      <c r="BB473" s="30" t="str">
        <f>Table2[[#This Row],[device_suggested_area]]</f>
        <v>Deck South</v>
      </c>
      <c r="BC473" s="30" t="s">
        <v>1032</v>
      </c>
      <c r="BD473" s="30" t="s">
        <v>234</v>
      </c>
      <c r="BF473" s="30" t="s">
        <v>1070</v>
      </c>
      <c r="BG473" s="30" t="s">
        <v>1470</v>
      </c>
      <c r="BK473" s="30" t="s">
        <v>1294</v>
      </c>
      <c r="BL473" s="30" t="s">
        <v>408</v>
      </c>
      <c r="BM473" s="30" t="s">
        <v>1472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4" spans="1:66" ht="16" customHeight="1" x14ac:dyDescent="0.2">
      <c r="A474" s="30">
        <v>5007</v>
      </c>
      <c r="B474" s="39" t="s">
        <v>580</v>
      </c>
      <c r="C474" s="39" t="s">
        <v>234</v>
      </c>
      <c r="D474" s="39"/>
      <c r="E474" s="39"/>
      <c r="F474" s="36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L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T474" s="40"/>
      <c r="AU474" s="30"/>
      <c r="AV47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1404</v>
      </c>
      <c r="BA474" s="30" t="str">
        <f>IF(ISBLANK(Table2[[#This Row],[device_model]]), "", Table2[[#This Row],[device_suggested_area]])</f>
        <v>Rack</v>
      </c>
      <c r="BB474" s="30" t="s">
        <v>1415</v>
      </c>
      <c r="BC474" s="30" t="s">
        <v>1406</v>
      </c>
      <c r="BD474" s="30" t="s">
        <v>1404</v>
      </c>
      <c r="BF474" s="30" t="s">
        <v>1412</v>
      </c>
      <c r="BG474" s="30" t="s">
        <v>28</v>
      </c>
      <c r="BL474" s="41"/>
      <c r="BM474" s="30" t="s">
        <v>1414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5" spans="1:66" ht="16" customHeight="1" x14ac:dyDescent="0.2">
      <c r="A475" s="30">
        <v>5008</v>
      </c>
      <c r="B475" s="39" t="s">
        <v>580</v>
      </c>
      <c r="C475" s="39" t="s">
        <v>1404</v>
      </c>
      <c r="D475" s="39"/>
      <c r="E475" s="39"/>
      <c r="F475" s="36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L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T475" s="40"/>
      <c r="AU475" s="30"/>
      <c r="AV475" s="30" t="s">
        <v>1405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1404</v>
      </c>
      <c r="BA475" s="30" t="str">
        <f>IF(ISBLANK(Table2[[#This Row],[device_model]]), "", Table2[[#This Row],[device_suggested_area]])</f>
        <v>Rack</v>
      </c>
      <c r="BB475" s="30" t="s">
        <v>1029</v>
      </c>
      <c r="BC475" s="30" t="s">
        <v>1406</v>
      </c>
      <c r="BD475" s="30" t="s">
        <v>1404</v>
      </c>
      <c r="BF475" s="30" t="s">
        <v>1412</v>
      </c>
      <c r="BG475" s="30" t="s">
        <v>28</v>
      </c>
      <c r="BL475" s="41"/>
      <c r="BM475" s="30" t="s">
        <v>1407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6" spans="1:66" ht="16" customHeight="1" x14ac:dyDescent="0.2">
      <c r="A476" s="30">
        <v>5009</v>
      </c>
      <c r="B476" s="39" t="s">
        <v>580</v>
      </c>
      <c r="C476" s="39" t="s">
        <v>1408</v>
      </c>
      <c r="D476" s="39"/>
      <c r="E476" s="39"/>
      <c r="F476" s="36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L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T476" s="40"/>
      <c r="AU476" s="30"/>
      <c r="AV476" s="30" t="s">
        <v>1409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1408</v>
      </c>
      <c r="BA476" s="30" t="str">
        <f>IF(ISBLANK(Table2[[#This Row],[device_model]]), "", Table2[[#This Row],[device_suggested_area]])</f>
        <v>Rack</v>
      </c>
      <c r="BB476" s="30" t="s">
        <v>1410</v>
      </c>
      <c r="BC476" s="30" t="s">
        <v>1411</v>
      </c>
      <c r="BD476" s="30" t="s">
        <v>1408</v>
      </c>
      <c r="BF476" s="30" t="s">
        <v>1412</v>
      </c>
      <c r="BG476" s="30" t="s">
        <v>28</v>
      </c>
      <c r="BL476" s="41"/>
      <c r="BM476" s="30" t="s">
        <v>1413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7" spans="1:66" ht="16" customHeight="1" x14ac:dyDescent="0.2">
      <c r="A477" s="30">
        <v>5010</v>
      </c>
      <c r="B477" s="39" t="s">
        <v>580</v>
      </c>
      <c r="C477" s="39" t="s">
        <v>388</v>
      </c>
      <c r="D477" s="39"/>
      <c r="E477" s="39"/>
      <c r="F477" s="36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L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T477" s="40"/>
      <c r="AU477" s="3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1034</v>
      </c>
      <c r="BA477" s="30" t="str">
        <f>IF(ISBLANK(Table2[[#This Row],[device_model]]), "", Table2[[#This Row],[device_suggested_area]])</f>
        <v>Rack</v>
      </c>
      <c r="BB477" s="30" t="s">
        <v>388</v>
      </c>
      <c r="BC477" s="30" t="s">
        <v>389</v>
      </c>
      <c r="BD477" s="30" t="s">
        <v>391</v>
      </c>
      <c r="BF477" s="30" t="s">
        <v>390</v>
      </c>
      <c r="BG477" s="30" t="s">
        <v>28</v>
      </c>
      <c r="BK477" s="30" t="s">
        <v>1300</v>
      </c>
      <c r="BL477" s="41" t="s">
        <v>433</v>
      </c>
      <c r="BM477" s="30" t="s">
        <v>1318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8" spans="1:66" ht="16" customHeight="1" x14ac:dyDescent="0.2">
      <c r="A478" s="30">
        <v>5011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ref="AJ478:AJ483" si="0">IF(ISBLANK(AI478),  "", _xlfn.CONCAT("haas/entity/sensor/", LOWER(C478), "/", E478, "/config"))</f>
        <v/>
      </c>
      <c r="AK478" s="30" t="str">
        <f t="shared" ref="AK478:AK483" si="1"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1061</v>
      </c>
      <c r="BA478" s="30" t="str">
        <f>IF(ISBLANK(Table2[[#This Row],[device_model]]), "", Table2[[#This Row],[device_suggested_area]])</f>
        <v>Wardrobe</v>
      </c>
      <c r="BB478" s="30" t="s">
        <v>1501</v>
      </c>
      <c r="BC478" s="30" t="s">
        <v>1040</v>
      </c>
      <c r="BD478" s="30" t="s">
        <v>555</v>
      </c>
      <c r="BF478" s="63" t="s">
        <v>1505</v>
      </c>
      <c r="BG478" s="30" t="s">
        <v>496</v>
      </c>
      <c r="BK478" s="30" t="s">
        <v>402</v>
      </c>
      <c r="BL478" s="30" t="s">
        <v>554</v>
      </c>
      <c r="BM478" s="30" t="s">
        <v>1293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9" spans="1:66" ht="16" customHeight="1" x14ac:dyDescent="0.2">
      <c r="A479" s="30">
        <v>5012</v>
      </c>
      <c r="B479" s="39" t="s">
        <v>580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1061</v>
      </c>
      <c r="BA479" s="30" t="str">
        <f>IF(ISBLANK(Table2[[#This Row],[device_model]]), "", Table2[[#This Row],[device_suggested_area]])</f>
        <v>Guildford</v>
      </c>
      <c r="BB479" s="30" t="s">
        <v>1503</v>
      </c>
      <c r="BC479" s="30" t="s">
        <v>1504</v>
      </c>
      <c r="BD479" s="30" t="s">
        <v>555</v>
      </c>
      <c r="BF479" s="63" t="s">
        <v>1505</v>
      </c>
      <c r="BG479" s="30" t="s">
        <v>1502</v>
      </c>
      <c r="BL479" s="30" t="s">
        <v>1509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80" spans="1:66" ht="16" customHeight="1" x14ac:dyDescent="0.2">
      <c r="A480" s="30">
        <v>5013</v>
      </c>
      <c r="B480" s="39" t="s">
        <v>26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1060</v>
      </c>
      <c r="BA480" s="30" t="str">
        <f>IF(ISBLANK(Table2[[#This Row],[device_model]]), "", Table2[[#This Row],[device_suggested_area]])</f>
        <v>Rack</v>
      </c>
      <c r="BB480" s="30" t="s">
        <v>1506</v>
      </c>
      <c r="BC480" s="30" t="s">
        <v>1507</v>
      </c>
      <c r="BD480" s="30" t="s">
        <v>264</v>
      </c>
      <c r="BF480" s="63" t="s">
        <v>1511</v>
      </c>
      <c r="BG480" s="30" t="s">
        <v>28</v>
      </c>
      <c r="BK480" s="30" t="s">
        <v>402</v>
      </c>
      <c r="BL480" s="41" t="s">
        <v>1510</v>
      </c>
      <c r="BM480" s="30" t="s">
        <v>1289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81" spans="1:66" ht="16" customHeight="1" x14ac:dyDescent="0.2">
      <c r="A481" s="30">
        <v>5014</v>
      </c>
      <c r="B481" s="39" t="s">
        <v>26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1060</v>
      </c>
      <c r="BA481" s="30" t="str">
        <f>IF(ISBLANK(Table2[[#This Row],[device_model]]), "", Table2[[#This Row],[device_suggested_area]])</f>
        <v>Rack</v>
      </c>
      <c r="BB481" s="30" t="s">
        <v>1508</v>
      </c>
      <c r="BC481" s="30" t="s">
        <v>1038</v>
      </c>
      <c r="BD481" s="30" t="s">
        <v>264</v>
      </c>
      <c r="BF481" s="63" t="s">
        <v>1524</v>
      </c>
      <c r="BG481" s="30" t="s">
        <v>28</v>
      </c>
      <c r="BK481" s="30" t="s">
        <v>402</v>
      </c>
      <c r="BL481" s="46" t="s">
        <v>1525</v>
      </c>
      <c r="BM481" s="30" t="s">
        <v>1290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"ac:87:a3:25:8d:3f"], ["ip", "10.0.2.16"]]</v>
      </c>
    </row>
    <row r="482" spans="1:66" ht="16" customHeight="1" x14ac:dyDescent="0.2">
      <c r="A482" s="30">
        <v>5015</v>
      </c>
      <c r="B482" s="39" t="s">
        <v>26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1060</v>
      </c>
      <c r="BA482" s="30" t="str">
        <f>IF(ISBLANK(Table2[[#This Row],[device_model]]), "", Table2[[#This Row],[device_suggested_area]])</f>
        <v>Rack</v>
      </c>
      <c r="BB482" s="30" t="s">
        <v>1486</v>
      </c>
      <c r="BC482" s="30" t="s">
        <v>1038</v>
      </c>
      <c r="BD482" s="30" t="s">
        <v>264</v>
      </c>
      <c r="BF482" s="63" t="s">
        <v>1505</v>
      </c>
      <c r="BG482" s="30" t="s">
        <v>28</v>
      </c>
      <c r="BK482" s="30" t="s">
        <v>402</v>
      </c>
      <c r="BL482" s="46" t="s">
        <v>1369</v>
      </c>
      <c r="BM482" s="30" t="s">
        <v>1291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83" spans="1:66" ht="16" customHeight="1" x14ac:dyDescent="0.2">
      <c r="A483" s="30">
        <v>5016</v>
      </c>
      <c r="B483" s="39" t="s">
        <v>26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1060</v>
      </c>
      <c r="BA483" s="30" t="str">
        <f>IF(ISBLANK(Table2[[#This Row],[device_model]]), "", Table2[[#This Row],[device_suggested_area]])</f>
        <v>Rack</v>
      </c>
      <c r="BB483" s="30" t="s">
        <v>1039</v>
      </c>
      <c r="BC483" s="30" t="s">
        <v>1038</v>
      </c>
      <c r="BD483" s="30" t="s">
        <v>264</v>
      </c>
      <c r="BF483" s="63" t="s">
        <v>1505</v>
      </c>
      <c r="BG483" s="30" t="s">
        <v>28</v>
      </c>
      <c r="BK483" s="30" t="s">
        <v>402</v>
      </c>
      <c r="BL483" s="30" t="s">
        <v>588</v>
      </c>
      <c r="BM483" s="30" t="s">
        <v>1292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4" spans="1:66" ht="16" customHeight="1" x14ac:dyDescent="0.2">
      <c r="A484" s="30">
        <v>5017</v>
      </c>
      <c r="B484" s="30" t="s">
        <v>26</v>
      </c>
      <c r="C484" s="30" t="s">
        <v>383</v>
      </c>
      <c r="E484" s="39"/>
      <c r="F484" s="36" t="str">
        <f>IF(ISBLANK(Table2[[#This Row],[unique_id]]), "", PROPER(SUBSTITUTE(Table2[[#This Row],[unique_id]], "_", " ")))</f>
        <v/>
      </c>
      <c r="I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T484" s="40"/>
      <c r="AU484" s="3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381</v>
      </c>
      <c r="BA484" s="30" t="str">
        <f>IF(ISBLANK(Table2[[#This Row],[device_model]]), "", Table2[[#This Row],[device_suggested_area]])</f>
        <v>Rack</v>
      </c>
      <c r="BB484" s="30" t="s">
        <v>383</v>
      </c>
      <c r="BC484" s="30" t="s">
        <v>382</v>
      </c>
      <c r="BD484" s="30" t="s">
        <v>381</v>
      </c>
      <c r="BF484" s="30" t="s">
        <v>780</v>
      </c>
      <c r="BG484" s="30" t="s">
        <v>28</v>
      </c>
      <c r="BK484" s="30" t="s">
        <v>1301</v>
      </c>
      <c r="BL484" s="30" t="s">
        <v>380</v>
      </c>
      <c r="BM484" s="30" t="s">
        <v>1359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5" spans="1:66" ht="16" customHeight="1" x14ac:dyDescent="0.2">
      <c r="A485" s="30">
        <v>5018</v>
      </c>
      <c r="B485" s="30" t="s">
        <v>26</v>
      </c>
      <c r="C485" s="30" t="s">
        <v>458</v>
      </c>
      <c r="E485" s="39"/>
      <c r="F485" s="36" t="str">
        <f>IF(ISBLANK(Table2[[#This Row],[unique_id]]), "", PROPER(SUBSTITUTE(Table2[[#This Row],[unique_id]], "_", " ")))</f>
        <v/>
      </c>
      <c r="I485" s="39"/>
      <c r="O485" s="31"/>
      <c r="P485" s="30"/>
      <c r="T485" s="37"/>
      <c r="U485" s="30"/>
      <c r="V485" s="31"/>
      <c r="W485" s="31" t="s">
        <v>490</v>
      </c>
      <c r="X485" s="31"/>
      <c r="Y485" s="42" t="s">
        <v>760</v>
      </c>
      <c r="Z485" s="42"/>
      <c r="AA485" s="42"/>
      <c r="AB485" s="30"/>
      <c r="AC485" s="30"/>
      <c r="AG485" s="31"/>
      <c r="AH485" s="31"/>
      <c r="AT4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5" s="37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7" t="str">
        <f>Table2[[#This Row],[device_suggested_area]]</f>
        <v>Home</v>
      </c>
      <c r="BA485" s="30" t="str">
        <f>IF(ISBLANK(Table2[[#This Row],[device_model]]), "", Table2[[#This Row],[device_suggested_area]])</f>
        <v>Home</v>
      </c>
      <c r="BB485" s="37" t="s">
        <v>1036</v>
      </c>
      <c r="BC485" s="37" t="s">
        <v>482</v>
      </c>
      <c r="BD485" s="30" t="s">
        <v>458</v>
      </c>
      <c r="BF485" s="37" t="s">
        <v>483</v>
      </c>
      <c r="BG485" s="30" t="s">
        <v>165</v>
      </c>
      <c r="BL485" s="30" t="s">
        <v>481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2025-10-26T10:52:40Z</dcterms:modified>
</cp:coreProperties>
</file>