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27E4FAA9-F62F-3A4C-8EA6-87951170FDA1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85" i="1" l="1"/>
  <c r="BM309" i="1"/>
  <c r="BA309" i="1"/>
  <c r="AW309" i="1" s="1"/>
  <c r="AK309" i="1"/>
  <c r="AJ309" i="1"/>
  <c r="F309" i="1"/>
  <c r="BM322" i="1"/>
  <c r="BA322" i="1"/>
  <c r="AX322" i="1"/>
  <c r="AK322" i="1"/>
  <c r="AJ322" i="1"/>
  <c r="F322" i="1"/>
  <c r="AY322" i="1" s="1"/>
  <c r="BM321" i="1"/>
  <c r="BA321" i="1"/>
  <c r="AW321" i="1"/>
  <c r="AV321" i="1" s="1"/>
  <c r="AK321" i="1"/>
  <c r="AJ321" i="1"/>
  <c r="F321" i="1"/>
  <c r="BA227" i="1"/>
  <c r="BM227" i="1"/>
  <c r="AW227" i="1"/>
  <c r="AX227" i="1" s="1"/>
  <c r="F227" i="1"/>
  <c r="AJ227" i="1"/>
  <c r="AK227" i="1"/>
  <c r="BM496" i="1"/>
  <c r="BA496" i="1"/>
  <c r="AW496" i="1"/>
  <c r="AX496" i="1" s="1"/>
  <c r="F496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69" i="1"/>
  <c r="AW476" i="1"/>
  <c r="AV476" i="1" s="1"/>
  <c r="AW477" i="1"/>
  <c r="AV477" i="1" s="1"/>
  <c r="AW478" i="1"/>
  <c r="AV478" i="1" s="1"/>
  <c r="AW479" i="1"/>
  <c r="AV479" i="1" s="1"/>
  <c r="AW480" i="1"/>
  <c r="AX480" i="1" s="1"/>
  <c r="AW481" i="1"/>
  <c r="AX481" i="1" s="1"/>
  <c r="AW482" i="1"/>
  <c r="AV482" i="1" s="1"/>
  <c r="AW483" i="1"/>
  <c r="AX483" i="1" s="1"/>
  <c r="AW484" i="1"/>
  <c r="AW485" i="1"/>
  <c r="AV485" i="1" s="1"/>
  <c r="AW486" i="1"/>
  <c r="AX486" i="1" s="1"/>
  <c r="AW487" i="1"/>
  <c r="AV487" i="1" s="1"/>
  <c r="AW488" i="1"/>
  <c r="AV488" i="1" s="1"/>
  <c r="AW489" i="1"/>
  <c r="AX489" i="1" s="1"/>
  <c r="AW490" i="1"/>
  <c r="AX490" i="1" s="1"/>
  <c r="AW491" i="1"/>
  <c r="AV491" i="1" s="1"/>
  <c r="AW492" i="1"/>
  <c r="AX492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AW474" i="1"/>
  <c r="AX474" i="1" s="1"/>
  <c r="BM491" i="1"/>
  <c r="BM488" i="1"/>
  <c r="BM485" i="1"/>
  <c r="BM482" i="1"/>
  <c r="BM479" i="1"/>
  <c r="F474" i="1"/>
  <c r="AJ474" i="1"/>
  <c r="AK474" i="1"/>
  <c r="BM474" i="1"/>
  <c r="BM475" i="1"/>
  <c r="BM476" i="1"/>
  <c r="BM477" i="1"/>
  <c r="AW475" i="1"/>
  <c r="F490" i="1"/>
  <c r="AJ490" i="1"/>
  <c r="AK490" i="1"/>
  <c r="BM490" i="1"/>
  <c r="F484" i="1"/>
  <c r="AJ484" i="1"/>
  <c r="AK484" i="1"/>
  <c r="BM484" i="1"/>
  <c r="F485" i="1"/>
  <c r="AJ485" i="1"/>
  <c r="AK485" i="1"/>
  <c r="F486" i="1"/>
  <c r="AJ486" i="1"/>
  <c r="AK486" i="1"/>
  <c r="BM486" i="1"/>
  <c r="F487" i="1"/>
  <c r="AJ487" i="1"/>
  <c r="AK487" i="1"/>
  <c r="BM487" i="1"/>
  <c r="F488" i="1"/>
  <c r="AJ488" i="1"/>
  <c r="AK488" i="1"/>
  <c r="F489" i="1"/>
  <c r="AJ489" i="1"/>
  <c r="AK489" i="1"/>
  <c r="BM489" i="1"/>
  <c r="F491" i="1"/>
  <c r="AJ491" i="1"/>
  <c r="AK491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2" i="1"/>
  <c r="AJ472" i="1"/>
  <c r="AK472" i="1"/>
  <c r="BM472" i="1"/>
  <c r="F473" i="1"/>
  <c r="AJ473" i="1"/>
  <c r="AK473" i="1"/>
  <c r="BM473" i="1"/>
  <c r="F475" i="1"/>
  <c r="AJ475" i="1"/>
  <c r="AK475" i="1"/>
  <c r="F476" i="1"/>
  <c r="AJ476" i="1"/>
  <c r="AK476" i="1"/>
  <c r="F477" i="1"/>
  <c r="AJ477" i="1"/>
  <c r="AK477" i="1"/>
  <c r="F478" i="1"/>
  <c r="AJ478" i="1"/>
  <c r="AK478" i="1"/>
  <c r="BM478" i="1"/>
  <c r="F479" i="1"/>
  <c r="AJ479" i="1"/>
  <c r="AK479" i="1"/>
  <c r="F480" i="1"/>
  <c r="AJ480" i="1"/>
  <c r="AK480" i="1"/>
  <c r="BM480" i="1"/>
  <c r="F481" i="1"/>
  <c r="AJ481" i="1"/>
  <c r="AK481" i="1"/>
  <c r="BM481" i="1"/>
  <c r="F482" i="1"/>
  <c r="AJ482" i="1"/>
  <c r="AK482" i="1"/>
  <c r="F483" i="1"/>
  <c r="AJ483" i="1"/>
  <c r="AK483" i="1"/>
  <c r="BM483" i="1"/>
  <c r="F492" i="1"/>
  <c r="AJ492" i="1"/>
  <c r="AK492" i="1"/>
  <c r="BM492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5" i="1"/>
  <c r="AW375" i="1"/>
  <c r="AX375" i="1" s="1"/>
  <c r="T375" i="1"/>
  <c r="F375" i="1"/>
  <c r="BM374" i="1"/>
  <c r="AW374" i="1"/>
  <c r="AX374" i="1" s="1"/>
  <c r="T374" i="1"/>
  <c r="F374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4" i="1"/>
  <c r="AX316" i="1"/>
  <c r="AX318" i="1"/>
  <c r="AX320" i="1"/>
  <c r="AX324" i="1"/>
  <c r="AX325" i="1"/>
  <c r="AX326" i="1"/>
  <c r="AX3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10" i="1"/>
  <c r="F311" i="1"/>
  <c r="F312" i="1"/>
  <c r="F313" i="1"/>
  <c r="F314" i="1"/>
  <c r="F315" i="1"/>
  <c r="F316" i="1"/>
  <c r="F317" i="1"/>
  <c r="F318" i="1"/>
  <c r="F319" i="1"/>
  <c r="F320" i="1"/>
  <c r="F323" i="1"/>
  <c r="F324" i="1"/>
  <c r="AY324" i="1" s="1"/>
  <c r="F325" i="1"/>
  <c r="AY325" i="1" s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93" i="1"/>
  <c r="F494" i="1"/>
  <c r="F495" i="1"/>
  <c r="AJ335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7" i="1"/>
  <c r="AJ315" i="1"/>
  <c r="AJ26" i="1"/>
  <c r="AJ311" i="1"/>
  <c r="AJ310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81" i="1"/>
  <c r="AJ380" i="1"/>
  <c r="AJ379" i="1"/>
  <c r="AJ327" i="1"/>
  <c r="AJ323" i="1"/>
  <c r="AJ319" i="1"/>
  <c r="AJ281" i="1"/>
  <c r="AJ280" i="1"/>
  <c r="AJ279" i="1"/>
  <c r="AJ278" i="1"/>
  <c r="AJ277" i="1"/>
  <c r="AJ276" i="1"/>
  <c r="AJ275" i="1"/>
  <c r="AJ390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7" i="1"/>
  <c r="AJ386" i="1"/>
  <c r="AJ385" i="1"/>
  <c r="BA36" i="1"/>
  <c r="BA385" i="1"/>
  <c r="BA26" i="1"/>
  <c r="BM325" i="1"/>
  <c r="BA325" i="1"/>
  <c r="AK325" i="1"/>
  <c r="AJ325" i="1"/>
  <c r="AJ326" i="1"/>
  <c r="AK326" i="1"/>
  <c r="BA326" i="1"/>
  <c r="BM326" i="1"/>
  <c r="AJ314" i="1"/>
  <c r="AK314" i="1"/>
  <c r="BA314" i="1"/>
  <c r="BM314" i="1"/>
  <c r="BM311" i="1"/>
  <c r="BA311" i="1"/>
  <c r="AW311" i="1" s="1"/>
  <c r="AK311" i="1"/>
  <c r="BM318" i="1"/>
  <c r="BA318" i="1"/>
  <c r="AK318" i="1"/>
  <c r="AJ318" i="1"/>
  <c r="BM317" i="1"/>
  <c r="BA317" i="1"/>
  <c r="AW317" i="1" s="1"/>
  <c r="AV317" i="1" s="1"/>
  <c r="AR317" i="1"/>
  <c r="AK317" i="1"/>
  <c r="BM316" i="1"/>
  <c r="BA316" i="1"/>
  <c r="AK316" i="1"/>
  <c r="AJ316" i="1"/>
  <c r="BM315" i="1"/>
  <c r="BA315" i="1"/>
  <c r="AW315" i="1" s="1"/>
  <c r="AV315" i="1" s="1"/>
  <c r="AR315" i="1"/>
  <c r="AK315" i="1"/>
  <c r="AJ324" i="1"/>
  <c r="AK324" i="1"/>
  <c r="BA324" i="1"/>
  <c r="BM324" i="1"/>
  <c r="AJ320" i="1"/>
  <c r="AK320" i="1"/>
  <c r="BA320" i="1"/>
  <c r="BM320" i="1"/>
  <c r="AJ328" i="1"/>
  <c r="AK328" i="1"/>
  <c r="BA328" i="1"/>
  <c r="BM328" i="1"/>
  <c r="AR54" i="1"/>
  <c r="AR44" i="1"/>
  <c r="BM323" i="1"/>
  <c r="BA323" i="1"/>
  <c r="AW323" i="1" s="1"/>
  <c r="AV323" i="1" s="1"/>
  <c r="AK323" i="1"/>
  <c r="BM319" i="1"/>
  <c r="BA319" i="1"/>
  <c r="AW319" i="1" s="1"/>
  <c r="AK319" i="1"/>
  <c r="BA327" i="1"/>
  <c r="AW327" i="1" s="1"/>
  <c r="AK327" i="1"/>
  <c r="BM327" i="1"/>
  <c r="BM281" i="1"/>
  <c r="BA281" i="1"/>
  <c r="AW281" i="1" s="1"/>
  <c r="AV281" i="1" s="1"/>
  <c r="AK281" i="1"/>
  <c r="BM280" i="1"/>
  <c r="BA280" i="1"/>
  <c r="AW280" i="1" s="1"/>
  <c r="AV280" i="1" s="1"/>
  <c r="AK280" i="1"/>
  <c r="AK310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10" i="1"/>
  <c r="BA310" i="1"/>
  <c r="AW310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2" i="1"/>
  <c r="BA312" i="1"/>
  <c r="AW312" i="1"/>
  <c r="AX312" i="1" s="1"/>
  <c r="AV312" i="1"/>
  <c r="BM313" i="1"/>
  <c r="BA313" i="1"/>
  <c r="AW313" i="1"/>
  <c r="AX313" i="1" s="1"/>
  <c r="AV313" i="1"/>
  <c r="AR78" i="1"/>
  <c r="AR77" i="1"/>
  <c r="AR76" i="1"/>
  <c r="AR75" i="1"/>
  <c r="AR74" i="1"/>
  <c r="AR73" i="1"/>
  <c r="AR88" i="1"/>
  <c r="AR87" i="1"/>
  <c r="AR84" i="1"/>
  <c r="AR289" i="1"/>
  <c r="AR94" i="1"/>
  <c r="AR93" i="1"/>
  <c r="AR92" i="1"/>
  <c r="AR90" i="1"/>
  <c r="AR26" i="1"/>
  <c r="AY309" i="1" l="1"/>
  <c r="AX309" i="1"/>
  <c r="AV309" i="1"/>
  <c r="AX321" i="1"/>
  <c r="AY321" i="1"/>
  <c r="AV227" i="1"/>
  <c r="AY496" i="1"/>
  <c r="AV496" i="1"/>
  <c r="AY490" i="1"/>
  <c r="AY472" i="1"/>
  <c r="AV472" i="1"/>
  <c r="AV470" i="1"/>
  <c r="AV469" i="1"/>
  <c r="AV471" i="1"/>
  <c r="AV473" i="1"/>
  <c r="AV474" i="1"/>
  <c r="AY484" i="1"/>
  <c r="AY469" i="1"/>
  <c r="AV490" i="1"/>
  <c r="AY485" i="1"/>
  <c r="AX484" i="1"/>
  <c r="AY488" i="1"/>
  <c r="AY482" i="1"/>
  <c r="AY474" i="1"/>
  <c r="AY479" i="1"/>
  <c r="AY491" i="1"/>
  <c r="AY492" i="1"/>
  <c r="AV492" i="1"/>
  <c r="AV489" i="1"/>
  <c r="AY487" i="1"/>
  <c r="AX487" i="1"/>
  <c r="AV486" i="1"/>
  <c r="AV484" i="1"/>
  <c r="AV483" i="1"/>
  <c r="AY481" i="1"/>
  <c r="AV481" i="1"/>
  <c r="AY480" i="1"/>
  <c r="AV480" i="1"/>
  <c r="AY478" i="1"/>
  <c r="AX478" i="1"/>
  <c r="AY486" i="1"/>
  <c r="AY476" i="1"/>
  <c r="AY471" i="1"/>
  <c r="AY489" i="1"/>
  <c r="AY483" i="1"/>
  <c r="AY477" i="1"/>
  <c r="AX477" i="1"/>
  <c r="AX491" i="1"/>
  <c r="AX488" i="1"/>
  <c r="AX485" i="1"/>
  <c r="AX482" i="1"/>
  <c r="AX479" i="1"/>
  <c r="AX476" i="1"/>
  <c r="AY473" i="1"/>
  <c r="AY470" i="1"/>
  <c r="AY475" i="1"/>
  <c r="AV475" i="1"/>
  <c r="AX475" i="1"/>
  <c r="AY41" i="1"/>
  <c r="AY42" i="1"/>
  <c r="AY223" i="1"/>
  <c r="AY226" i="1"/>
  <c r="AX224" i="1"/>
  <c r="AV224" i="1"/>
  <c r="AY224" i="1"/>
  <c r="AV223" i="1"/>
  <c r="AY225" i="1"/>
  <c r="AV225" i="1"/>
  <c r="AV226" i="1"/>
  <c r="AY375" i="1"/>
  <c r="AY374" i="1"/>
  <c r="AV374" i="1"/>
  <c r="AV375" i="1"/>
  <c r="AX308" i="1"/>
  <c r="AX310" i="1"/>
  <c r="AX297" i="1"/>
  <c r="AX319" i="1"/>
  <c r="AX307" i="1"/>
  <c r="AX311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7" i="1"/>
  <c r="AX323" i="1"/>
  <c r="AX315" i="1"/>
  <c r="AX292" i="1"/>
  <c r="AX304" i="1"/>
  <c r="AX281" i="1"/>
  <c r="AX317" i="1"/>
  <c r="AY15" i="1"/>
  <c r="AY323" i="1"/>
  <c r="AV327" i="1"/>
  <c r="AY327" i="1"/>
  <c r="AY296" i="1"/>
  <c r="AY295" i="1"/>
  <c r="AV307" i="1"/>
  <c r="AY307" i="1"/>
  <c r="AY315" i="1"/>
  <c r="AV299" i="1"/>
  <c r="AY299" i="1"/>
  <c r="AY293" i="1"/>
  <c r="AV308" i="1"/>
  <c r="AV300" i="1"/>
  <c r="AY300" i="1"/>
  <c r="AV301" i="1"/>
  <c r="AY301" i="1"/>
  <c r="AV310" i="1"/>
  <c r="AY310" i="1"/>
  <c r="AY281" i="1"/>
  <c r="AV303" i="1"/>
  <c r="AY303" i="1"/>
  <c r="AY319" i="1"/>
  <c r="AV297" i="1"/>
  <c r="AY297" i="1"/>
  <c r="AV311" i="1"/>
  <c r="AY311" i="1"/>
  <c r="AY306" i="1"/>
  <c r="AY280" i="1"/>
  <c r="AV298" i="1"/>
  <c r="AY298" i="1"/>
  <c r="AV302" i="1"/>
  <c r="AY302" i="1"/>
  <c r="AY17" i="1"/>
  <c r="AY5" i="1"/>
  <c r="AY25" i="1"/>
  <c r="AY13" i="1"/>
  <c r="AY320" i="1"/>
  <c r="AY308" i="1"/>
  <c r="AY27" i="1"/>
  <c r="AY31" i="1"/>
  <c r="AY19" i="1"/>
  <c r="AY7" i="1"/>
  <c r="AV319" i="1"/>
  <c r="AY313" i="1"/>
  <c r="AY294" i="1"/>
  <c r="AY318" i="1"/>
  <c r="AY305" i="1"/>
  <c r="AY317" i="1"/>
  <c r="AY304" i="1"/>
  <c r="AY292" i="1"/>
  <c r="AY97" i="1"/>
  <c r="AY23" i="1"/>
  <c r="AY11" i="1"/>
  <c r="AY316" i="1"/>
  <c r="AY21" i="1"/>
  <c r="AY9" i="1"/>
  <c r="AY328" i="1"/>
  <c r="AY314" i="1"/>
  <c r="AY326" i="1"/>
  <c r="AY312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90" i="1"/>
  <c r="AK385" i="1"/>
  <c r="AK379" i="1"/>
  <c r="AK216" i="1"/>
  <c r="AK212" i="1"/>
  <c r="AK194" i="1"/>
  <c r="AK189" i="1"/>
  <c r="AK166" i="1"/>
  <c r="AK113" i="1"/>
  <c r="AK387" i="1"/>
  <c r="AK386" i="1"/>
  <c r="AK381" i="1"/>
  <c r="AK380" i="1"/>
  <c r="AK218" i="1"/>
  <c r="AK217" i="1"/>
  <c r="AK214" i="1"/>
  <c r="AK213" i="1"/>
  <c r="AK190" i="1"/>
  <c r="AK115" i="1"/>
  <c r="AK114" i="1"/>
  <c r="AM113" i="1"/>
  <c r="AK335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1" i="1"/>
  <c r="AM380" i="1"/>
  <c r="AM379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62" i="1"/>
  <c r="AX462" i="1" s="1"/>
  <c r="AV462" i="1"/>
  <c r="AW461" i="1"/>
  <c r="AX461" i="1" s="1"/>
  <c r="AV461" i="1"/>
  <c r="AW460" i="1"/>
  <c r="AX460" i="1" s="1"/>
  <c r="AV460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9" i="1"/>
  <c r="AX449" i="1" s="1"/>
  <c r="AV449" i="1"/>
  <c r="AW446" i="1"/>
  <c r="AX446" i="1" s="1"/>
  <c r="AV446" i="1"/>
  <c r="AW445" i="1"/>
  <c r="AX445" i="1" s="1"/>
  <c r="AV445" i="1"/>
  <c r="AW444" i="1"/>
  <c r="AX444" i="1" s="1"/>
  <c r="AV444" i="1"/>
  <c r="AW441" i="1"/>
  <c r="AX441" i="1" s="1"/>
  <c r="AV441" i="1"/>
  <c r="AW440" i="1"/>
  <c r="AX440" i="1" s="1"/>
  <c r="AV440" i="1"/>
  <c r="AW432" i="1"/>
  <c r="AX432" i="1" s="1"/>
  <c r="AV432" i="1"/>
  <c r="AW427" i="1"/>
  <c r="AX427" i="1" s="1"/>
  <c r="AV427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43" i="1"/>
  <c r="AX343" i="1" s="1"/>
  <c r="AV343" i="1"/>
  <c r="AW342" i="1"/>
  <c r="AX342" i="1" s="1"/>
  <c r="AV342" i="1"/>
  <c r="AW341" i="1"/>
  <c r="AX341" i="1" s="1"/>
  <c r="AV341" i="1"/>
  <c r="AW340" i="1"/>
  <c r="AX340" i="1" s="1"/>
  <c r="AV340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329" i="1"/>
  <c r="AX329" i="1" s="1"/>
  <c r="AV329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3" i="1"/>
  <c r="AX463" i="1" s="1"/>
  <c r="AW468" i="1"/>
  <c r="AX468" i="1" s="1"/>
  <c r="AW493" i="1"/>
  <c r="AX493" i="1" s="1"/>
  <c r="AW495" i="1"/>
  <c r="AX495" i="1" s="1"/>
  <c r="BA462" i="1"/>
  <c r="BA461" i="1"/>
  <c r="BA460" i="1"/>
  <c r="BA459" i="1"/>
  <c r="BA458" i="1"/>
  <c r="BA457" i="1"/>
  <c r="BA456" i="1"/>
  <c r="BA454" i="1"/>
  <c r="BA453" i="1"/>
  <c r="BA451" i="1"/>
  <c r="BA450" i="1"/>
  <c r="BA449" i="1"/>
  <c r="BA446" i="1"/>
  <c r="BA445" i="1"/>
  <c r="BA444" i="1"/>
  <c r="BA441" i="1"/>
  <c r="BA440" i="1"/>
  <c r="BA432" i="1"/>
  <c r="BA427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43" i="1"/>
  <c r="BA342" i="1"/>
  <c r="BA341" i="1"/>
  <c r="BA340" i="1"/>
  <c r="BA334" i="1"/>
  <c r="BA333" i="1"/>
  <c r="BA332" i="1"/>
  <c r="BA331" i="1"/>
  <c r="BA330" i="1"/>
  <c r="BA329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7" i="1"/>
  <c r="BA442" i="1"/>
  <c r="BA494" i="1"/>
  <c r="BA274" i="1"/>
  <c r="AW274" i="1" s="1"/>
  <c r="AX274" i="1" s="1"/>
  <c r="BA467" i="1"/>
  <c r="BA466" i="1"/>
  <c r="BA465" i="1"/>
  <c r="BA464" i="1"/>
  <c r="BA463" i="1"/>
  <c r="BA455" i="1"/>
  <c r="BA452" i="1"/>
  <c r="BA389" i="1"/>
  <c r="AW389" i="1" s="1"/>
  <c r="AX389" i="1" s="1"/>
  <c r="BA388" i="1"/>
  <c r="AW388" i="1" s="1"/>
  <c r="AX388" i="1" s="1"/>
  <c r="BA383" i="1"/>
  <c r="AW383" i="1" s="1"/>
  <c r="AX383" i="1" s="1"/>
  <c r="BA382" i="1"/>
  <c r="AW382" i="1" s="1"/>
  <c r="AX382" i="1" s="1"/>
  <c r="BA377" i="1"/>
  <c r="AW377" i="1" s="1"/>
  <c r="AX377" i="1" s="1"/>
  <c r="BA376" i="1"/>
  <c r="AW376" i="1" s="1"/>
  <c r="AX376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1" i="1"/>
  <c r="AW381" i="1" s="1"/>
  <c r="AX381" i="1" s="1"/>
  <c r="BA380" i="1"/>
  <c r="AW380" i="1" s="1"/>
  <c r="AX380" i="1" s="1"/>
  <c r="BA379" i="1"/>
  <c r="AW379" i="1" s="1"/>
  <c r="AX379" i="1" s="1"/>
  <c r="BA378" i="1"/>
  <c r="AW378" i="1" s="1"/>
  <c r="AX378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3" i="1"/>
  <c r="BA392" i="1"/>
  <c r="BA39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8" i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8" i="1"/>
  <c r="AW428" i="1" s="1"/>
  <c r="AX428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6" i="1"/>
  <c r="BA395" i="1"/>
  <c r="BA394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31" i="1"/>
  <c r="AW431" i="1" s="1"/>
  <c r="AX431" i="1" s="1"/>
  <c r="BA430" i="1"/>
  <c r="AW430" i="1" s="1"/>
  <c r="AX430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335" i="1"/>
  <c r="AW335" i="1" s="1"/>
  <c r="AX335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3" i="1"/>
  <c r="BA495" i="1"/>
  <c r="BA439" i="1"/>
  <c r="BA429" i="1"/>
  <c r="AW429" i="1" s="1"/>
  <c r="AX429" i="1" s="1"/>
  <c r="S359" i="1"/>
  <c r="S358" i="1"/>
  <c r="S357" i="1"/>
  <c r="S356" i="1"/>
  <c r="S355" i="1"/>
  <c r="S353" i="1"/>
  <c r="S385" i="1"/>
  <c r="S384" i="1"/>
  <c r="S379" i="1"/>
  <c r="S378" i="1"/>
  <c r="S373" i="1"/>
  <c r="S372" i="1"/>
  <c r="S371" i="1"/>
  <c r="S370" i="1"/>
  <c r="S367" i="1"/>
  <c r="S366" i="1"/>
  <c r="S365" i="1"/>
  <c r="S351" i="1"/>
  <c r="S349" i="1"/>
  <c r="S389" i="1"/>
  <c r="S388" i="1"/>
  <c r="T216" i="1"/>
  <c r="T212" i="1"/>
  <c r="T385" i="1"/>
  <c r="T379" i="1"/>
  <c r="T113" i="1"/>
  <c r="S434" i="1"/>
  <c r="S435" i="1"/>
  <c r="S438" i="1"/>
  <c r="S437" i="1"/>
  <c r="S345" i="1"/>
  <c r="S344" i="1"/>
  <c r="S347" i="1"/>
  <c r="S346" i="1"/>
  <c r="S369" i="1"/>
  <c r="S368" i="1"/>
  <c r="T361" i="1"/>
  <c r="T363" i="1"/>
  <c r="T210" i="1"/>
  <c r="T345" i="1"/>
  <c r="T357" i="1"/>
  <c r="T355" i="1"/>
  <c r="T353" i="1"/>
  <c r="T359" i="1"/>
  <c r="T373" i="1"/>
  <c r="T371" i="1"/>
  <c r="T349" i="1"/>
  <c r="T365" i="1"/>
  <c r="T351" i="1"/>
  <c r="T367" i="1"/>
  <c r="T389" i="1"/>
  <c r="T347" i="1"/>
  <c r="T369" i="1"/>
  <c r="T110" i="1"/>
  <c r="T111" i="1"/>
  <c r="S422" i="1"/>
  <c r="S424" i="1"/>
  <c r="S425" i="1"/>
  <c r="S436" i="1"/>
  <c r="S423" i="1"/>
  <c r="S421" i="1"/>
  <c r="S420" i="1"/>
  <c r="S364" i="1"/>
  <c r="S219" i="1"/>
  <c r="S221" i="1"/>
  <c r="S348" i="1"/>
  <c r="S350" i="1"/>
  <c r="S352" i="1"/>
  <c r="S354" i="1"/>
  <c r="BB467" i="1"/>
  <c r="AW467" i="1" s="1"/>
  <c r="AX467" i="1" s="1"/>
  <c r="BB466" i="1"/>
  <c r="AW466" i="1" s="1"/>
  <c r="AX466" i="1" s="1"/>
  <c r="BB465" i="1"/>
  <c r="AW465" i="1" s="1"/>
  <c r="AX465" i="1" s="1"/>
  <c r="BB464" i="1"/>
  <c r="AW464" i="1" s="1"/>
  <c r="AX464" i="1" s="1"/>
  <c r="BB455" i="1"/>
  <c r="AW455" i="1" s="1"/>
  <c r="AX455" i="1" s="1"/>
  <c r="BB452" i="1"/>
  <c r="AW452" i="1" s="1"/>
  <c r="AX452" i="1" s="1"/>
  <c r="AZ494" i="1"/>
  <c r="AW494" i="1" s="1"/>
  <c r="AX494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3" i="1"/>
  <c r="AW393" i="1" s="1"/>
  <c r="AX393" i="1" s="1"/>
  <c r="AZ392" i="1"/>
  <c r="AW392" i="1" s="1"/>
  <c r="AX392" i="1" s="1"/>
  <c r="AZ391" i="1"/>
  <c r="AW391" i="1" s="1"/>
  <c r="AX391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6" i="1"/>
  <c r="AW396" i="1" s="1"/>
  <c r="AX396" i="1" s="1"/>
  <c r="AZ395" i="1"/>
  <c r="AW395" i="1" s="1"/>
  <c r="AX395" i="1" s="1"/>
  <c r="AZ394" i="1"/>
  <c r="AW394" i="1" s="1"/>
  <c r="AX394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62" i="1"/>
  <c r="S360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93" i="1"/>
  <c r="BM494" i="1"/>
  <c r="BM495" i="1"/>
  <c r="AT385" i="1"/>
  <c r="AL385" i="1"/>
  <c r="R113" i="1"/>
  <c r="S113" i="1" s="1"/>
  <c r="R112" i="1"/>
  <c r="S112" i="1" s="1"/>
  <c r="AT113" i="1"/>
  <c r="AL113" i="1"/>
  <c r="AT379" i="1"/>
  <c r="AL379" i="1"/>
  <c r="AT390" i="1"/>
  <c r="AL39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3" i="1"/>
  <c r="T377" i="1"/>
  <c r="T192" i="1"/>
  <c r="T187" i="1"/>
  <c r="AT220" i="1"/>
  <c r="AT222" i="1"/>
  <c r="T433" i="1"/>
  <c r="T382" i="1"/>
  <c r="T376" i="1"/>
  <c r="T191" i="1"/>
  <c r="T186" i="1"/>
  <c r="S363" i="1"/>
  <c r="S361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6" i="1"/>
  <c r="AT395" i="1"/>
  <c r="AT494" i="1"/>
  <c r="AT394" i="1"/>
  <c r="AT393" i="1"/>
  <c r="AT392" i="1"/>
  <c r="AT39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9" i="1" l="1"/>
  <c r="AX439" i="1" s="1"/>
  <c r="AY335" i="1"/>
  <c r="AY212" i="1"/>
  <c r="AY385" i="1"/>
  <c r="AV393" i="1"/>
  <c r="AV154" i="1"/>
  <c r="AY47" i="1"/>
  <c r="AV119" i="1"/>
  <c r="AY330" i="1"/>
  <c r="AY201" i="1"/>
  <c r="AY202" i="1"/>
  <c r="AY98" i="1"/>
  <c r="AY104" i="1"/>
  <c r="AY331" i="1"/>
  <c r="AY342" i="1"/>
  <c r="AV82" i="1"/>
  <c r="AY453" i="1"/>
  <c r="AY8" i="1"/>
  <c r="AY348" i="1"/>
  <c r="AY219" i="1"/>
  <c r="AV130" i="1"/>
  <c r="AV178" i="1"/>
  <c r="AY216" i="1"/>
  <c r="AY186" i="1"/>
  <c r="AY96" i="1"/>
  <c r="AY140" i="1"/>
  <c r="AV438" i="1"/>
  <c r="AY441" i="1"/>
  <c r="AY128" i="1"/>
  <c r="AY74" i="1"/>
  <c r="AV424" i="1"/>
  <c r="AY424" i="1"/>
  <c r="AY217" i="1"/>
  <c r="AY493" i="1"/>
  <c r="AY99" i="1"/>
  <c r="AY282" i="1"/>
  <c r="AY288" i="1"/>
  <c r="AY343" i="1"/>
  <c r="AY402" i="1"/>
  <c r="AY414" i="1"/>
  <c r="AY4" i="1"/>
  <c r="AY28" i="1"/>
  <c r="AY26" i="1"/>
  <c r="AV153" i="1"/>
  <c r="AY153" i="1"/>
  <c r="AY357" i="1"/>
  <c r="AY111" i="1"/>
  <c r="AY452" i="1"/>
  <c r="AY87" i="1"/>
  <c r="AY164" i="1"/>
  <c r="AY205" i="1"/>
  <c r="AY75" i="1"/>
  <c r="AY88" i="1"/>
  <c r="AV425" i="1"/>
  <c r="AY425" i="1"/>
  <c r="AV188" i="1"/>
  <c r="AY188" i="1"/>
  <c r="AY191" i="1"/>
  <c r="AY382" i="1"/>
  <c r="AY345" i="1"/>
  <c r="AY417" i="1"/>
  <c r="AY110" i="1"/>
  <c r="AY447" i="1"/>
  <c r="AY90" i="1"/>
  <c r="AV426" i="1"/>
  <c r="AY426" i="1"/>
  <c r="AY69" i="1"/>
  <c r="AV189" i="1"/>
  <c r="AY189" i="1"/>
  <c r="AY192" i="1"/>
  <c r="AY353" i="1"/>
  <c r="AV365" i="1"/>
  <c r="AY383" i="1"/>
  <c r="AV463" i="1"/>
  <c r="AY233" i="1"/>
  <c r="AY239" i="1"/>
  <c r="AY245" i="1"/>
  <c r="AY257" i="1"/>
  <c r="AY269" i="1"/>
  <c r="AY333" i="1"/>
  <c r="AY403" i="1"/>
  <c r="AY415" i="1"/>
  <c r="AV289" i="1"/>
  <c r="AV448" i="1"/>
  <c r="AY360" i="1"/>
  <c r="AY174" i="1"/>
  <c r="AV176" i="1"/>
  <c r="AY176" i="1"/>
  <c r="AY465" i="1"/>
  <c r="AY429" i="1"/>
  <c r="AV32" i="1"/>
  <c r="AV276" i="1"/>
  <c r="AY276" i="1"/>
  <c r="AV70" i="1"/>
  <c r="AY70" i="1"/>
  <c r="AY190" i="1"/>
  <c r="AY379" i="1"/>
  <c r="AY354" i="1"/>
  <c r="AY366" i="1"/>
  <c r="AY388" i="1"/>
  <c r="AV142" i="1"/>
  <c r="AY460" i="1"/>
  <c r="AV177" i="1"/>
  <c r="AY177" i="1"/>
  <c r="AY138" i="1"/>
  <c r="AV391" i="1"/>
  <c r="AY391" i="1"/>
  <c r="AV439" i="1"/>
  <c r="AY439" i="1"/>
  <c r="AV277" i="1"/>
  <c r="AY277" i="1"/>
  <c r="AY71" i="1"/>
  <c r="AV109" i="1"/>
  <c r="AY109" i="1"/>
  <c r="AY193" i="1"/>
  <c r="AY234" i="1"/>
  <c r="AY246" i="1"/>
  <c r="AY258" i="1"/>
  <c r="AY270" i="1"/>
  <c r="AY416" i="1"/>
  <c r="AY450" i="1"/>
  <c r="AY369" i="1"/>
  <c r="AV155" i="1"/>
  <c r="AY155" i="1"/>
  <c r="AY76" i="1"/>
  <c r="AY152" i="1"/>
  <c r="AV94" i="1"/>
  <c r="AY94" i="1"/>
  <c r="AV278" i="1"/>
  <c r="AY278" i="1"/>
  <c r="AY72" i="1"/>
  <c r="AY116" i="1"/>
  <c r="AY194" i="1"/>
  <c r="AY381" i="1"/>
  <c r="AV437" i="1"/>
  <c r="AY437" i="1"/>
  <c r="AY356" i="1"/>
  <c r="AY368" i="1"/>
  <c r="AY62" i="1"/>
  <c r="AY394" i="1"/>
  <c r="AY455" i="1"/>
  <c r="AY468" i="1"/>
  <c r="AY395" i="1"/>
  <c r="AV133" i="1"/>
  <c r="AY185" i="1"/>
  <c r="AY18" i="1"/>
  <c r="AY55" i="1"/>
  <c r="AV107" i="1"/>
  <c r="AY338" i="1"/>
  <c r="AV167" i="1"/>
  <c r="AY430" i="1"/>
  <c r="AY431" i="1"/>
  <c r="AY86" i="1"/>
  <c r="AY169" i="1"/>
  <c r="AY467" i="1"/>
  <c r="AY181" i="1"/>
  <c r="AY443" i="1"/>
  <c r="AY121" i="1"/>
  <c r="AY230" i="1"/>
  <c r="AY266" i="1"/>
  <c r="AY406" i="1"/>
  <c r="AY444" i="1"/>
  <c r="AY49" i="1"/>
  <c r="AY63" i="1"/>
  <c r="AV339" i="1"/>
  <c r="AY48" i="1"/>
  <c r="AY242" i="1"/>
  <c r="AV144" i="1"/>
  <c r="AY50" i="1"/>
  <c r="AY349" i="1"/>
  <c r="AY361" i="1"/>
  <c r="AY373" i="1"/>
  <c r="AY495" i="1"/>
  <c r="AY231" i="1"/>
  <c r="AY407" i="1"/>
  <c r="AY419" i="1"/>
  <c r="AY6" i="1"/>
  <c r="AY418" i="1"/>
  <c r="AY156" i="1"/>
  <c r="AV145" i="1"/>
  <c r="AY12" i="1"/>
  <c r="AY350" i="1"/>
  <c r="AV157" i="1"/>
  <c r="AV179" i="1"/>
  <c r="AY456" i="1"/>
  <c r="AY232" i="1"/>
  <c r="AY244" i="1"/>
  <c r="AY256" i="1"/>
  <c r="AY147" i="1"/>
  <c r="AY378" i="1"/>
  <c r="AV108" i="1"/>
  <c r="AY209" i="1"/>
  <c r="AY51" i="1"/>
  <c r="AY123" i="1"/>
  <c r="AY197" i="1"/>
  <c r="AV352" i="1"/>
  <c r="AY340" i="1"/>
  <c r="AY30" i="1"/>
  <c r="AY268" i="1"/>
  <c r="AV364" i="1"/>
  <c r="AY135" i="1"/>
  <c r="AY159" i="1"/>
  <c r="AY287" i="1"/>
  <c r="AY37" i="1"/>
  <c r="AY44" i="1"/>
  <c r="AY54" i="1"/>
  <c r="AY84" i="1"/>
  <c r="AY85" i="1"/>
  <c r="AY35" i="1"/>
  <c r="AY36" i="1"/>
  <c r="AY386" i="1"/>
  <c r="AY387" i="1"/>
  <c r="AY114" i="1"/>
  <c r="AW166" i="1"/>
  <c r="AX166" i="1" s="1"/>
  <c r="AY92" i="1"/>
  <c r="AY33" i="1"/>
  <c r="AY380" i="1"/>
  <c r="AY79" i="1"/>
  <c r="AW390" i="1"/>
  <c r="AX390" i="1" s="1"/>
  <c r="AY213" i="1"/>
  <c r="AY462" i="1"/>
  <c r="AY392" i="1"/>
  <c r="AY252" i="1"/>
  <c r="AY228" i="1"/>
  <c r="AY56" i="1"/>
  <c r="AY442" i="1"/>
  <c r="AY198" i="1"/>
  <c r="AY61" i="1"/>
  <c r="AY454" i="1"/>
  <c r="AY131" i="1"/>
  <c r="AY400" i="1"/>
  <c r="AY20" i="1"/>
  <c r="AY427" i="1"/>
  <c r="AY243" i="1"/>
  <c r="AY355" i="1"/>
  <c r="AV162" i="1"/>
  <c r="AV423" i="1"/>
  <c r="AV146" i="1"/>
  <c r="AY146" i="1"/>
  <c r="AV163" i="1"/>
  <c r="AV204" i="1"/>
  <c r="AY204" i="1"/>
  <c r="AY14" i="1"/>
  <c r="AY52" i="1"/>
  <c r="AV67" i="1"/>
  <c r="AV274" i="1"/>
  <c r="AY148" i="1"/>
  <c r="AY408" i="1"/>
  <c r="AV4" i="1"/>
  <c r="AV28" i="1"/>
  <c r="AY68" i="1"/>
  <c r="AY210" i="1"/>
  <c r="AY362" i="1"/>
  <c r="AY32" i="1"/>
  <c r="AY143" i="1"/>
  <c r="AY290" i="1"/>
  <c r="AY108" i="1"/>
  <c r="AY255" i="1"/>
  <c r="AY404" i="1"/>
  <c r="AY73" i="1"/>
  <c r="AY215" i="1"/>
  <c r="AY367" i="1"/>
  <c r="AY126" i="1"/>
  <c r="AY102" i="1"/>
  <c r="AY43" i="1"/>
  <c r="AY81" i="1"/>
  <c r="AY401" i="1"/>
  <c r="AY65" i="1"/>
  <c r="AV158" i="1"/>
  <c r="AY158" i="1"/>
  <c r="AV184" i="1"/>
  <c r="AV16" i="1"/>
  <c r="AY53" i="1"/>
  <c r="AY218" i="1"/>
  <c r="AY433" i="1"/>
  <c r="AY80" i="1"/>
  <c r="AY220" i="1"/>
  <c r="AY376" i="1"/>
  <c r="AY46" i="1"/>
  <c r="AY451" i="1"/>
  <c r="AY120" i="1"/>
  <c r="AY267" i="1"/>
  <c r="AY466" i="1"/>
  <c r="AY351" i="1"/>
  <c r="AY434" i="1"/>
  <c r="AY449" i="1"/>
  <c r="AY172" i="1"/>
  <c r="AY165" i="1"/>
  <c r="AY363" i="1"/>
  <c r="AY149" i="1"/>
  <c r="AV185" i="1"/>
  <c r="AY206" i="1"/>
  <c r="AV55" i="1"/>
  <c r="AY100" i="1"/>
  <c r="AY283" i="1"/>
  <c r="AY397" i="1"/>
  <c r="AY409" i="1"/>
  <c r="AY432" i="1"/>
  <c r="AY457" i="1"/>
  <c r="AY58" i="1"/>
  <c r="AY200" i="1"/>
  <c r="AY352" i="1"/>
  <c r="AY463" i="1"/>
  <c r="AY132" i="1"/>
  <c r="AY279" i="1"/>
  <c r="AY428" i="1"/>
  <c r="AY393" i="1"/>
  <c r="AY332" i="1"/>
  <c r="AY494" i="1"/>
  <c r="AY274" i="1"/>
  <c r="AY208" i="1"/>
  <c r="AY187" i="1"/>
  <c r="AY67" i="1"/>
  <c r="AY93" i="1"/>
  <c r="AY396" i="1"/>
  <c r="AY137" i="1"/>
  <c r="AY195" i="1"/>
  <c r="AY207" i="1"/>
  <c r="AY77" i="1"/>
  <c r="AV435" i="1"/>
  <c r="AV209" i="1"/>
  <c r="AY251" i="1"/>
  <c r="AY364" i="1"/>
  <c r="AY329" i="1"/>
  <c r="AY144" i="1"/>
  <c r="AY291" i="1"/>
  <c r="AY440" i="1"/>
  <c r="AY405" i="1"/>
  <c r="AY344" i="1"/>
  <c r="AY461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4" i="1"/>
  <c r="AY263" i="1"/>
  <c r="AY412" i="1"/>
  <c r="AY82" i="1"/>
  <c r="AY229" i="1"/>
  <c r="AY341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4" i="1"/>
  <c r="AY133" i="1"/>
  <c r="AY435" i="1"/>
  <c r="AY264" i="1"/>
  <c r="AY240" i="1"/>
  <c r="AY459" i="1"/>
  <c r="AY16" i="1"/>
  <c r="AY184" i="1"/>
  <c r="AY103" i="1"/>
  <c r="AY250" i="1"/>
  <c r="AY124" i="1"/>
  <c r="AY170" i="1"/>
  <c r="AV336" i="1"/>
  <c r="AY384" i="1"/>
  <c r="AY40" i="1"/>
  <c r="AY89" i="1"/>
  <c r="AY235" i="1"/>
  <c r="AY247" i="1"/>
  <c r="AY259" i="1"/>
  <c r="AY271" i="1"/>
  <c r="AY436" i="1"/>
  <c r="AY106" i="1"/>
  <c r="AY253" i="1"/>
  <c r="AY365" i="1"/>
  <c r="AY34" i="1"/>
  <c r="AY178" i="1"/>
  <c r="AY145" i="1"/>
  <c r="AY398" i="1"/>
  <c r="AY410" i="1"/>
  <c r="AY222" i="1"/>
  <c r="AY389" i="1"/>
  <c r="AY115" i="1"/>
  <c r="AY286" i="1"/>
  <c r="AY45" i="1"/>
  <c r="AY117" i="1"/>
  <c r="AV134" i="1"/>
  <c r="AY134" i="1"/>
  <c r="AY182" i="1"/>
  <c r="AY125" i="1"/>
  <c r="AY171" i="1"/>
  <c r="AV337" i="1"/>
  <c r="AY346" i="1"/>
  <c r="AY358" i="1"/>
  <c r="AY370" i="1"/>
  <c r="AY448" i="1"/>
  <c r="AY118" i="1"/>
  <c r="AY265" i="1"/>
  <c r="AY83" i="1"/>
  <c r="AY157" i="1"/>
  <c r="AY377" i="1"/>
  <c r="AY446" i="1"/>
  <c r="AY339" i="1"/>
  <c r="AY458" i="1"/>
  <c r="AY39" i="1"/>
  <c r="AY249" i="1"/>
  <c r="AY127" i="1"/>
  <c r="AY337" i="1"/>
  <c r="AY203" i="1"/>
  <c r="AY183" i="1"/>
  <c r="AY420" i="1"/>
  <c r="AY112" i="1"/>
  <c r="AV386" i="1"/>
  <c r="AY347" i="1"/>
  <c r="AY359" i="1"/>
  <c r="AY371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21" i="1"/>
  <c r="AY113" i="1"/>
  <c r="AV387" i="1"/>
  <c r="AV348" i="1"/>
  <c r="AV360" i="1"/>
  <c r="AV372" i="1"/>
  <c r="AY142" i="1"/>
  <c r="AY289" i="1"/>
  <c r="AY438" i="1"/>
  <c r="AY107" i="1"/>
  <c r="AY254" i="1"/>
  <c r="AY214" i="1"/>
  <c r="AY179" i="1"/>
  <c r="AY175" i="1"/>
  <c r="AY413" i="1"/>
  <c r="AY285" i="1"/>
  <c r="AY66" i="1"/>
  <c r="AY372" i="1"/>
  <c r="AY151" i="1"/>
  <c r="AY411" i="1"/>
  <c r="AY161" i="1"/>
  <c r="AV447" i="1"/>
  <c r="AV54" i="1"/>
  <c r="AV422" i="1"/>
  <c r="AY64" i="1"/>
  <c r="AV114" i="1"/>
  <c r="AV349" i="1"/>
  <c r="AV361" i="1"/>
  <c r="AV373" i="1"/>
  <c r="AY445" i="1"/>
  <c r="AY154" i="1"/>
  <c r="AY119" i="1"/>
  <c r="AY423" i="1"/>
  <c r="AY399" i="1"/>
  <c r="AY336" i="1"/>
  <c r="AY78" i="1"/>
  <c r="AY422" i="1"/>
  <c r="AY163" i="1"/>
  <c r="AV65" i="1"/>
  <c r="AV147" i="1"/>
  <c r="AV205" i="1"/>
  <c r="AV53" i="1"/>
  <c r="AV433" i="1"/>
  <c r="AV206" i="1"/>
  <c r="AV77" i="1"/>
  <c r="AV431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5" i="1"/>
  <c r="AV218" i="1"/>
  <c r="AV383" i="1"/>
  <c r="AV396" i="1"/>
  <c r="AV465" i="1"/>
  <c r="AV190" i="1"/>
  <c r="AV203" i="1"/>
  <c r="AV12" i="1"/>
  <c r="AV191" i="1"/>
  <c r="AV76" i="1"/>
  <c r="AV33" i="1"/>
  <c r="AV22" i="1"/>
  <c r="AV193" i="1"/>
  <c r="AV380" i="1"/>
  <c r="AV355" i="1"/>
  <c r="AV367" i="1"/>
  <c r="AV202" i="1"/>
  <c r="AV64" i="1"/>
  <c r="AV452" i="1"/>
  <c r="AV468" i="1"/>
  <c r="AV34" i="1"/>
  <c r="AV59" i="1"/>
  <c r="AV194" i="1"/>
  <c r="AV381" i="1"/>
  <c r="AV344" i="1"/>
  <c r="AV356" i="1"/>
  <c r="AV368" i="1"/>
  <c r="AV96" i="1"/>
  <c r="AV75" i="1"/>
  <c r="AV279" i="1"/>
  <c r="AV60" i="1"/>
  <c r="AV384" i="1"/>
  <c r="AV345" i="1"/>
  <c r="AV357" i="1"/>
  <c r="AV369" i="1"/>
  <c r="AV10" i="1"/>
  <c r="AV495" i="1"/>
  <c r="AV87" i="1"/>
  <c r="AV217" i="1"/>
  <c r="AV394" i="1"/>
  <c r="AV88" i="1"/>
  <c r="AV395" i="1"/>
  <c r="AV275" i="1"/>
  <c r="AV443" i="1"/>
  <c r="AV36" i="1"/>
  <c r="AV335" i="1"/>
  <c r="AV428" i="1"/>
  <c r="AV385" i="1"/>
  <c r="AV110" i="1"/>
  <c r="AV346" i="1"/>
  <c r="AV358" i="1"/>
  <c r="AV370" i="1"/>
  <c r="AV48" i="1"/>
  <c r="AV62" i="1"/>
  <c r="AV338" i="1"/>
  <c r="AV112" i="1"/>
  <c r="AV111" i="1"/>
  <c r="AV347" i="1"/>
  <c r="AV359" i="1"/>
  <c r="AV371" i="1"/>
  <c r="AV494" i="1"/>
  <c r="AV216" i="1"/>
  <c r="AV14" i="1"/>
  <c r="AV493" i="1"/>
  <c r="AV26" i="1"/>
  <c r="AV464" i="1"/>
  <c r="AV83" i="1"/>
  <c r="AV113" i="1"/>
  <c r="AV214" i="1"/>
  <c r="AV51" i="1"/>
  <c r="AV6" i="1"/>
  <c r="AV221" i="1"/>
  <c r="AV131" i="1"/>
  <c r="AV378" i="1"/>
  <c r="AV57" i="1"/>
  <c r="AV466" i="1"/>
  <c r="AV58" i="1"/>
  <c r="AV71" i="1"/>
  <c r="AV200" i="1"/>
  <c r="AV152" i="1"/>
  <c r="AV392" i="1"/>
  <c r="AV45" i="1"/>
  <c r="AV72" i="1"/>
  <c r="AV116" i="1"/>
  <c r="AV421" i="1"/>
  <c r="AV46" i="1"/>
  <c r="AV118" i="1"/>
  <c r="AV420" i="1"/>
  <c r="AV182" i="1"/>
  <c r="AV47" i="1"/>
  <c r="AV212" i="1"/>
  <c r="AV84" i="1"/>
  <c r="AV183" i="1"/>
  <c r="AV213" i="1"/>
  <c r="AV132" i="1"/>
  <c r="AV434" i="1"/>
  <c r="AV353" i="1"/>
  <c r="AV429" i="1"/>
  <c r="AV379" i="1"/>
  <c r="AV354" i="1"/>
  <c r="AV222" i="1"/>
  <c r="AV467" i="1"/>
  <c r="AV129" i="1"/>
  <c r="AV161" i="1"/>
  <c r="AV174" i="1"/>
  <c r="AV215" i="1"/>
  <c r="AV73" i="1"/>
  <c r="AV186" i="1"/>
  <c r="AV350" i="1"/>
  <c r="AV362" i="1"/>
  <c r="AV376" i="1"/>
  <c r="AV220" i="1"/>
  <c r="AV74" i="1"/>
  <c r="AV187" i="1"/>
  <c r="AV351" i="1"/>
  <c r="AV363" i="1"/>
  <c r="AV377" i="1"/>
  <c r="AV164" i="1"/>
  <c r="AV68" i="1"/>
  <c r="AV382" i="1"/>
  <c r="AV175" i="1"/>
  <c r="AV149" i="1"/>
  <c r="AV165" i="1"/>
  <c r="AV90" i="1"/>
  <c r="AV18" i="1"/>
  <c r="AV69" i="1"/>
  <c r="AV192" i="1"/>
  <c r="AV92" i="1"/>
  <c r="AV430" i="1"/>
  <c r="AV20" i="1"/>
  <c r="AV366" i="1"/>
  <c r="AV388" i="1"/>
  <c r="AV78" i="1"/>
  <c r="AV93" i="1"/>
  <c r="AV436" i="1"/>
  <c r="AV210" i="1"/>
  <c r="AV389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42" i="1"/>
  <c r="AV207" i="1"/>
  <c r="AV160" i="1"/>
  <c r="AV156" i="1"/>
  <c r="AY166" i="1" l="1"/>
  <c r="AY390" i="1"/>
  <c r="AV166" i="1"/>
  <c r="AV390" i="1"/>
  <c r="AY173" i="1"/>
  <c r="AV173" i="1"/>
</calcChain>
</file>

<file path=xl/sharedStrings.xml><?xml version="1.0" encoding="utf-8"?>
<sst xmlns="http://schemas.openxmlformats.org/spreadsheetml/2006/main" count="7693" uniqueCount="1532">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</sst>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4" fillId="7" borderId="0" xfId="0" applyFont="1" applyFill="1"/>
    <xf numFmtId="20" fontId="9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7" fillId="8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6" totalsRowShown="0" headerRowDxfId="67" dataDxfId="65" headerRowBorderDxfId="66">
  <autoFilter ref="A3:BM496" xr:uid="{00000000-0009-0000-0100-000002000000}"/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6"/>
  <sheetViews>
    <sheetView tabSelected="1" topLeftCell="AP58" zoomScale="120" zoomScaleNormal="120" workbookViewId="0">
      <selection activeCell="AR86" sqref="AR86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1213</v>
      </c>
      <c r="L1" s="2" t="s">
        <v>1213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918</v>
      </c>
      <c r="AB1" s="7" t="s">
        <v>188</v>
      </c>
      <c r="AC1" s="7" t="s">
        <v>189</v>
      </c>
      <c r="AD1" s="16" t="s">
        <v>190</v>
      </c>
      <c r="AE1" s="16" t="s">
        <v>1194</v>
      </c>
      <c r="AF1" s="7" t="s">
        <v>188</v>
      </c>
      <c r="AG1" s="7" t="s">
        <v>188</v>
      </c>
      <c r="AH1" s="7" t="s">
        <v>919</v>
      </c>
      <c r="AI1" s="7" t="s">
        <v>188</v>
      </c>
      <c r="AJ1" s="7" t="s">
        <v>188</v>
      </c>
      <c r="AK1" s="7" t="s">
        <v>188</v>
      </c>
      <c r="AL1" s="7" t="s">
        <v>919</v>
      </c>
      <c r="AM1" s="7" t="s">
        <v>919</v>
      </c>
      <c r="AN1" s="7" t="s">
        <v>919</v>
      </c>
      <c r="AO1" s="7" t="s">
        <v>919</v>
      </c>
      <c r="AP1" s="7" t="s">
        <v>919</v>
      </c>
      <c r="AQ1" s="7" t="s">
        <v>919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1340</v>
      </c>
      <c r="AY1" s="7" t="s">
        <v>1340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1"/>
    </row>
    <row r="2" spans="1:66" s="74" customFormat="1" ht="52" customHeight="1">
      <c r="A2" s="44" t="s">
        <v>167</v>
      </c>
      <c r="B2" s="3" t="s">
        <v>220</v>
      </c>
      <c r="C2" s="3" t="s">
        <v>165</v>
      </c>
      <c r="D2" s="3" t="s">
        <v>1195</v>
      </c>
      <c r="E2" s="3" t="s">
        <v>1196</v>
      </c>
      <c r="F2" s="3" t="s">
        <v>1197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1198</v>
      </c>
      <c r="L2" s="3" t="s">
        <v>1199</v>
      </c>
      <c r="M2" s="3" t="s">
        <v>1200</v>
      </c>
      <c r="N2" s="3" t="s">
        <v>1201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917</v>
      </c>
      <c r="AB2" s="9" t="s">
        <v>154</v>
      </c>
      <c r="AC2" s="9" t="s">
        <v>155</v>
      </c>
      <c r="AD2" s="13" t="s">
        <v>178</v>
      </c>
      <c r="AE2" s="10" t="s">
        <v>1202</v>
      </c>
      <c r="AF2" s="10" t="s">
        <v>156</v>
      </c>
      <c r="AG2" s="10" t="s">
        <v>157</v>
      </c>
      <c r="AH2" s="10" t="s">
        <v>923</v>
      </c>
      <c r="AI2" s="10" t="s">
        <v>158</v>
      </c>
      <c r="AJ2" s="11" t="s">
        <v>1203</v>
      </c>
      <c r="AK2" s="10" t="s">
        <v>1204</v>
      </c>
      <c r="AL2" s="10" t="s">
        <v>920</v>
      </c>
      <c r="AM2" s="10" t="s">
        <v>930</v>
      </c>
      <c r="AN2" s="10" t="s">
        <v>939</v>
      </c>
      <c r="AO2" s="10" t="s">
        <v>940</v>
      </c>
      <c r="AP2" s="10" t="s">
        <v>935</v>
      </c>
      <c r="AQ2" s="10" t="s">
        <v>936</v>
      </c>
      <c r="AR2" s="9" t="s">
        <v>159</v>
      </c>
      <c r="AS2" s="10" t="s">
        <v>532</v>
      </c>
      <c r="AT2" s="12" t="s">
        <v>164</v>
      </c>
      <c r="AU2" s="12" t="s">
        <v>1026</v>
      </c>
      <c r="AV2" s="10" t="s">
        <v>344</v>
      </c>
      <c r="AW2" s="10" t="s">
        <v>161</v>
      </c>
      <c r="AX2" s="10" t="s">
        <v>1341</v>
      </c>
      <c r="AY2" s="10" t="s">
        <v>1337</v>
      </c>
      <c r="AZ2" s="10" t="s">
        <v>1126</v>
      </c>
      <c r="BA2" s="10" t="s">
        <v>1127</v>
      </c>
      <c r="BB2" s="10" t="s">
        <v>1128</v>
      </c>
      <c r="BC2" s="10" t="s">
        <v>162</v>
      </c>
      <c r="BD2" s="10" t="s">
        <v>163</v>
      </c>
      <c r="BE2" s="12" t="s">
        <v>160</v>
      </c>
      <c r="BF2" s="10" t="s">
        <v>1205</v>
      </c>
      <c r="BG2" s="10" t="s">
        <v>1236</v>
      </c>
      <c r="BH2" s="10" t="s">
        <v>1235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1206</v>
      </c>
      <c r="N3" s="46" t="s">
        <v>1207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916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922</v>
      </c>
      <c r="AI3" s="50" t="s">
        <v>13</v>
      </c>
      <c r="AJ3" s="50" t="s">
        <v>14</v>
      </c>
      <c r="AK3" s="50" t="s">
        <v>15</v>
      </c>
      <c r="AL3" s="50" t="s">
        <v>921</v>
      </c>
      <c r="AM3" s="50" t="s">
        <v>929</v>
      </c>
      <c r="AN3" s="50" t="s">
        <v>937</v>
      </c>
      <c r="AO3" s="50" t="s">
        <v>938</v>
      </c>
      <c r="AP3" s="50" t="s">
        <v>931</v>
      </c>
      <c r="AQ3" s="50" t="s">
        <v>932</v>
      </c>
      <c r="AR3" s="50" t="s">
        <v>16</v>
      </c>
      <c r="AS3" s="50" t="s">
        <v>17</v>
      </c>
      <c r="AT3" s="51" t="s">
        <v>24</v>
      </c>
      <c r="AU3" s="51" t="s">
        <v>1025</v>
      </c>
      <c r="AV3" s="50" t="s">
        <v>20</v>
      </c>
      <c r="AW3" s="50" t="s">
        <v>18</v>
      </c>
      <c r="AX3" s="50" t="s">
        <v>1338</v>
      </c>
      <c r="AY3" s="50" t="s">
        <v>1339</v>
      </c>
      <c r="AZ3" s="50" t="s">
        <v>1118</v>
      </c>
      <c r="BA3" s="50" t="s">
        <v>1119</v>
      </c>
      <c r="BB3" s="50" t="s">
        <v>1120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1237</v>
      </c>
      <c r="BH3" s="50" t="s">
        <v>1234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1129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1036</v>
      </c>
      <c r="BC6" s="61" t="s">
        <v>1034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86" t="s">
        <v>1422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1036</v>
      </c>
      <c r="BC8" s="61" t="s">
        <v>1034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86" t="s">
        <v>1422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1378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1035</v>
      </c>
      <c r="BC10" s="61" t="s">
        <v>1037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1036</v>
      </c>
      <c r="BC12" s="61" t="s">
        <v>1034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86" t="s">
        <v>1422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1036</v>
      </c>
      <c r="BC14" s="61" t="s">
        <v>1037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86" t="s">
        <v>1422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1036</v>
      </c>
      <c r="BC16" s="61" t="s">
        <v>1037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1035</v>
      </c>
      <c r="BC18" s="61" t="s">
        <v>1037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1035</v>
      </c>
      <c r="BC20" s="61" t="s">
        <v>1037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1036</v>
      </c>
      <c r="BC22" s="61" t="s">
        <v>1034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1342</v>
      </c>
      <c r="BC24" s="28" t="s">
        <v>36</v>
      </c>
      <c r="BD24" s="28" t="s">
        <v>37</v>
      </c>
      <c r="BE24" s="28" t="s">
        <v>1129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1184</v>
      </c>
      <c r="D26" s="33" t="s">
        <v>27</v>
      </c>
      <c r="E26" s="33" t="s">
        <v>1246</v>
      </c>
      <c r="F26" s="35" t="str">
        <f>IF(ISBLANK(Table2[[#This Row],[unique_id]]), "", PROPER(SUBSTITUTE(Table2[[#This Row],[unique_id]], "_", " ")))</f>
        <v>Utility Temperature</v>
      </c>
      <c r="G26" s="33" t="s">
        <v>1245</v>
      </c>
      <c r="H26" s="33" t="s">
        <v>87</v>
      </c>
      <c r="I26" s="33" t="s">
        <v>30</v>
      </c>
      <c r="J26" s="33"/>
      <c r="K26" s="33" t="s">
        <v>1247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1188</v>
      </c>
      <c r="BD26" s="33" t="s">
        <v>1184</v>
      </c>
      <c r="BE26" s="33" t="s">
        <v>1189</v>
      </c>
      <c r="BF26" s="33" t="s">
        <v>28</v>
      </c>
      <c r="BG26" s="33"/>
      <c r="BH26" s="33"/>
      <c r="BI26" s="33"/>
      <c r="BJ26" s="33"/>
      <c r="BK26" s="33" t="s">
        <v>1208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1184</v>
      </c>
      <c r="D27" s="33" t="s">
        <v>27</v>
      </c>
      <c r="E27" s="33" t="s">
        <v>1247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1107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1238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924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943</v>
      </c>
      <c r="AO28" s="33" t="s">
        <v>944</v>
      </c>
      <c r="AP28" s="33" t="s">
        <v>933</v>
      </c>
      <c r="AQ28" s="33" t="s">
        <v>934</v>
      </c>
      <c r="AR28" s="33" t="s">
        <v>1183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1180</v>
      </c>
      <c r="BD28" s="33" t="s">
        <v>1179</v>
      </c>
      <c r="BE28" s="33" t="s">
        <v>914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1238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1035</v>
      </c>
      <c r="BC30" s="61" t="s">
        <v>1037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1129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1129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1129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1129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1342</v>
      </c>
      <c r="BC36" s="18" t="s">
        <v>36</v>
      </c>
      <c r="BD36" s="18" t="s">
        <v>37</v>
      </c>
      <c r="BE36" s="18" t="s">
        <v>1129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1129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18" t="s">
        <v>26</v>
      </c>
      <c r="C41" s="18" t="s">
        <v>460</v>
      </c>
      <c r="D41" s="18" t="s">
        <v>27</v>
      </c>
      <c r="E41" s="18" t="s">
        <v>1363</v>
      </c>
      <c r="F41" s="22" t="str">
        <f>IF(ISBLANK(Table2[[#This Row],[unique_id]]), "", PROPER(SUBSTITUTE(Table2[[#This Row],[unique_id]], "_", " ")))</f>
        <v>Parents Air Purifier Pm25</v>
      </c>
      <c r="G41" s="18" t="s">
        <v>194</v>
      </c>
      <c r="H41" s="18" t="s">
        <v>463</v>
      </c>
      <c r="I41" s="18" t="s">
        <v>30</v>
      </c>
      <c r="M41" s="18" t="s">
        <v>90</v>
      </c>
      <c r="O41" s="19"/>
      <c r="P41" s="18"/>
      <c r="T41" s="23"/>
      <c r="U41" s="18" t="s">
        <v>446</v>
      </c>
      <c r="V41" s="19"/>
      <c r="W41" s="19"/>
      <c r="X41" s="19"/>
      <c r="Y41" s="19"/>
      <c r="Z41" s="19"/>
      <c r="AB41" s="18"/>
      <c r="AE41" s="18" t="s">
        <v>466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18" t="s">
        <v>26</v>
      </c>
      <c r="C42" s="18" t="s">
        <v>460</v>
      </c>
      <c r="D42" s="18" t="s">
        <v>27</v>
      </c>
      <c r="E42" s="18" t="s">
        <v>1362</v>
      </c>
      <c r="F42" s="22" t="str">
        <f>IF(ISBLANK(Table2[[#This Row],[unique_id]]), "", PROPER(SUBSTITUTE(Table2[[#This Row],[unique_id]], "_", " ")))</f>
        <v>Kitchen Air Purifier Pm25</v>
      </c>
      <c r="G42" s="18" t="s">
        <v>208</v>
      </c>
      <c r="H42" s="18" t="s">
        <v>463</v>
      </c>
      <c r="I42" s="18" t="s">
        <v>30</v>
      </c>
      <c r="M42" s="18" t="s">
        <v>90</v>
      </c>
      <c r="O42" s="19"/>
      <c r="P42" s="18"/>
      <c r="T42" s="23"/>
      <c r="U42" s="18" t="s">
        <v>446</v>
      </c>
      <c r="V42" s="19"/>
      <c r="W42" s="19"/>
      <c r="X42" s="19"/>
      <c r="Y42" s="19"/>
      <c r="Z42" s="19"/>
      <c r="AB42" s="18"/>
      <c r="AE42" s="18" t="s">
        <v>466</v>
      </c>
      <c r="AT42" s="20"/>
      <c r="AU42" s="19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/>
      </c>
      <c r="BE42" s="19"/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1129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1036</v>
      </c>
      <c r="BC45" s="18" t="s">
        <v>1034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1036</v>
      </c>
      <c r="BC46" s="18" t="s">
        <v>1034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1035</v>
      </c>
      <c r="BC47" s="18" t="s">
        <v>1037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1036</v>
      </c>
      <c r="BC48" s="18" t="s">
        <v>1034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1035</v>
      </c>
      <c r="BC49" s="18" t="s">
        <v>1037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1035</v>
      </c>
      <c r="BC50" s="18" t="s">
        <v>1037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1035</v>
      </c>
      <c r="BC51" s="18" t="s">
        <v>1037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1035</v>
      </c>
      <c r="BC52" s="18" t="s">
        <v>1037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1036</v>
      </c>
      <c r="BC53" s="18" t="s">
        <v>1034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1342</v>
      </c>
      <c r="BC54" s="18" t="s">
        <v>36</v>
      </c>
      <c r="BD54" s="18" t="s">
        <v>37</v>
      </c>
      <c r="BE54" s="18" t="s">
        <v>1129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1035</v>
      </c>
      <c r="BC55" s="18" t="s">
        <v>1037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1036</v>
      </c>
      <c r="BC57" s="18" t="s">
        <v>1034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1036</v>
      </c>
      <c r="BC58" s="18" t="s">
        <v>1034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1227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1036</v>
      </c>
      <c r="BC59" s="18" t="s">
        <v>1034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1035</v>
      </c>
      <c r="BC60" s="18" t="s">
        <v>1037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1035</v>
      </c>
      <c r="BC61" s="18" t="s">
        <v>1037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1035</v>
      </c>
      <c r="BC62" s="18" t="s">
        <v>1037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1035</v>
      </c>
      <c r="BC63" s="18" t="s">
        <v>1037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1035</v>
      </c>
      <c r="BC64" s="18" t="s">
        <v>1037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1036</v>
      </c>
      <c r="BC65" s="18" t="s">
        <v>1034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1036</v>
      </c>
      <c r="BC67" s="18" t="s">
        <v>1034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1036</v>
      </c>
      <c r="BC68" s="18" t="s">
        <v>1034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1036</v>
      </c>
      <c r="BC69" s="18" t="s">
        <v>1034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1035</v>
      </c>
      <c r="BC70" s="18" t="s">
        <v>1037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1035</v>
      </c>
      <c r="BC71" s="18" t="s">
        <v>1037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1036</v>
      </c>
      <c r="BC72" s="18" t="s">
        <v>1034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1129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1129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1129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1129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1129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1129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1129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1129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1129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1129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1129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1129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('%0.2f' | format(value | float * 100 | int / 10)) if (value is defined and value | float(-1) &gt;= 0) else ('%0.2f' | format(states('sensor.", Table2[[#This Row],[unique_id]], "') | float * 100 | int / 100))")</f>
        <v>{{ ('%0.2f' | format(value | float * 100 | int / 10)) if (value is defined and value | float(-1) &gt;= 0) else ('%0.2f' | format(states('sensor.roof_hourly_rain') | float * 100 | int / 100))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1129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1129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1129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1129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1129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1129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1129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1109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1233</v>
      </c>
      <c r="H96" s="33" t="s">
        <v>666</v>
      </c>
      <c r="I96" s="33" t="s">
        <v>184</v>
      </c>
      <c r="J96" s="33"/>
      <c r="K96" s="33" t="s">
        <v>1241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924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943</v>
      </c>
      <c r="AO96" s="33" t="s">
        <v>944</v>
      </c>
      <c r="AP96" s="33" t="s">
        <v>933</v>
      </c>
      <c r="AQ96" s="33" t="s">
        <v>934</v>
      </c>
      <c r="AR96" s="33" t="s">
        <v>1182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1181</v>
      </c>
      <c r="BD96" s="33" t="s">
        <v>1179</v>
      </c>
      <c r="BE96" s="33" t="s">
        <v>914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1233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1423</v>
      </c>
      <c r="BK107" s="18" t="s">
        <v>377</v>
      </c>
      <c r="BL107" s="18" t="s">
        <v>1449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1423</v>
      </c>
      <c r="BK108" s="18" t="s">
        <v>378</v>
      </c>
      <c r="BL108" s="18" t="s">
        <v>1450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1423</v>
      </c>
      <c r="BK109" s="18" t="s">
        <v>381</v>
      </c>
      <c r="BL109" s="18" t="s">
        <v>1451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826</v>
      </c>
      <c r="D110" s="28" t="s">
        <v>149</v>
      </c>
      <c r="E110" s="29" t="s">
        <v>952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950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1018</v>
      </c>
      <c r="BJ111" s="28" t="s">
        <v>1423</v>
      </c>
      <c r="BK111" s="30" t="s">
        <v>369</v>
      </c>
      <c r="BL111" s="30" t="s">
        <v>1452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826</v>
      </c>
      <c r="D112" s="33" t="s">
        <v>149</v>
      </c>
      <c r="E112" s="34" t="s">
        <v>947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942</v>
      </c>
      <c r="BD112" s="33" t="s">
        <v>1179</v>
      </c>
      <c r="BE112" s="33" t="s">
        <v>914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849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1176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924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943</v>
      </c>
      <c r="AO113" s="33" t="s">
        <v>944</v>
      </c>
      <c r="AP113" s="33" t="s">
        <v>933</v>
      </c>
      <c r="AQ113" s="33" t="s">
        <v>934</v>
      </c>
      <c r="AR113" s="33" t="s">
        <v>1010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942</v>
      </c>
      <c r="BD113" s="33" t="s">
        <v>1179</v>
      </c>
      <c r="BE113" s="33" t="s">
        <v>914</v>
      </c>
      <c r="BF113" s="33" t="s">
        <v>208</v>
      </c>
      <c r="BG113" s="33"/>
      <c r="BH113" s="33"/>
      <c r="BI113" s="33"/>
      <c r="BJ113" s="33" t="s">
        <v>1423</v>
      </c>
      <c r="BK113" s="33" t="s">
        <v>951</v>
      </c>
      <c r="BL113" s="33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925</v>
      </c>
      <c r="AE114" s="33"/>
      <c r="AF114" s="33">
        <v>10</v>
      </c>
      <c r="AG114" s="36" t="s">
        <v>34</v>
      </c>
      <c r="AH114" s="36" t="s">
        <v>924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943</v>
      </c>
      <c r="AO114" s="33" t="s">
        <v>944</v>
      </c>
      <c r="AP114" s="33" t="s">
        <v>933</v>
      </c>
      <c r="AQ114" s="33" t="s">
        <v>934</v>
      </c>
      <c r="AR114" s="33" t="s">
        <v>1173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942</v>
      </c>
      <c r="BD114" s="33" t="s">
        <v>1179</v>
      </c>
      <c r="BE114" s="33" t="s">
        <v>914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926</v>
      </c>
      <c r="AE115" s="33"/>
      <c r="AF115" s="33">
        <v>10</v>
      </c>
      <c r="AG115" s="36" t="s">
        <v>34</v>
      </c>
      <c r="AH115" s="36" t="s">
        <v>924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943</v>
      </c>
      <c r="AO115" s="33" t="s">
        <v>944</v>
      </c>
      <c r="AP115" s="33" t="s">
        <v>933</v>
      </c>
      <c r="AQ115" s="33" t="s">
        <v>934</v>
      </c>
      <c r="AR115" s="33" t="s">
        <v>1174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942</v>
      </c>
      <c r="BD115" s="33" t="s">
        <v>1179</v>
      </c>
      <c r="BE115" s="33" t="s">
        <v>914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1423</v>
      </c>
      <c r="BK116" s="18" t="s">
        <v>382</v>
      </c>
      <c r="BL116" s="18" t="s">
        <v>1454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1061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1423</v>
      </c>
      <c r="BK118" s="18" t="s">
        <v>379</v>
      </c>
      <c r="BL118" s="18" t="s">
        <v>1455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1062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1423</v>
      </c>
      <c r="BK119" s="18" t="s">
        <v>380</v>
      </c>
      <c r="BL119" s="21" t="s">
        <v>1456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912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1038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912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1038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909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1039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945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1040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1041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959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1042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1043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1044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880</v>
      </c>
      <c r="F134" s="22" t="str">
        <f>IF(ISBLANK(Table2[[#This Row],[unique_id]]), "", PROPER(SUBSTITUTE(Table2[[#This Row],[unique_id]], "_", " ")))</f>
        <v>Hallway Sconces</v>
      </c>
      <c r="G134" s="18" t="s">
        <v>882</v>
      </c>
      <c r="H134" s="18" t="s">
        <v>139</v>
      </c>
      <c r="I134" s="18" t="s">
        <v>132</v>
      </c>
      <c r="J134" s="18" t="s">
        <v>872</v>
      </c>
      <c r="K134" s="18" t="s">
        <v>945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872</v>
      </c>
      <c r="BC134" s="18" t="s">
        <v>875</v>
      </c>
      <c r="BD134" s="18" t="s">
        <v>460</v>
      </c>
      <c r="BE134" s="18" t="s">
        <v>873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881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1027</v>
      </c>
      <c r="BC135" s="18" t="s">
        <v>875</v>
      </c>
      <c r="BD135" s="18" t="s">
        <v>460</v>
      </c>
      <c r="BE135" s="18" t="s">
        <v>873</v>
      </c>
      <c r="BF135" s="18" t="s">
        <v>412</v>
      </c>
      <c r="BK135" s="18" t="s">
        <v>883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1028</v>
      </c>
      <c r="BC136" s="18" t="s">
        <v>875</v>
      </c>
      <c r="BD136" s="18" t="s">
        <v>460</v>
      </c>
      <c r="BE136" s="18" t="s">
        <v>873</v>
      </c>
      <c r="BF136" s="18" t="s">
        <v>412</v>
      </c>
      <c r="BK136" s="18" t="s">
        <v>884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908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1040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1041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1042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1043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1044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1045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1046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908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1040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1041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969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1042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1043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912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1038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911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1040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1041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1042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1043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893</v>
      </c>
      <c r="F155" s="22" t="str">
        <f>IF(ISBLANK(Table2[[#This Row],[unique_id]]), "", PROPER(SUBSTITUTE(Table2[[#This Row],[unique_id]], "_", " ")))</f>
        <v>Parents Jane Bedside</v>
      </c>
      <c r="G155" s="18" t="s">
        <v>891</v>
      </c>
      <c r="H155" s="18" t="s">
        <v>139</v>
      </c>
      <c r="I155" s="18" t="s">
        <v>132</v>
      </c>
      <c r="J155" s="18" t="s">
        <v>906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891</v>
      </c>
      <c r="BC155" s="18" t="s">
        <v>875</v>
      </c>
      <c r="BD155" s="18" t="s">
        <v>460</v>
      </c>
      <c r="BE155" s="18" t="s">
        <v>873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894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1029</v>
      </c>
      <c r="BC156" s="18" t="s">
        <v>875</v>
      </c>
      <c r="BD156" s="18" t="s">
        <v>460</v>
      </c>
      <c r="BE156" s="18" t="s">
        <v>873</v>
      </c>
      <c r="BF156" s="18" t="s">
        <v>194</v>
      </c>
      <c r="BH156" s="18" t="s">
        <v>703</v>
      </c>
      <c r="BK156" s="18" t="s">
        <v>879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895</v>
      </c>
      <c r="F157" s="22" t="str">
        <f>IF(ISBLANK(Table2[[#This Row],[unique_id]]), "", PROPER(SUBSTITUTE(Table2[[#This Row],[unique_id]], "_", " ")))</f>
        <v>Parents Graham Bedside</v>
      </c>
      <c r="G157" s="18" t="s">
        <v>892</v>
      </c>
      <c r="H157" s="18" t="s">
        <v>139</v>
      </c>
      <c r="I157" s="18" t="s">
        <v>132</v>
      </c>
      <c r="J157" s="18" t="s">
        <v>907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892</v>
      </c>
      <c r="BC157" s="18" t="s">
        <v>875</v>
      </c>
      <c r="BD157" s="18" t="s">
        <v>460</v>
      </c>
      <c r="BE157" s="18" t="s">
        <v>873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896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1030</v>
      </c>
      <c r="BC158" s="18" t="s">
        <v>875</v>
      </c>
      <c r="BD158" s="18" t="s">
        <v>460</v>
      </c>
      <c r="BE158" s="18" t="s">
        <v>873</v>
      </c>
      <c r="BF158" s="18" t="s">
        <v>194</v>
      </c>
      <c r="BH158" s="18" t="s">
        <v>703</v>
      </c>
      <c r="BK158" s="18" t="s">
        <v>878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912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1038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908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1040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1041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1042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1043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979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1044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1349</v>
      </c>
      <c r="F166" s="35" t="str">
        <f>IF(ISBLANK(Table2[[#This Row],[unique_id]]), "", PROPER(SUBSTITUTE(Table2[[#This Row],[unique_id]], "_", " ")))</f>
        <v>Kitchen Bench Lights Plug</v>
      </c>
      <c r="G166" s="33" t="s">
        <v>1350</v>
      </c>
      <c r="H166" s="33" t="s">
        <v>139</v>
      </c>
      <c r="I166" s="33" t="s">
        <v>132</v>
      </c>
      <c r="J166" s="33" t="s">
        <v>1352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1020</v>
      </c>
      <c r="U166" s="33"/>
      <c r="V166" s="36"/>
      <c r="W166" s="36"/>
      <c r="X166" s="36"/>
      <c r="Y166" s="36"/>
      <c r="Z166" s="36"/>
      <c r="AA166" s="36" t="s">
        <v>1175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924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943</v>
      </c>
      <c r="AO166" s="33" t="s">
        <v>944</v>
      </c>
      <c r="AP166" s="33" t="s">
        <v>933</v>
      </c>
      <c r="AQ166" s="33" t="s">
        <v>934</v>
      </c>
      <c r="AR166" s="33" t="s">
        <v>1010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1351</v>
      </c>
      <c r="BC166" s="33" t="s">
        <v>785</v>
      </c>
      <c r="BD166" s="33" t="s">
        <v>1179</v>
      </c>
      <c r="BE166" s="33" t="s">
        <v>914</v>
      </c>
      <c r="BF166" s="33" t="s">
        <v>208</v>
      </c>
      <c r="BG166" s="33"/>
      <c r="BH166" s="33"/>
      <c r="BI166" s="33"/>
      <c r="BJ166" s="33" t="s">
        <v>1423</v>
      </c>
      <c r="BK166" s="33" t="s">
        <v>946</v>
      </c>
      <c r="BL166" s="33" t="s">
        <v>1457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908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1040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1041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908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1040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1041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1040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1041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911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1040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1041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885</v>
      </c>
      <c r="F175" s="22" t="str">
        <f>IF(ISBLANK(Table2[[#This Row],[unique_id]]), "", PROPER(SUBSTITUTE(Table2[[#This Row],[unique_id]], "_", " ")))</f>
        <v>Bathroom Sconces</v>
      </c>
      <c r="G175" s="18" t="s">
        <v>888</v>
      </c>
      <c r="H175" s="18" t="s">
        <v>139</v>
      </c>
      <c r="I175" s="18" t="s">
        <v>132</v>
      </c>
      <c r="J175" s="18" t="s">
        <v>872</v>
      </c>
      <c r="K175" s="18" t="s">
        <v>910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872</v>
      </c>
      <c r="BC175" s="18" t="s">
        <v>875</v>
      </c>
      <c r="BD175" s="18" t="s">
        <v>460</v>
      </c>
      <c r="BE175" s="18" t="s">
        <v>873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1027</v>
      </c>
      <c r="BC176" s="18" t="s">
        <v>875</v>
      </c>
      <c r="BD176" s="18" t="s">
        <v>460</v>
      </c>
      <c r="BE176" s="18" t="s">
        <v>873</v>
      </c>
      <c r="BF176" s="18" t="s">
        <v>364</v>
      </c>
      <c r="BK176" s="18" t="s">
        <v>889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1028</v>
      </c>
      <c r="BC177" s="18" t="s">
        <v>875</v>
      </c>
      <c r="BD177" s="18" t="s">
        <v>460</v>
      </c>
      <c r="BE177" s="18" t="s">
        <v>873</v>
      </c>
      <c r="BF177" s="18" t="s">
        <v>364</v>
      </c>
      <c r="BK177" s="18" t="s">
        <v>890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911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1040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1041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867</v>
      </c>
      <c r="F180" s="22" t="str">
        <f>IF(ISBLANK(Table2[[#This Row],[unique_id]]), "", PROPER(SUBSTITUTE(Table2[[#This Row],[unique_id]], "_", " ")))</f>
        <v>Ensuite Sconces</v>
      </c>
      <c r="G180" s="18" t="s">
        <v>871</v>
      </c>
      <c r="H180" s="18" t="s">
        <v>139</v>
      </c>
      <c r="I180" s="18" t="s">
        <v>132</v>
      </c>
      <c r="J180" s="18" t="s">
        <v>872</v>
      </c>
      <c r="K180" s="18" t="s">
        <v>910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872</v>
      </c>
      <c r="BC180" s="18" t="s">
        <v>875</v>
      </c>
      <c r="BD180" s="18" t="s">
        <v>460</v>
      </c>
      <c r="BE180" s="18" t="s">
        <v>873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1027</v>
      </c>
      <c r="BC181" s="18" t="s">
        <v>875</v>
      </c>
      <c r="BD181" s="18" t="s">
        <v>460</v>
      </c>
      <c r="BE181" s="18" t="s">
        <v>873</v>
      </c>
      <c r="BF181" s="18" t="s">
        <v>402</v>
      </c>
      <c r="BK181" s="18" t="s">
        <v>874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869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1028</v>
      </c>
      <c r="BC182" s="18" t="s">
        <v>875</v>
      </c>
      <c r="BD182" s="18" t="s">
        <v>460</v>
      </c>
      <c r="BE182" s="18" t="s">
        <v>873</v>
      </c>
      <c r="BF182" s="18" t="s">
        <v>402</v>
      </c>
      <c r="BK182" s="18" t="s">
        <v>876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1031</v>
      </c>
      <c r="BC183" s="18" t="s">
        <v>875</v>
      </c>
      <c r="BD183" s="18" t="s">
        <v>460</v>
      </c>
      <c r="BE183" s="18" t="s">
        <v>873</v>
      </c>
      <c r="BF183" s="18" t="s">
        <v>402</v>
      </c>
      <c r="BK183" s="18" t="s">
        <v>877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908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1040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1041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826</v>
      </c>
      <c r="D186" s="28" t="s">
        <v>149</v>
      </c>
      <c r="E186" s="29" t="s">
        <v>1104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1103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1018</v>
      </c>
      <c r="BJ187" s="28" t="s">
        <v>1423</v>
      </c>
      <c r="BK187" s="28" t="s">
        <v>571</v>
      </c>
      <c r="BL187" s="28" t="s">
        <v>1458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826</v>
      </c>
      <c r="D188" s="33" t="s">
        <v>149</v>
      </c>
      <c r="E188" s="34" t="s">
        <v>986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1180</v>
      </c>
      <c r="BD188" s="33" t="s">
        <v>1179</v>
      </c>
      <c r="BE188" s="33" t="s">
        <v>914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1111</v>
      </c>
      <c r="U189" s="33"/>
      <c r="V189" s="36"/>
      <c r="W189" s="36"/>
      <c r="X189" s="36"/>
      <c r="Y189" s="36"/>
      <c r="Z189" s="36"/>
      <c r="AA189" s="52" t="s">
        <v>1172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924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943</v>
      </c>
      <c r="AO189" s="33" t="s">
        <v>944</v>
      </c>
      <c r="AP189" s="33" t="s">
        <v>933</v>
      </c>
      <c r="AQ189" s="33" t="s">
        <v>934</v>
      </c>
      <c r="AR189" s="33" t="s">
        <v>1010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1180</v>
      </c>
      <c r="BD189" s="33" t="s">
        <v>1179</v>
      </c>
      <c r="BE189" s="33" t="s">
        <v>914</v>
      </c>
      <c r="BF189" s="33" t="s">
        <v>363</v>
      </c>
      <c r="BG189" s="33"/>
      <c r="BH189" s="33"/>
      <c r="BI189" s="33"/>
      <c r="BJ189" s="33" t="s">
        <v>1423</v>
      </c>
      <c r="BK189" s="33" t="s">
        <v>1113</v>
      </c>
      <c r="BL189" s="33" t="s">
        <v>1459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1108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924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943</v>
      </c>
      <c r="AO190" s="33" t="s">
        <v>944</v>
      </c>
      <c r="AP190" s="33" t="s">
        <v>933</v>
      </c>
      <c r="AQ190" s="33" t="s">
        <v>934</v>
      </c>
      <c r="AR190" s="33" t="s">
        <v>1316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1180</v>
      </c>
      <c r="BD190" s="33" t="s">
        <v>1179</v>
      </c>
      <c r="BE190" s="33" t="s">
        <v>914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826</v>
      </c>
      <c r="D191" s="28" t="s">
        <v>149</v>
      </c>
      <c r="E191" s="29" t="s">
        <v>1105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1106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1018</v>
      </c>
      <c r="BJ192" s="28" t="s">
        <v>1423</v>
      </c>
      <c r="BK192" s="28" t="s">
        <v>570</v>
      </c>
      <c r="BL192" s="28" t="s">
        <v>1460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826</v>
      </c>
      <c r="D193" s="33" t="s">
        <v>149</v>
      </c>
      <c r="E193" s="34" t="s">
        <v>987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1181</v>
      </c>
      <c r="BD193" s="33" t="s">
        <v>1179</v>
      </c>
      <c r="BE193" s="33" t="s">
        <v>914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851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1110</v>
      </c>
      <c r="U194" s="33"/>
      <c r="V194" s="36"/>
      <c r="W194" s="36"/>
      <c r="X194" s="36"/>
      <c r="Y194" s="36"/>
      <c r="Z194" s="36"/>
      <c r="AA194" s="52" t="s">
        <v>1172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924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943</v>
      </c>
      <c r="AO194" s="33" t="s">
        <v>944</v>
      </c>
      <c r="AP194" s="33" t="s">
        <v>933</v>
      </c>
      <c r="AQ194" s="33" t="s">
        <v>934</v>
      </c>
      <c r="AR194" s="33" t="s">
        <v>1010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1181</v>
      </c>
      <c r="BD194" s="33" t="s">
        <v>1179</v>
      </c>
      <c r="BE194" s="33" t="s">
        <v>914</v>
      </c>
      <c r="BF194" s="33" t="s">
        <v>569</v>
      </c>
      <c r="BG194" s="33"/>
      <c r="BH194" s="33"/>
      <c r="BI194" s="33"/>
      <c r="BJ194" s="33" t="s">
        <v>1423</v>
      </c>
      <c r="BK194" s="33" t="s">
        <v>1112</v>
      </c>
      <c r="BL194" s="33" t="s">
        <v>1461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1047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989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1048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1049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1050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1051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1114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1052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1114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1053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1054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1114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1055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1056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1057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826</v>
      </c>
      <c r="D209" s="18" t="s">
        <v>149</v>
      </c>
      <c r="E209" s="23" t="s">
        <v>994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852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1018</v>
      </c>
      <c r="BJ210" s="18" t="s">
        <v>1423</v>
      </c>
      <c r="BK210" s="18" t="s">
        <v>356</v>
      </c>
      <c r="BL210" s="18" t="s">
        <v>1462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826</v>
      </c>
      <c r="D211" s="33" t="s">
        <v>149</v>
      </c>
      <c r="E211" s="34" t="s">
        <v>1159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1242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1179</v>
      </c>
      <c r="BE211" s="33" t="s">
        <v>914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1160</v>
      </c>
      <c r="F212" s="35" t="str">
        <f>IF(ISBLANK(Table2[[#This Row],[unique_id]]), "", PROPER(SUBSTITUTE(Table2[[#This Row],[unique_id]], "_", " ")))</f>
        <v>Ceiling Water Booster Plug</v>
      </c>
      <c r="G212" s="33" t="s">
        <v>1242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1176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924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943</v>
      </c>
      <c r="AO212" s="33" t="s">
        <v>944</v>
      </c>
      <c r="AP212" s="33" t="s">
        <v>933</v>
      </c>
      <c r="AQ212" s="33" t="s">
        <v>934</v>
      </c>
      <c r="AR212" s="33" t="s">
        <v>1010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1179</v>
      </c>
      <c r="BE212" s="33" t="s">
        <v>914</v>
      </c>
      <c r="BF212" s="33" t="s">
        <v>411</v>
      </c>
      <c r="BG212" s="33"/>
      <c r="BH212" s="33"/>
      <c r="BI212" s="33"/>
      <c r="BJ212" s="33" t="s">
        <v>1423</v>
      </c>
      <c r="BK212" s="33" t="s">
        <v>452</v>
      </c>
      <c r="BL212" s="33" t="s">
        <v>1463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1161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927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925</v>
      </c>
      <c r="AE213" s="33"/>
      <c r="AF213" s="33">
        <v>10</v>
      </c>
      <c r="AG213" s="36" t="s">
        <v>34</v>
      </c>
      <c r="AH213" s="36" t="s">
        <v>924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943</v>
      </c>
      <c r="AO213" s="33" t="s">
        <v>944</v>
      </c>
      <c r="AP213" s="33" t="s">
        <v>933</v>
      </c>
      <c r="AQ213" s="33" t="s">
        <v>934</v>
      </c>
      <c r="AR213" s="33" t="s">
        <v>1173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1179</v>
      </c>
      <c r="BE213" s="33" t="s">
        <v>914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1162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928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926</v>
      </c>
      <c r="AE214" s="33"/>
      <c r="AF214" s="33">
        <v>10</v>
      </c>
      <c r="AG214" s="36" t="s">
        <v>34</v>
      </c>
      <c r="AH214" s="36" t="s">
        <v>924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943</v>
      </c>
      <c r="AO214" s="33" t="s">
        <v>944</v>
      </c>
      <c r="AP214" s="33" t="s">
        <v>933</v>
      </c>
      <c r="AQ214" s="33" t="s">
        <v>934</v>
      </c>
      <c r="AR214" s="33" t="s">
        <v>1174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1179</v>
      </c>
      <c r="BE214" s="33" t="s">
        <v>914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826</v>
      </c>
      <c r="D215" s="33" t="s">
        <v>149</v>
      </c>
      <c r="E215" s="34" t="s">
        <v>1167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1179</v>
      </c>
      <c r="BE215" s="33" t="s">
        <v>914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1168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1176</v>
      </c>
      <c r="AB216" s="33"/>
      <c r="AC216" s="33"/>
      <c r="AD216" s="33"/>
      <c r="AE216" s="33" t="s">
        <v>1171</v>
      </c>
      <c r="AF216" s="33">
        <v>10</v>
      </c>
      <c r="AG216" s="36" t="s">
        <v>34</v>
      </c>
      <c r="AH216" s="36" t="s">
        <v>924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943</v>
      </c>
      <c r="AO216" s="33" t="s">
        <v>944</v>
      </c>
      <c r="AP216" s="33" t="s">
        <v>933</v>
      </c>
      <c r="AQ216" s="33" t="s">
        <v>934</v>
      </c>
      <c r="AR216" s="33" t="s">
        <v>1010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1179</v>
      </c>
      <c r="BE216" s="33" t="s">
        <v>914</v>
      </c>
      <c r="BF216" s="33" t="s">
        <v>586</v>
      </c>
      <c r="BG216" s="33"/>
      <c r="BH216" s="33"/>
      <c r="BI216" s="33"/>
      <c r="BJ216" s="33" t="s">
        <v>1423</v>
      </c>
      <c r="BK216" s="33" t="s">
        <v>1102</v>
      </c>
      <c r="BL216" s="33" t="s">
        <v>1464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1169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927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924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943</v>
      </c>
      <c r="AO217" s="33" t="s">
        <v>944</v>
      </c>
      <c r="AP217" s="33" t="s">
        <v>933</v>
      </c>
      <c r="AQ217" s="33" t="s">
        <v>934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1179</v>
      </c>
      <c r="BE217" s="33" t="s">
        <v>914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1170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928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926</v>
      </c>
      <c r="AE218" s="33"/>
      <c r="AF218" s="33">
        <v>10</v>
      </c>
      <c r="AG218" s="36" t="s">
        <v>34</v>
      </c>
      <c r="AH218" s="36" t="s">
        <v>924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943</v>
      </c>
      <c r="AO218" s="33" t="s">
        <v>944</v>
      </c>
      <c r="AP218" s="33" t="s">
        <v>933</v>
      </c>
      <c r="AQ218" s="33" t="s">
        <v>934</v>
      </c>
      <c r="AR218" s="33" t="s">
        <v>1174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1179</v>
      </c>
      <c r="BE218" s="33" t="s">
        <v>914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826</v>
      </c>
      <c r="D219" s="18" t="s">
        <v>149</v>
      </c>
      <c r="E219" s="40" t="s">
        <v>825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827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H219" s="18" t="s">
        <v>703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H220" s="18" t="s">
        <v>703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826</v>
      </c>
      <c r="D221" s="18" t="s">
        <v>149</v>
      </c>
      <c r="E221" s="40" t="s">
        <v>824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827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H221" s="18" t="s">
        <v>703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H222" s="18" t="s">
        <v>703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18" t="s">
        <v>26</v>
      </c>
      <c r="C223" s="18" t="s">
        <v>826</v>
      </c>
      <c r="D223" s="18" t="s">
        <v>149</v>
      </c>
      <c r="E223" s="40" t="s">
        <v>1359</v>
      </c>
      <c r="F223" s="22" t="str">
        <f>IF(ISBLANK(Table2[[#This Row],[unique_id]]), "", PROPER(SUBSTITUTE(Table2[[#This Row],[unique_id]], "_", " ")))</f>
        <v>Template Parents Air Purifier Proxy</v>
      </c>
      <c r="G223" s="18" t="s">
        <v>194</v>
      </c>
      <c r="H223" s="18" t="s">
        <v>461</v>
      </c>
      <c r="I223" s="18" t="s">
        <v>132</v>
      </c>
      <c r="O223" s="19" t="s">
        <v>806</v>
      </c>
      <c r="P223" s="18" t="s">
        <v>166</v>
      </c>
      <c r="Q223" s="18" t="s">
        <v>778</v>
      </c>
      <c r="R223" s="18" t="s">
        <v>131</v>
      </c>
      <c r="S223" s="18" t="str">
        <f>_xlfn.CONCAT( Table2[[#This Row],[device_suggested_area]], " ",Table2[[#This Row],[powercalc_group_3]])</f>
        <v>Parents Fans</v>
      </c>
      <c r="T223" s="23" t="s">
        <v>827</v>
      </c>
      <c r="U223" s="18"/>
      <c r="V223" s="19"/>
      <c r="W223" s="19"/>
      <c r="X223" s="19"/>
      <c r="Y223" s="26"/>
      <c r="Z223" s="26"/>
      <c r="AA223" s="26"/>
      <c r="AB223" s="18"/>
      <c r="AG223" s="19"/>
      <c r="AH223" s="19"/>
      <c r="AT223" s="27"/>
      <c r="AU223" s="18" t="s">
        <v>129</v>
      </c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18" t="str">
        <f>Table2[[#This Row],[device_suggested_area]]</f>
        <v>Parents</v>
      </c>
      <c r="BA223" s="18" t="str">
        <f>IF(ISBLANK(Table2[[#This Row],[device_model]]), "", Table2[[#This Row],[device_suggested_area]])</f>
        <v>Parents</v>
      </c>
      <c r="BB223" s="18" t="s">
        <v>482</v>
      </c>
      <c r="BC223" s="18" t="s">
        <v>477</v>
      </c>
      <c r="BD223" s="18" t="s">
        <v>460</v>
      </c>
      <c r="BE223" s="18" t="s">
        <v>476</v>
      </c>
      <c r="BF223" s="18" t="s">
        <v>194</v>
      </c>
      <c r="BH223" s="18" t="s">
        <v>703</v>
      </c>
      <c r="BL223" s="18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18" t="s">
        <v>26</v>
      </c>
      <c r="C224" s="18" t="s">
        <v>460</v>
      </c>
      <c r="D224" s="18" t="s">
        <v>129</v>
      </c>
      <c r="E224" s="40" t="s">
        <v>1360</v>
      </c>
      <c r="F224" s="22" t="str">
        <f>IF(ISBLANK(Table2[[#This Row],[unique_id]]), "", PROPER(SUBSTITUTE(Table2[[#This Row],[unique_id]], "_", " ")))</f>
        <v>Parents Air Purifier</v>
      </c>
      <c r="G224" s="18" t="s">
        <v>194</v>
      </c>
      <c r="H224" s="18" t="s">
        <v>461</v>
      </c>
      <c r="I224" s="18" t="s">
        <v>132</v>
      </c>
      <c r="J224" s="18" t="s">
        <v>482</v>
      </c>
      <c r="M224" s="18" t="s">
        <v>136</v>
      </c>
      <c r="O224" s="19"/>
      <c r="P224" s="18"/>
      <c r="T224" s="23"/>
      <c r="U224" s="18"/>
      <c r="V224" s="19"/>
      <c r="W224" s="19" t="s">
        <v>499</v>
      </c>
      <c r="X224" s="19"/>
      <c r="Y224" s="26" t="s">
        <v>774</v>
      </c>
      <c r="Z224" s="26"/>
      <c r="AA224" s="26"/>
      <c r="AB224" s="18"/>
      <c r="AE224" s="18" t="s">
        <v>462</v>
      </c>
      <c r="AG224" s="19"/>
      <c r="AH224" s="19"/>
      <c r="AT2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18" t="str">
        <f>Table2[[#This Row],[device_suggested_area]]</f>
        <v>Parents</v>
      </c>
      <c r="BA224" s="18" t="str">
        <f>IF(ISBLANK(Table2[[#This Row],[device_model]]), "", Table2[[#This Row],[device_suggested_area]])</f>
        <v>Parents</v>
      </c>
      <c r="BB224" s="18" t="s">
        <v>482</v>
      </c>
      <c r="BC224" s="18" t="s">
        <v>477</v>
      </c>
      <c r="BD224" s="18" t="s">
        <v>460</v>
      </c>
      <c r="BE224" s="18" t="s">
        <v>476</v>
      </c>
      <c r="BF224" s="18" t="s">
        <v>194</v>
      </c>
      <c r="BH224" s="18" t="s">
        <v>703</v>
      </c>
      <c r="BK224" s="18" t="s">
        <v>1523</v>
      </c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225" spans="1:65" ht="16" customHeight="1">
      <c r="A225" s="18">
        <v>2006</v>
      </c>
      <c r="B225" s="18" t="s">
        <v>26</v>
      </c>
      <c r="C225" s="18" t="s">
        <v>826</v>
      </c>
      <c r="D225" s="18" t="s">
        <v>149</v>
      </c>
      <c r="E225" s="40" t="s">
        <v>1358</v>
      </c>
      <c r="F225" s="22" t="str">
        <f>IF(ISBLANK(Table2[[#This Row],[unique_id]]), "", PROPER(SUBSTITUTE(Table2[[#This Row],[unique_id]], "_", " ")))</f>
        <v>Template Kitchen Air Purifier Proxy</v>
      </c>
      <c r="G225" s="18" t="s">
        <v>208</v>
      </c>
      <c r="H225" s="18" t="s">
        <v>461</v>
      </c>
      <c r="I225" s="18" t="s">
        <v>132</v>
      </c>
      <c r="O225" s="19" t="s">
        <v>806</v>
      </c>
      <c r="P225" s="18" t="s">
        <v>166</v>
      </c>
      <c r="Q225" s="18" t="s">
        <v>778</v>
      </c>
      <c r="R225" s="18" t="s">
        <v>131</v>
      </c>
      <c r="S225" s="18" t="str">
        <f>_xlfn.CONCAT( Table2[[#This Row],[device_suggested_area]], " ",Table2[[#This Row],[powercalc_group_3]])</f>
        <v>Kitchen Fans</v>
      </c>
      <c r="T225" s="23" t="s">
        <v>827</v>
      </c>
      <c r="U225" s="18"/>
      <c r="V225" s="19"/>
      <c r="W225" s="19"/>
      <c r="X225" s="19"/>
      <c r="Y225" s="26"/>
      <c r="Z225" s="26"/>
      <c r="AA225" s="26"/>
      <c r="AB225" s="18"/>
      <c r="AG225" s="19"/>
      <c r="AH225" s="19"/>
      <c r="AT225" s="27"/>
      <c r="AU225" s="18" t="s">
        <v>129</v>
      </c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18" t="str">
        <f>Table2[[#This Row],[device_suggested_area]]</f>
        <v>Kitchen</v>
      </c>
      <c r="BA225" s="18" t="str">
        <f>IF(ISBLANK(Table2[[#This Row],[device_model]]), "", Table2[[#This Row],[device_suggested_area]])</f>
        <v>Kitchen</v>
      </c>
      <c r="BB225" s="18" t="s">
        <v>482</v>
      </c>
      <c r="BC225" s="18" t="s">
        <v>477</v>
      </c>
      <c r="BD225" s="18" t="s">
        <v>460</v>
      </c>
      <c r="BE225" s="18" t="s">
        <v>476</v>
      </c>
      <c r="BF225" s="18" t="s">
        <v>208</v>
      </c>
      <c r="BH225" s="18" t="s">
        <v>703</v>
      </c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18" t="s">
        <v>26</v>
      </c>
      <c r="C226" s="18" t="s">
        <v>460</v>
      </c>
      <c r="D226" s="18" t="s">
        <v>129</v>
      </c>
      <c r="E226" s="40" t="s">
        <v>1357</v>
      </c>
      <c r="F226" s="22" t="str">
        <f>IF(ISBLANK(Table2[[#This Row],[unique_id]]), "", PROPER(SUBSTITUTE(Table2[[#This Row],[unique_id]], "_", " ")))</f>
        <v>Kitchen Air Purifier</v>
      </c>
      <c r="G226" s="18" t="s">
        <v>208</v>
      </c>
      <c r="H226" s="18" t="s">
        <v>461</v>
      </c>
      <c r="I226" s="18" t="s">
        <v>132</v>
      </c>
      <c r="J226" s="18" t="s">
        <v>482</v>
      </c>
      <c r="M226" s="18" t="s">
        <v>136</v>
      </c>
      <c r="O226" s="19"/>
      <c r="P226" s="18"/>
      <c r="T226" s="23"/>
      <c r="U226" s="18"/>
      <c r="V226" s="19"/>
      <c r="W226" s="19" t="s">
        <v>499</v>
      </c>
      <c r="X226" s="19"/>
      <c r="Y226" s="26" t="s">
        <v>774</v>
      </c>
      <c r="Z226" s="26"/>
      <c r="AA226" s="26"/>
      <c r="AB226" s="18"/>
      <c r="AE226" s="18" t="s">
        <v>462</v>
      </c>
      <c r="AG226" s="19"/>
      <c r="AH226" s="19"/>
      <c r="AT2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18" t="str">
        <f>Table2[[#This Row],[device_suggested_area]]</f>
        <v>Kitchen</v>
      </c>
      <c r="BA226" s="18" t="str">
        <f>IF(ISBLANK(Table2[[#This Row],[device_model]]), "", Table2[[#This Row],[device_suggested_area]])</f>
        <v>Kitchen</v>
      </c>
      <c r="BB226" s="18" t="s">
        <v>482</v>
      </c>
      <c r="BC226" s="18" t="s">
        <v>477</v>
      </c>
      <c r="BD226" s="18" t="s">
        <v>460</v>
      </c>
      <c r="BE226" s="18" t="s">
        <v>476</v>
      </c>
      <c r="BF226" s="18" t="s">
        <v>208</v>
      </c>
      <c r="BH226" s="18" t="s">
        <v>703</v>
      </c>
      <c r="BK226" s="18" t="s">
        <v>1361</v>
      </c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76" customFormat="1" ht="16" customHeight="1">
      <c r="A227" s="18">
        <v>2008</v>
      </c>
      <c r="B227" s="76" t="s">
        <v>26</v>
      </c>
      <c r="C227" s="76" t="s">
        <v>1510</v>
      </c>
      <c r="E227" s="84"/>
      <c r="F227" s="76" t="str">
        <f>IF(ISBLANK(Table2[[#This Row],[unique_id]]), "", PROPER(SUBSTITUTE(Table2[[#This Row],[unique_id]], "_", " ")))</f>
        <v/>
      </c>
      <c r="O227" s="78"/>
      <c r="T227" s="79"/>
      <c r="V227" s="78"/>
      <c r="W227" s="78"/>
      <c r="X227" s="78"/>
      <c r="Y227" s="78"/>
      <c r="Z227" s="78"/>
      <c r="AA227" s="78"/>
      <c r="AG227" s="78"/>
      <c r="AH227" s="78"/>
      <c r="AJ227" s="76" t="str">
        <f>IF(ISBLANK(AI227),  "", _xlfn.CONCAT("haas/entity/sensor/", LOWER(C227), "/", E227, "/config"))</f>
        <v/>
      </c>
      <c r="AK227" s="76" t="str">
        <f>IF(ISBLANK(AI227),  "", _xlfn.CONCAT(LOWER(C227), "/", E227))</f>
        <v/>
      </c>
      <c r="AT227" s="80"/>
      <c r="AU227" s="80"/>
      <c r="AV227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76" t="s">
        <v>1510</v>
      </c>
      <c r="BA227" s="76" t="str">
        <f>IF(ISBLANK(Table2[[#This Row],[device_model]]), "", Table2[[#This Row],[device_suggested_area]])</f>
        <v>Home</v>
      </c>
      <c r="BB227" s="76" t="s">
        <v>1514</v>
      </c>
      <c r="BC227" s="76" t="s">
        <v>1511</v>
      </c>
      <c r="BD227" s="76" t="s">
        <v>1510</v>
      </c>
      <c r="BE227" s="76" t="s">
        <v>1512</v>
      </c>
      <c r="BF227" s="76" t="s">
        <v>166</v>
      </c>
      <c r="BJ227" s="76" t="s">
        <v>1422</v>
      </c>
      <c r="BK227" s="83" t="s">
        <v>1513</v>
      </c>
      <c r="BM22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844</v>
      </c>
      <c r="F234" s="22" t="str">
        <f>IF(ISBLANK(Table2[[#This Row],[unique_id]]), "", PROPER(SUBSTITUTE(Table2[[#This Row],[unique_id]], "_", " ")))</f>
        <v>All Standby Power</v>
      </c>
      <c r="G234" s="18" t="s">
        <v>866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Water Booster Power</v>
      </c>
      <c r="G239" s="18" t="s">
        <v>1242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1149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848</v>
      </c>
      <c r="F257" s="22" t="str">
        <f>IF(ISBLANK(Table2[[#This Row],[unique_id]]), "", PROPER(SUBSTITUTE(Table2[[#This Row],[unique_id]], "_", " ")))</f>
        <v>All Standby Energy Daily</v>
      </c>
      <c r="G257" s="18" t="s">
        <v>866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Water Booster Energy Daily</v>
      </c>
      <c r="G262" s="18" t="s">
        <v>1242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1158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1077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1422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1190</v>
      </c>
      <c r="BC275" s="18" t="s">
        <v>1192</v>
      </c>
      <c r="BD275" s="18" t="s">
        <v>1191</v>
      </c>
      <c r="BE275" s="18" t="s">
        <v>1033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1190</v>
      </c>
      <c r="BC276" s="18" t="s">
        <v>1192</v>
      </c>
      <c r="BD276" s="18" t="s">
        <v>1191</v>
      </c>
      <c r="BE276" s="18" t="s">
        <v>1033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1190</v>
      </c>
      <c r="BC277" s="18" t="s">
        <v>1192</v>
      </c>
      <c r="BD277" s="18" t="s">
        <v>1191</v>
      </c>
      <c r="BE277" s="18" t="s">
        <v>1033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1190</v>
      </c>
      <c r="BC278" s="18" t="s">
        <v>1192</v>
      </c>
      <c r="BD278" s="18" t="s">
        <v>1191</v>
      </c>
      <c r="BE278" s="18" t="s">
        <v>1033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1343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1348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1190</v>
      </c>
      <c r="BC279" s="18" t="s">
        <v>1192</v>
      </c>
      <c r="BD279" s="18" t="s">
        <v>1191</v>
      </c>
      <c r="BE279" s="18" t="s">
        <v>1033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1308</v>
      </c>
      <c r="H280" s="18" t="s">
        <v>1304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1307</v>
      </c>
      <c r="AF280" s="18">
        <v>200</v>
      </c>
      <c r="AG280" s="19" t="s">
        <v>34</v>
      </c>
      <c r="AH280" s="19"/>
      <c r="AI280" s="18" t="s">
        <v>1211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1190</v>
      </c>
      <c r="BC280" s="18" t="s">
        <v>1192</v>
      </c>
      <c r="BD280" s="18" t="s">
        <v>1191</v>
      </c>
      <c r="BE280" s="18" t="s">
        <v>1033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1306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1309</v>
      </c>
      <c r="H281" s="18" t="s">
        <v>1304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1307</v>
      </c>
      <c r="AF281" s="18">
        <v>200</v>
      </c>
      <c r="AG281" s="19" t="s">
        <v>34</v>
      </c>
      <c r="AH281" s="19"/>
      <c r="AI281" s="18" t="s">
        <v>1211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1261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1190</v>
      </c>
      <c r="BC281" s="18" t="s">
        <v>1192</v>
      </c>
      <c r="BD281" s="18" t="s">
        <v>1191</v>
      </c>
      <c r="BE281" s="18" t="s">
        <v>1033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1342</v>
      </c>
      <c r="BC289" s="18" t="s">
        <v>36</v>
      </c>
      <c r="BD289" s="18" t="s">
        <v>37</v>
      </c>
      <c r="BE289" s="18" t="s">
        <v>1129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1268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1298</v>
      </c>
      <c r="H292" s="61" t="s">
        <v>1265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1300</v>
      </c>
      <c r="AN292" s="61"/>
      <c r="AO292" s="61"/>
      <c r="AP292" s="61"/>
      <c r="AQ292" s="61"/>
      <c r="AR292" s="61" t="s">
        <v>1010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1269</v>
      </c>
      <c r="BC292" s="61" t="s">
        <v>1192</v>
      </c>
      <c r="BD292" s="61" t="s">
        <v>1191</v>
      </c>
      <c r="BE292" s="61" t="s">
        <v>1033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1268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Plex Availability</v>
      </c>
      <c r="G293" s="61" t="s">
        <v>1285</v>
      </c>
      <c r="H293" s="61" t="s">
        <v>1265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1300</v>
      </c>
      <c r="AN293" s="61"/>
      <c r="AO293" s="61"/>
      <c r="AP293" s="61"/>
      <c r="AQ293" s="61"/>
      <c r="AR293" s="61" t="s">
        <v>1010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1269</v>
      </c>
      <c r="BC293" s="61" t="s">
        <v>1192</v>
      </c>
      <c r="BD293" s="61" t="s">
        <v>1191</v>
      </c>
      <c r="BE293" s="61" t="s">
        <v>1033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1268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Grafana Availability</v>
      </c>
      <c r="G294" s="61" t="s">
        <v>1286</v>
      </c>
      <c r="H294" s="61" t="s">
        <v>1265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1300</v>
      </c>
      <c r="AN294" s="61"/>
      <c r="AO294" s="61"/>
      <c r="AP294" s="61"/>
      <c r="AQ294" s="61"/>
      <c r="AR294" s="61" t="s">
        <v>1010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1269</v>
      </c>
      <c r="BC294" s="61" t="s">
        <v>1192</v>
      </c>
      <c r="BD294" s="61" t="s">
        <v>1191</v>
      </c>
      <c r="BE294" s="61" t="s">
        <v>1033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1268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Wrangle Availability</v>
      </c>
      <c r="G295" s="61" t="s">
        <v>1287</v>
      </c>
      <c r="H295" s="61" t="s">
        <v>1265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1300</v>
      </c>
      <c r="AN295" s="61"/>
      <c r="AO295" s="61"/>
      <c r="AP295" s="61"/>
      <c r="AQ295" s="61"/>
      <c r="AR295" s="61" t="s">
        <v>1010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1269</v>
      </c>
      <c r="BC295" s="61" t="s">
        <v>1192</v>
      </c>
      <c r="BD295" s="61" t="s">
        <v>1191</v>
      </c>
      <c r="BE295" s="61" t="s">
        <v>1033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1268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1300</v>
      </c>
      <c r="AN296" s="61"/>
      <c r="AO296" s="61"/>
      <c r="AP296" s="61"/>
      <c r="AQ296" s="61"/>
      <c r="AR296" s="61" t="s">
        <v>1010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1269</v>
      </c>
      <c r="BC296" s="61" t="s">
        <v>1192</v>
      </c>
      <c r="BD296" s="61" t="s">
        <v>1191</v>
      </c>
      <c r="BE296" s="61" t="s">
        <v>1033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1268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1300</v>
      </c>
      <c r="AN297" s="61"/>
      <c r="AO297" s="61"/>
      <c r="AP297" s="61"/>
      <c r="AQ297" s="61"/>
      <c r="AR297" s="61" t="s">
        <v>1010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1269</v>
      </c>
      <c r="BC297" s="61" t="s">
        <v>1192</v>
      </c>
      <c r="BD297" s="61" t="s">
        <v>1191</v>
      </c>
      <c r="BE297" s="61" t="s">
        <v>1033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1268</v>
      </c>
      <c r="D298" s="61" t="s">
        <v>149</v>
      </c>
      <c r="E298" s="61" t="s">
        <v>1267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1288</v>
      </c>
      <c r="H298" s="61" t="s">
        <v>1265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1300</v>
      </c>
      <c r="AN298" s="61"/>
      <c r="AO298" s="61"/>
      <c r="AP298" s="61"/>
      <c r="AQ298" s="61"/>
      <c r="AR298" s="61" t="s">
        <v>1010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1269</v>
      </c>
      <c r="BC298" s="61" t="s">
        <v>1192</v>
      </c>
      <c r="BD298" s="61" t="s">
        <v>1191</v>
      </c>
      <c r="BE298" s="61" t="s">
        <v>1033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1268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Weewx Availability</v>
      </c>
      <c r="G299" s="61" t="s">
        <v>1289</v>
      </c>
      <c r="H299" s="61" t="s">
        <v>1265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1300</v>
      </c>
      <c r="AN299" s="61"/>
      <c r="AO299" s="61"/>
      <c r="AP299" s="61"/>
      <c r="AQ299" s="61"/>
      <c r="AR299" s="61" t="s">
        <v>1010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1269</v>
      </c>
      <c r="BC299" s="61" t="s">
        <v>1192</v>
      </c>
      <c r="BD299" s="61" t="s">
        <v>1191</v>
      </c>
      <c r="BE299" s="61" t="s">
        <v>1033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1268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Digitemp Availability</v>
      </c>
      <c r="G300" s="61" t="s">
        <v>1290</v>
      </c>
      <c r="H300" s="61" t="s">
        <v>1265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1300</v>
      </c>
      <c r="AN300" s="61"/>
      <c r="AO300" s="61"/>
      <c r="AP300" s="61"/>
      <c r="AQ300" s="61"/>
      <c r="AR300" s="61" t="s">
        <v>1010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1269</v>
      </c>
      <c r="BC300" s="61" t="s">
        <v>1192</v>
      </c>
      <c r="BD300" s="61" t="s">
        <v>1191</v>
      </c>
      <c r="BE300" s="61" t="s">
        <v>1033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1268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Nginx Availability</v>
      </c>
      <c r="G301" s="61" t="s">
        <v>1291</v>
      </c>
      <c r="H301" s="61" t="s">
        <v>1265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1300</v>
      </c>
      <c r="AN301" s="61"/>
      <c r="AO301" s="61"/>
      <c r="AP301" s="61"/>
      <c r="AQ301" s="61"/>
      <c r="AR301" s="61" t="s">
        <v>1010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1269</v>
      </c>
      <c r="BC301" s="61" t="s">
        <v>1192</v>
      </c>
      <c r="BD301" s="61" t="s">
        <v>1191</v>
      </c>
      <c r="BE301" s="61" t="s">
        <v>1033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1268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Influxdb Availability</v>
      </c>
      <c r="G302" s="61" t="s">
        <v>1292</v>
      </c>
      <c r="H302" s="61" t="s">
        <v>1265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1300</v>
      </c>
      <c r="AN302" s="61"/>
      <c r="AO302" s="61"/>
      <c r="AP302" s="61"/>
      <c r="AQ302" s="61"/>
      <c r="AR302" s="61" t="s">
        <v>1010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1269</v>
      </c>
      <c r="BC302" s="61" t="s">
        <v>1192</v>
      </c>
      <c r="BD302" s="61" t="s">
        <v>1191</v>
      </c>
      <c r="BE302" s="61" t="s">
        <v>1033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1268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Mariadb Availability</v>
      </c>
      <c r="G303" s="61" t="s">
        <v>1293</v>
      </c>
      <c r="H303" s="61" t="s">
        <v>1265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1300</v>
      </c>
      <c r="AN303" s="61"/>
      <c r="AO303" s="61"/>
      <c r="AP303" s="61"/>
      <c r="AQ303" s="61"/>
      <c r="AR303" s="61" t="s">
        <v>1010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1269</v>
      </c>
      <c r="BC303" s="61" t="s">
        <v>1192</v>
      </c>
      <c r="BD303" s="61" t="s">
        <v>1191</v>
      </c>
      <c r="BE303" s="61" t="s">
        <v>1033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1268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Postgres Availability</v>
      </c>
      <c r="G304" s="61" t="s">
        <v>1294</v>
      </c>
      <c r="H304" s="61" t="s">
        <v>1265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1300</v>
      </c>
      <c r="AN304" s="61"/>
      <c r="AO304" s="61"/>
      <c r="AP304" s="61"/>
      <c r="AQ304" s="61"/>
      <c r="AR304" s="61" t="s">
        <v>1010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1269</v>
      </c>
      <c r="BC304" s="61" t="s">
        <v>1192</v>
      </c>
      <c r="BD304" s="61" t="s">
        <v>1191</v>
      </c>
      <c r="BE304" s="61" t="s">
        <v>1033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1268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1295</v>
      </c>
      <c r="H305" s="61" t="s">
        <v>1265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1300</v>
      </c>
      <c r="AN305" s="61"/>
      <c r="AO305" s="61"/>
      <c r="AP305" s="61"/>
      <c r="AQ305" s="61"/>
      <c r="AR305" s="61" t="s">
        <v>1010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1269</v>
      </c>
      <c r="BC305" s="61" t="s">
        <v>1192</v>
      </c>
      <c r="BD305" s="61" t="s">
        <v>1191</v>
      </c>
      <c r="BE305" s="61" t="s">
        <v>1033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1268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1296</v>
      </c>
      <c r="H306" s="61" t="s">
        <v>1265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1300</v>
      </c>
      <c r="AN306" s="61"/>
      <c r="AO306" s="61"/>
      <c r="AP306" s="61"/>
      <c r="AQ306" s="61"/>
      <c r="AR306" s="61" t="s">
        <v>1010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1269</v>
      </c>
      <c r="BC306" s="61" t="s">
        <v>1192</v>
      </c>
      <c r="BD306" s="61" t="s">
        <v>1191</v>
      </c>
      <c r="BE306" s="61" t="s">
        <v>1033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1268</v>
      </c>
      <c r="D307" s="61" t="s">
        <v>149</v>
      </c>
      <c r="E307" s="61" t="s">
        <v>1284</v>
      </c>
      <c r="F307" s="61" t="str">
        <f>IF(ISBLANK(Table2[[#This Row],[unique_id]]), "", PROPER(SUBSTITUTE(Table2[[#This Row],[unique_id]], "_", " ")))</f>
        <v>Service Monitor Availability</v>
      </c>
      <c r="G307" s="61" t="s">
        <v>1297</v>
      </c>
      <c r="H307" s="61" t="s">
        <v>1265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1300</v>
      </c>
      <c r="AN307" s="61"/>
      <c r="AO307" s="61"/>
      <c r="AP307" s="61"/>
      <c r="AQ307" s="61"/>
      <c r="AR307" s="61" t="s">
        <v>1010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1269</v>
      </c>
      <c r="BC307" s="61" t="s">
        <v>1192</v>
      </c>
      <c r="BD307" s="61" t="s">
        <v>1191</v>
      </c>
      <c r="BE307" s="61" t="s">
        <v>1033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589</v>
      </c>
      <c r="C308" s="61" t="s">
        <v>1268</v>
      </c>
      <c r="D308" s="61" t="s">
        <v>149</v>
      </c>
      <c r="E308" s="61" t="s">
        <v>1301</v>
      </c>
      <c r="F308" s="61" t="str">
        <f>IF(ISBLANK(Table2[[#This Row],[unique_id]]), "", PROPER(SUBSTITUTE(Table2[[#This Row],[unique_id]], "_", " ")))</f>
        <v>Host Flo Availability</v>
      </c>
      <c r="G308" s="61" t="s">
        <v>1121</v>
      </c>
      <c r="H308" s="61" t="s">
        <v>1299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1300</v>
      </c>
      <c r="AN308" s="61"/>
      <c r="AO308" s="61"/>
      <c r="AP308" s="61"/>
      <c r="AQ308" s="61"/>
      <c r="AR308" s="61" t="s">
        <v>1010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1269</v>
      </c>
      <c r="BC308" s="61" t="s">
        <v>1192</v>
      </c>
      <c r="BD308" s="61" t="s">
        <v>1191</v>
      </c>
      <c r="BE308" s="61" t="s">
        <v>1033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1268</v>
      </c>
      <c r="D309" s="61" t="s">
        <v>149</v>
      </c>
      <c r="E309" s="61" t="s">
        <v>1524</v>
      </c>
      <c r="F309" s="61" t="str">
        <f>IF(ISBLANK(Table2[[#This Row],[unique_id]]), "", PROPER(SUBSTITUTE(Table2[[#This Row],[unique_id]], "_", " ")))</f>
        <v>Host Eva Availability</v>
      </c>
      <c r="G309" s="61" t="s">
        <v>1525</v>
      </c>
      <c r="H309" s="61" t="s">
        <v>1299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9" s="61" t="str">
        <f>IF(ISBLANK(Table2[[#This Row],[index]]),  "", _xlfn.CONCAT("asystem/supervisor/", SUBSTITUTE(LOWER(Table2[[#This Row],[unique_id]]), "_", "/")))</f>
        <v>asystem/supervisor/host/eva/availability</v>
      </c>
      <c r="AL309" s="61"/>
      <c r="AM309" s="61" t="s">
        <v>1300</v>
      </c>
      <c r="AN309" s="61"/>
      <c r="AO309" s="61"/>
      <c r="AP309" s="61"/>
      <c r="AQ309" s="61"/>
      <c r="AR309" s="61" t="s">
        <v>1010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1269</v>
      </c>
      <c r="BC309" s="61" t="s">
        <v>1192</v>
      </c>
      <c r="BD309" s="61" t="s">
        <v>1191</v>
      </c>
      <c r="BE309" s="61" t="s">
        <v>1033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1268</v>
      </c>
      <c r="D310" s="61" t="s">
        <v>149</v>
      </c>
      <c r="E310" s="61" t="s">
        <v>1303</v>
      </c>
      <c r="F310" s="61" t="str">
        <f>IF(ISBLANK(Table2[[#This Row],[unique_id]]), "", PROPER(SUBSTITUTE(Table2[[#This Row],[unique_id]], "_", " ")))</f>
        <v>Host Meg Availability</v>
      </c>
      <c r="G310" s="61" t="s">
        <v>1325</v>
      </c>
      <c r="H310" s="61" t="s">
        <v>1299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1266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0" s="61" t="str">
        <f>IF(ISBLANK(Table2[[#This Row],[index]]),  "", _xlfn.CONCAT("asystem/supervisor/", SUBSTITUTE(LOWER(Table2[[#This Row],[unique_id]]), "_", "/")))</f>
        <v>asystem/supervisor/host/meg/availability</v>
      </c>
      <c r="AL310" s="61"/>
      <c r="AM310" s="61" t="s">
        <v>1300</v>
      </c>
      <c r="AN310" s="61"/>
      <c r="AO310" s="61"/>
      <c r="AP310" s="61"/>
      <c r="AQ310" s="61"/>
      <c r="AR310" s="61" t="s">
        <v>1010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1269</v>
      </c>
      <c r="BC310" s="61" t="s">
        <v>1192</v>
      </c>
      <c r="BD310" s="61" t="s">
        <v>1191</v>
      </c>
      <c r="BE310" s="61" t="s">
        <v>1033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1268</v>
      </c>
      <c r="D311" s="61" t="s">
        <v>149</v>
      </c>
      <c r="E311" s="61" t="s">
        <v>1302</v>
      </c>
      <c r="F311" s="61" t="str">
        <f>IF(ISBLANK(Table2[[#This Row],[unique_id]]), "", PROPER(SUBSTITUTE(Table2[[#This Row],[unique_id]], "_", " ")))</f>
        <v>Host Lia Availability</v>
      </c>
      <c r="G311" s="61" t="s">
        <v>1324</v>
      </c>
      <c r="H311" s="61" t="s">
        <v>1299</v>
      </c>
      <c r="I311" s="61" t="s">
        <v>295</v>
      </c>
      <c r="J311" s="61"/>
      <c r="K311" s="61"/>
      <c r="L311" s="61"/>
      <c r="M311" s="61" t="s">
        <v>136</v>
      </c>
      <c r="N311" s="61"/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 t="s">
        <v>1266</v>
      </c>
      <c r="AE311" s="61"/>
      <c r="AF311" s="61">
        <v>120</v>
      </c>
      <c r="AG311" s="63" t="s">
        <v>34</v>
      </c>
      <c r="AH311" s="63"/>
      <c r="AI311" s="61"/>
      <c r="AJ31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1" s="61" t="str">
        <f>IF(ISBLANK(Table2[[#This Row],[index]]),  "", _xlfn.CONCAT("asystem/supervisor/", SUBSTITUTE(LOWER(Table2[[#This Row],[unique_id]]), "_", "/")))</f>
        <v>asystem/supervisor/host/lia/availability</v>
      </c>
      <c r="AL311" s="61"/>
      <c r="AM311" s="61" t="s">
        <v>1300</v>
      </c>
      <c r="AN311" s="61"/>
      <c r="AO311" s="61"/>
      <c r="AP311" s="61"/>
      <c r="AQ311" s="61"/>
      <c r="AR311" s="61" t="s">
        <v>1010</v>
      </c>
      <c r="AS311" s="61">
        <v>1</v>
      </c>
      <c r="AT311" s="68"/>
      <c r="AU311" s="61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>Rack</v>
      </c>
      <c r="BB311" s="61" t="s">
        <v>1269</v>
      </c>
      <c r="BC311" s="61" t="s">
        <v>1192</v>
      </c>
      <c r="BD311" s="61" t="s">
        <v>1191</v>
      </c>
      <c r="BE311" s="61" t="s">
        <v>1033</v>
      </c>
      <c r="BF311" s="61" t="s">
        <v>28</v>
      </c>
      <c r="BG311" s="61"/>
      <c r="BH311" s="61"/>
      <c r="BI311" s="61"/>
      <c r="BJ311" s="61"/>
      <c r="BK311" s="70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61" t="s">
        <v>26</v>
      </c>
      <c r="C312" s="61" t="s">
        <v>450</v>
      </c>
      <c r="D312" s="61" t="s">
        <v>338</v>
      </c>
      <c r="E312" s="61" t="s">
        <v>337</v>
      </c>
      <c r="F312" s="62" t="str">
        <f>IF(ISBLANK(Table2[[#This Row],[unique_id]]), "", PROPER(SUBSTITUTE(Table2[[#This Row],[unique_id]], "_", " ")))</f>
        <v>Column Break</v>
      </c>
      <c r="G312" s="61" t="s">
        <v>334</v>
      </c>
      <c r="H312" s="61" t="s">
        <v>1299</v>
      </c>
      <c r="I312" s="61" t="s">
        <v>295</v>
      </c>
      <c r="J312" s="61"/>
      <c r="K312" s="61"/>
      <c r="L312" s="61"/>
      <c r="M312" s="61" t="s">
        <v>335</v>
      </c>
      <c r="N312" s="61" t="s">
        <v>336</v>
      </c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/>
      <c r="AC312" s="61"/>
      <c r="AD312" s="61"/>
      <c r="AE312" s="61"/>
      <c r="AF312" s="61"/>
      <c r="AG312" s="63"/>
      <c r="AH312" s="63"/>
      <c r="AI312" s="61"/>
      <c r="AJ312" s="61"/>
      <c r="AK312" s="61"/>
      <c r="AL312" s="61"/>
      <c r="AM312" s="61"/>
      <c r="AN312" s="61"/>
      <c r="AO312" s="61"/>
      <c r="AP312" s="61"/>
      <c r="AQ312" s="61"/>
      <c r="AR312" s="69"/>
      <c r="AS312" s="61"/>
      <c r="AT312" s="65"/>
      <c r="AU312" s="63"/>
      <c r="AV3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18" t="s">
        <v>26</v>
      </c>
      <c r="C313" s="18" t="s">
        <v>151</v>
      </c>
      <c r="D313" s="18" t="s">
        <v>618</v>
      </c>
      <c r="E313" s="18" t="s">
        <v>1515</v>
      </c>
      <c r="F313" s="22" t="str">
        <f>IF(ISBLANK(Table2[[#This Row],[unique_id]]), "", PROPER(SUBSTITUTE(Table2[[#This Row],[unique_id]], "_", " ")))</f>
        <v>Google Assistant Synchronize Devices</v>
      </c>
      <c r="G313" s="18" t="s">
        <v>1264</v>
      </c>
      <c r="H313" s="18" t="s">
        <v>619</v>
      </c>
      <c r="I313" s="18" t="s">
        <v>295</v>
      </c>
      <c r="M313" s="18" t="s">
        <v>261</v>
      </c>
      <c r="O313" s="19"/>
      <c r="P313" s="18"/>
      <c r="T313" s="23"/>
      <c r="U313" s="18"/>
      <c r="V313" s="19"/>
      <c r="W313" s="19"/>
      <c r="X313" s="19"/>
      <c r="Y313" s="19"/>
      <c r="Z313" s="19"/>
      <c r="AB313" s="18"/>
      <c r="AG313" s="19"/>
      <c r="AH313" s="19"/>
      <c r="AR313" s="21"/>
      <c r="AT313" s="15"/>
      <c r="AU313" s="19"/>
      <c r="AV3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18" t="str">
        <f>IF(ISBLANK(Table2[[#This Row],[device_model]]), "", Table2[[#This Row],[device_suggested_area]])</f>
        <v/>
      </c>
      <c r="BE313" s="19"/>
      <c r="BL313" s="18"/>
      <c r="BM3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61" t="s">
        <v>26</v>
      </c>
      <c r="C314" s="61" t="s">
        <v>1326</v>
      </c>
      <c r="D314" s="61" t="s">
        <v>27</v>
      </c>
      <c r="E314" s="61" t="s">
        <v>1333</v>
      </c>
      <c r="F314" s="61" t="str">
        <f>IF(ISBLANK(Table2[[#This Row],[unique_id]]), "", PROPER(SUBSTITUTE(Table2[[#This Row],[unique_id]], "_", " ")))</f>
        <v>Template Utility Temperature Proxy</v>
      </c>
      <c r="G314" s="61" t="s">
        <v>1327</v>
      </c>
      <c r="H314" s="61" t="s">
        <v>1329</v>
      </c>
      <c r="I314" s="61" t="s">
        <v>295</v>
      </c>
      <c r="J314" s="61"/>
      <c r="K314" s="61" t="s">
        <v>1247</v>
      </c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/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9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/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2540</v>
      </c>
      <c r="B315" s="33" t="s">
        <v>26</v>
      </c>
      <c r="C315" s="33" t="s">
        <v>1184</v>
      </c>
      <c r="D315" s="33" t="s">
        <v>27</v>
      </c>
      <c r="E315" s="33" t="s">
        <v>1185</v>
      </c>
      <c r="F315" s="35" t="str">
        <f>IF(ISBLANK(Table2[[#This Row],[unique_id]]), "", PROPER(SUBSTITUTE(Table2[[#This Row],[unique_id]], "_", " ")))</f>
        <v>Rack Top Temperature</v>
      </c>
      <c r="G315" s="33" t="s">
        <v>1187</v>
      </c>
      <c r="H315" s="33" t="s">
        <v>1329</v>
      </c>
      <c r="I315" s="33" t="s">
        <v>295</v>
      </c>
      <c r="J315" s="33"/>
      <c r="K315" s="33" t="s">
        <v>1239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1259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1211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1188</v>
      </c>
      <c r="BD315" s="33" t="s">
        <v>1184</v>
      </c>
      <c r="BE315" s="33" t="s">
        <v>1189</v>
      </c>
      <c r="BF315" s="33" t="s">
        <v>28</v>
      </c>
      <c r="BG315" s="33"/>
      <c r="BH315" s="33"/>
      <c r="BI315" s="33"/>
      <c r="BJ315" s="33"/>
      <c r="BK315" s="33" t="s">
        <v>1210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6" spans="1:65" ht="16" customHeight="1">
      <c r="A316" s="18">
        <v>2541</v>
      </c>
      <c r="B316" s="61" t="s">
        <v>26</v>
      </c>
      <c r="C316" s="61" t="s">
        <v>1184</v>
      </c>
      <c r="D316" s="61" t="s">
        <v>27</v>
      </c>
      <c r="E316" s="61" t="s">
        <v>1239</v>
      </c>
      <c r="F316" s="61" t="str">
        <f>IF(ISBLANK(Table2[[#This Row],[unique_id]]), "", PROPER(SUBSTITUTE(Table2[[#This Row],[unique_id]], "_", " ")))</f>
        <v>Compensation Sensor Rack Top Temperature</v>
      </c>
      <c r="G316" s="61" t="s">
        <v>1187</v>
      </c>
      <c r="H316" s="61" t="s">
        <v>1329</v>
      </c>
      <c r="I316" s="61" t="s">
        <v>295</v>
      </c>
      <c r="J316" s="61" t="s">
        <v>87</v>
      </c>
      <c r="K316" s="61"/>
      <c r="L316" s="61"/>
      <c r="M316" s="61" t="s">
        <v>136</v>
      </c>
      <c r="N316" s="61"/>
      <c r="O316" s="63"/>
      <c r="P316" s="61"/>
      <c r="Q316" s="61"/>
      <c r="R316" s="61"/>
      <c r="S316" s="61"/>
      <c r="T316" s="64"/>
      <c r="U316" s="61" t="s">
        <v>446</v>
      </c>
      <c r="V316" s="63"/>
      <c r="W316" s="63"/>
      <c r="X316" s="63"/>
      <c r="Y316" s="63"/>
      <c r="Z316" s="63"/>
      <c r="AA316" s="63"/>
      <c r="AB316" s="61" t="s">
        <v>31</v>
      </c>
      <c r="AC316" s="61" t="s">
        <v>88</v>
      </c>
      <c r="AD316" s="61" t="s">
        <v>89</v>
      </c>
      <c r="AE316" s="61" t="s">
        <v>321</v>
      </c>
      <c r="AF316" s="61"/>
      <c r="AG316" s="63"/>
      <c r="AH316" s="63"/>
      <c r="AI316" s="61"/>
      <c r="AJ316" s="61" t="str">
        <f>IF(ISBLANK(AI316),  "", _xlfn.CONCAT("haas/entity/sensor/", LOWER(C316), "/", E316, "/config"))</f>
        <v/>
      </c>
      <c r="AK316" s="61" t="str">
        <f>IF(ISBLANK(AI316),  "", _xlfn.CONCAT(LOWER(C316), "/", E316))</f>
        <v/>
      </c>
      <c r="AL316" s="61"/>
      <c r="AM316" s="61"/>
      <c r="AN316" s="61"/>
      <c r="AO316" s="61"/>
      <c r="AP316" s="61"/>
      <c r="AQ316" s="61"/>
      <c r="AR316" s="61"/>
      <c r="AS316" s="61"/>
      <c r="AT316" s="65"/>
      <c r="AU316" s="66"/>
      <c r="AV316" s="61"/>
      <c r="AW316" s="61"/>
      <c r="AX3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1"/>
      <c r="BA316" s="61" t="str">
        <f>IF(ISBLANK(Table2[[#This Row],[device_model]]), "", Table2[[#This Row],[device_suggested_area]])</f>
        <v/>
      </c>
      <c r="BB316" s="61"/>
      <c r="BC316" s="61"/>
      <c r="BD316" s="61"/>
      <c r="BE316" s="63"/>
      <c r="BF316" s="61" t="s">
        <v>28</v>
      </c>
      <c r="BG316" s="61"/>
      <c r="BH316" s="61"/>
      <c r="BI316" s="61"/>
      <c r="BJ316" s="61"/>
      <c r="BK316" s="61"/>
      <c r="BL316" s="61"/>
      <c r="BM3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2542</v>
      </c>
      <c r="B317" s="33" t="s">
        <v>26</v>
      </c>
      <c r="C317" s="33" t="s">
        <v>1184</v>
      </c>
      <c r="D317" s="33" t="s">
        <v>27</v>
      </c>
      <c r="E317" s="33" t="s">
        <v>1186</v>
      </c>
      <c r="F317" s="35" t="str">
        <f>IF(ISBLANK(Table2[[#This Row],[unique_id]]), "", PROPER(SUBSTITUTE(Table2[[#This Row],[unique_id]], "_", " ")))</f>
        <v>Rack Bottom Temperature</v>
      </c>
      <c r="G317" s="33" t="s">
        <v>1193</v>
      </c>
      <c r="H317" s="33" t="s">
        <v>1329</v>
      </c>
      <c r="I317" s="33" t="s">
        <v>295</v>
      </c>
      <c r="J317" s="33"/>
      <c r="K317" s="33" t="s">
        <v>1240</v>
      </c>
      <c r="L317" s="33"/>
      <c r="M317" s="33"/>
      <c r="N317" s="33"/>
      <c r="O317" s="36"/>
      <c r="P317" s="33"/>
      <c r="Q317" s="33"/>
      <c r="R317" s="33"/>
      <c r="S317" s="33"/>
      <c r="T317" s="34"/>
      <c r="U317" s="33"/>
      <c r="V317" s="36" t="s">
        <v>1259</v>
      </c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>
        <v>300</v>
      </c>
      <c r="AG317" s="36" t="s">
        <v>34</v>
      </c>
      <c r="AH317" s="36"/>
      <c r="AI317" s="33" t="s">
        <v>1211</v>
      </c>
      <c r="AJ317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7" s="33" t="str">
        <f>IF(ISBLANK(Table2[[#This Row],[index]]),  "", _xlfn.CONCAT("telegraf/", Table2[[#This Row],[unique_id_device]], "/", LOWER(Table2[[#This Row],[device_via_device]])))</f>
        <v>telegraf/macmini-meg/digitemp</v>
      </c>
      <c r="AL317" s="33"/>
      <c r="AM317" s="33"/>
      <c r="AN317" s="33"/>
      <c r="AO317" s="33"/>
      <c r="AP317" s="33"/>
      <c r="AQ317" s="33"/>
      <c r="AR317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7" s="33">
        <v>1</v>
      </c>
      <c r="AT317" s="57"/>
      <c r="AU317" s="33"/>
      <c r="AV317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7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>Rack</v>
      </c>
      <c r="BB317" s="33" t="s">
        <v>87</v>
      </c>
      <c r="BC317" s="33" t="s">
        <v>1188</v>
      </c>
      <c r="BD317" s="33" t="s">
        <v>1184</v>
      </c>
      <c r="BE317" s="33" t="s">
        <v>1189</v>
      </c>
      <c r="BF317" s="33" t="s">
        <v>28</v>
      </c>
      <c r="BG317" s="33"/>
      <c r="BH317" s="33"/>
      <c r="BI317" s="33"/>
      <c r="BJ317" s="33"/>
      <c r="BK317" s="33" t="s">
        <v>1209</v>
      </c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8" spans="1:65" ht="16" customHeight="1">
      <c r="A318" s="18">
        <v>2543</v>
      </c>
      <c r="B318" s="33" t="s">
        <v>26</v>
      </c>
      <c r="C318" s="33" t="s">
        <v>1184</v>
      </c>
      <c r="D318" s="33" t="s">
        <v>27</v>
      </c>
      <c r="E318" s="33" t="s">
        <v>1240</v>
      </c>
      <c r="F318" s="33" t="str">
        <f>IF(ISBLANK(Table2[[#This Row],[unique_id]]), "", PROPER(SUBSTITUTE(Table2[[#This Row],[unique_id]], "_", " ")))</f>
        <v>Compensation Sensor Rack Bottom Temperature</v>
      </c>
      <c r="G318" s="33" t="s">
        <v>1193</v>
      </c>
      <c r="H318" s="33" t="s">
        <v>1329</v>
      </c>
      <c r="I318" s="33" t="s">
        <v>295</v>
      </c>
      <c r="J318" s="33" t="s">
        <v>87</v>
      </c>
      <c r="K318" s="33"/>
      <c r="L318" s="33"/>
      <c r="M318" s="33" t="s">
        <v>136</v>
      </c>
      <c r="N318" s="33"/>
      <c r="O318" s="36"/>
      <c r="P318" s="33"/>
      <c r="Q318" s="33"/>
      <c r="R318" s="33"/>
      <c r="S318" s="33"/>
      <c r="T318" s="34"/>
      <c r="U318" s="33" t="s">
        <v>446</v>
      </c>
      <c r="V318" s="36"/>
      <c r="W318" s="36"/>
      <c r="X318" s="36"/>
      <c r="Y318" s="36"/>
      <c r="Z318" s="36"/>
      <c r="AA318" s="36"/>
      <c r="AB318" s="33" t="s">
        <v>31</v>
      </c>
      <c r="AC318" s="33" t="s">
        <v>88</v>
      </c>
      <c r="AD318" s="33" t="s">
        <v>89</v>
      </c>
      <c r="AE318" s="33" t="s">
        <v>321</v>
      </c>
      <c r="AF318" s="33"/>
      <c r="AG318" s="36"/>
      <c r="AH318" s="36"/>
      <c r="AI318" s="33"/>
      <c r="AJ318" s="33" t="str">
        <f>IF(ISBLANK(AI318),  "", _xlfn.CONCAT("haas/entity/sensor/", LOWER(C318), "/", E318, "/config"))</f>
        <v/>
      </c>
      <c r="AK318" s="33" t="str">
        <f>IF(ISBLANK(AI318),  "", _xlfn.CONCAT(LOWER(C318), "/", E318))</f>
        <v/>
      </c>
      <c r="AL318" s="33"/>
      <c r="AM318" s="33"/>
      <c r="AN318" s="33"/>
      <c r="AO318" s="33"/>
      <c r="AP318" s="33"/>
      <c r="AQ318" s="33"/>
      <c r="AR318" s="33"/>
      <c r="AS318" s="33"/>
      <c r="AT318" s="60"/>
      <c r="AU318" s="37"/>
      <c r="AV318" s="33"/>
      <c r="AW318" s="33"/>
      <c r="AX31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33"/>
      <c r="BA318" s="33" t="str">
        <f>IF(ISBLANK(Table2[[#This Row],[device_model]]), "", Table2[[#This Row],[device_suggested_area]])</f>
        <v/>
      </c>
      <c r="BB318" s="33"/>
      <c r="BC318" s="33"/>
      <c r="BD318" s="33"/>
      <c r="BE318" s="36"/>
      <c r="BF318" s="33" t="s">
        <v>28</v>
      </c>
      <c r="BG318" s="33"/>
      <c r="BH318" s="33"/>
      <c r="BI318" s="33"/>
      <c r="BJ318" s="33"/>
      <c r="BK318" s="33"/>
      <c r="BL318" s="33"/>
      <c r="BM31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589</v>
      </c>
      <c r="C319" s="61" t="s">
        <v>1297</v>
      </c>
      <c r="D319" s="61" t="s">
        <v>27</v>
      </c>
      <c r="E319" s="61" t="s">
        <v>1311</v>
      </c>
      <c r="F319" s="61" t="str">
        <f>IF(ISBLANK(Table2[[#This Row],[unique_id]]), "", PROPER(SUBSTITUTE(Table2[[#This Row],[unique_id]], "_", " ")))</f>
        <v>Host Flo Temperature</v>
      </c>
      <c r="G319" s="61" t="s">
        <v>1121</v>
      </c>
      <c r="H319" s="61" t="s">
        <v>1329</v>
      </c>
      <c r="I319" s="61" t="s">
        <v>295</v>
      </c>
      <c r="J319" s="61"/>
      <c r="K319" s="61" t="s">
        <v>1322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1317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9" s="61"/>
      <c r="AM319" s="61"/>
      <c r="AN319" s="61"/>
      <c r="AO319" s="61"/>
      <c r="AP319" s="61"/>
      <c r="AQ319" s="61"/>
      <c r="AR319" s="61" t="s">
        <v>1318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1529</v>
      </c>
      <c r="BC319" s="61" t="s">
        <v>1314</v>
      </c>
      <c r="BD319" s="61" t="s">
        <v>1313</v>
      </c>
      <c r="BE319" s="61" t="s">
        <v>1033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589</v>
      </c>
      <c r="C320" s="61" t="s">
        <v>1297</v>
      </c>
      <c r="D320" s="61" t="s">
        <v>27</v>
      </c>
      <c r="E320" s="61" t="s">
        <v>1322</v>
      </c>
      <c r="F320" s="61" t="str">
        <f>IF(ISBLANK(Table2[[#This Row],[unique_id]]), "", PROPER(SUBSTITUTE(Table2[[#This Row],[unique_id]], "_", " ")))</f>
        <v>Compensation Sensor Host Flo Temperature</v>
      </c>
      <c r="G320" s="61" t="s">
        <v>1121</v>
      </c>
      <c r="H320" s="61" t="s">
        <v>1329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1297</v>
      </c>
      <c r="D321" s="61" t="s">
        <v>27</v>
      </c>
      <c r="E321" s="61" t="s">
        <v>1526</v>
      </c>
      <c r="F321" s="61" t="str">
        <f>IF(ISBLANK(Table2[[#This Row],[unique_id]]), "", PROPER(SUBSTITUTE(Table2[[#This Row],[unique_id]], "_", " ")))</f>
        <v>Host Eva Temperature</v>
      </c>
      <c r="G321" s="61" t="s">
        <v>1525</v>
      </c>
      <c r="H321" s="61" t="s">
        <v>1329</v>
      </c>
      <c r="I321" s="61" t="s">
        <v>295</v>
      </c>
      <c r="J321" s="61"/>
      <c r="K321" s="61" t="s">
        <v>1527</v>
      </c>
      <c r="L321" s="61"/>
      <c r="M321" s="61"/>
      <c r="N321" s="61"/>
      <c r="O321" s="63"/>
      <c r="P321" s="61"/>
      <c r="Q321" s="61"/>
      <c r="R321" s="61"/>
      <c r="S321" s="61"/>
      <c r="T321" s="64"/>
      <c r="U321" s="61"/>
      <c r="V321" s="63" t="s">
        <v>320</v>
      </c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>
        <v>5</v>
      </c>
      <c r="AG321" s="63" t="s">
        <v>34</v>
      </c>
      <c r="AH321" s="63"/>
      <c r="AI321" s="61" t="s">
        <v>1528</v>
      </c>
      <c r="AJ321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1" s="61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L321" s="61"/>
      <c r="AM321" s="61"/>
      <c r="AN321" s="61"/>
      <c r="AO321" s="61"/>
      <c r="AP321" s="61"/>
      <c r="AQ321" s="61"/>
      <c r="AR321" s="61" t="s">
        <v>1318</v>
      </c>
      <c r="AS321" s="61">
        <v>1</v>
      </c>
      <c r="AT321" s="68"/>
      <c r="AU321" s="61"/>
      <c r="AV32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>Rack</v>
      </c>
      <c r="BB321" s="61" t="s">
        <v>1530</v>
      </c>
      <c r="BC321" s="61" t="s">
        <v>1314</v>
      </c>
      <c r="BD321" s="61" t="s">
        <v>1313</v>
      </c>
      <c r="BE321" s="61" t="s">
        <v>1033</v>
      </c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1297</v>
      </c>
      <c r="D322" s="61" t="s">
        <v>27</v>
      </c>
      <c r="E322" s="61" t="s">
        <v>1527</v>
      </c>
      <c r="F322" s="61" t="str">
        <f>IF(ISBLANK(Table2[[#This Row],[unique_id]]), "", PROPER(SUBSTITUTE(Table2[[#This Row],[unique_id]], "_", " ")))</f>
        <v>Compensation Sensor Host Eva Temperature</v>
      </c>
      <c r="G322" s="61" t="s">
        <v>1525</v>
      </c>
      <c r="H322" s="61" t="s">
        <v>1329</v>
      </c>
      <c r="I322" s="61" t="s">
        <v>295</v>
      </c>
      <c r="J322" s="61"/>
      <c r="K322" s="61"/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 t="s">
        <v>446</v>
      </c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 t="s">
        <v>28</v>
      </c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1297</v>
      </c>
      <c r="D323" s="61" t="s">
        <v>27</v>
      </c>
      <c r="E323" s="61" t="s">
        <v>1312</v>
      </c>
      <c r="F323" s="61" t="str">
        <f>IF(ISBLANK(Table2[[#This Row],[unique_id]]), "", PROPER(SUBSTITUTE(Table2[[#This Row],[unique_id]], "_", " ")))</f>
        <v>Host Meg Temperature</v>
      </c>
      <c r="G323" s="61" t="s">
        <v>1325</v>
      </c>
      <c r="H323" s="61" t="s">
        <v>1329</v>
      </c>
      <c r="I323" s="61" t="s">
        <v>295</v>
      </c>
      <c r="J323" s="61"/>
      <c r="K323" s="61" t="s">
        <v>1323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1211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3" s="61"/>
      <c r="AM323" s="61"/>
      <c r="AN323" s="61"/>
      <c r="AO323" s="61"/>
      <c r="AP323" s="61"/>
      <c r="AQ323" s="61"/>
      <c r="AR323" s="61" t="s">
        <v>1320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1531</v>
      </c>
      <c r="BC323" s="61" t="s">
        <v>1314</v>
      </c>
      <c r="BD323" s="61" t="s">
        <v>1313</v>
      </c>
      <c r="BE323" s="61" t="s">
        <v>1033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1297</v>
      </c>
      <c r="D324" s="61" t="s">
        <v>27</v>
      </c>
      <c r="E324" s="61" t="s">
        <v>1323</v>
      </c>
      <c r="F324" s="61" t="str">
        <f>IF(ISBLANK(Table2[[#This Row],[unique_id]]), "", PROPER(SUBSTITUTE(Table2[[#This Row],[unique_id]], "_", " ")))</f>
        <v>Compensation Sensor Host Meg Temperature</v>
      </c>
      <c r="G324" s="61" t="s">
        <v>1325</v>
      </c>
      <c r="H324" s="61" t="s">
        <v>1329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1326</v>
      </c>
      <c r="D325" s="61" t="s">
        <v>27</v>
      </c>
      <c r="E325" s="61" t="s">
        <v>1335</v>
      </c>
      <c r="F325" s="61" t="str">
        <f>IF(ISBLANK(Table2[[#This Row],[unique_id]]), "", PROPER(SUBSTITUTE(Table2[[#This Row],[unique_id]], "_", " ")))</f>
        <v>Template Deck Festoons Plug Temperature Proxy</v>
      </c>
      <c r="G325" s="61" t="s">
        <v>1332</v>
      </c>
      <c r="H325" s="61" t="s">
        <v>1330</v>
      </c>
      <c r="I325" s="61" t="s">
        <v>295</v>
      </c>
      <c r="J325" s="61"/>
      <c r="K325" s="61" t="s">
        <v>1238</v>
      </c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/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/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61" t="s">
        <v>26</v>
      </c>
      <c r="C326" s="61" t="s">
        <v>1326</v>
      </c>
      <c r="D326" s="61" t="s">
        <v>27</v>
      </c>
      <c r="E326" s="61" t="s">
        <v>1334</v>
      </c>
      <c r="F326" s="61" t="str">
        <f>IF(ISBLANK(Table2[[#This Row],[unique_id]]), "", PROPER(SUBSTITUTE(Table2[[#This Row],[unique_id]], "_", " ")))</f>
        <v>Template Wardrobe Temperature Proxy</v>
      </c>
      <c r="G326" s="61" t="s">
        <v>1331</v>
      </c>
      <c r="H326" s="61" t="s">
        <v>1328</v>
      </c>
      <c r="I326" s="61" t="s">
        <v>295</v>
      </c>
      <c r="J326" s="61"/>
      <c r="K326" s="61" t="s">
        <v>1244</v>
      </c>
      <c r="L326" s="61"/>
      <c r="M326" s="61" t="s">
        <v>136</v>
      </c>
      <c r="N326" s="61"/>
      <c r="O326" s="63"/>
      <c r="P326" s="61"/>
      <c r="Q326" s="61"/>
      <c r="R326" s="61"/>
      <c r="S326" s="61"/>
      <c r="T326" s="64"/>
      <c r="U326" s="61"/>
      <c r="V326" s="63"/>
      <c r="W326" s="63"/>
      <c r="X326" s="63"/>
      <c r="Y326" s="63"/>
      <c r="Z326" s="63"/>
      <c r="AA326" s="63"/>
      <c r="AB326" s="61" t="s">
        <v>31</v>
      </c>
      <c r="AC326" s="61" t="s">
        <v>88</v>
      </c>
      <c r="AD326" s="61" t="s">
        <v>89</v>
      </c>
      <c r="AE326" s="61" t="s">
        <v>321</v>
      </c>
      <c r="AF326" s="61"/>
      <c r="AG326" s="63"/>
      <c r="AH326" s="63"/>
      <c r="AI326" s="61"/>
      <c r="AJ326" s="61" t="str">
        <f>IF(ISBLANK(AI326),  "", _xlfn.CONCAT("haas/entity/sensor/", LOWER(C326), "/", E326, "/config"))</f>
        <v/>
      </c>
      <c r="AK326" s="61" t="str">
        <f>IF(ISBLANK(AI326),  "", _xlfn.CONCAT(LOWER(C326), "/", E326))</f>
        <v/>
      </c>
      <c r="AL326" s="61"/>
      <c r="AM326" s="61"/>
      <c r="AN326" s="61"/>
      <c r="AO326" s="61"/>
      <c r="AP326" s="61"/>
      <c r="AQ326" s="61"/>
      <c r="AR326" s="61"/>
      <c r="AS326" s="61"/>
      <c r="AT326" s="65"/>
      <c r="AU326" s="66"/>
      <c r="AV326" s="61"/>
      <c r="AW326" s="61"/>
      <c r="AX32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6" s="61"/>
      <c r="BA326" s="61" t="str">
        <f>IF(ISBLANK(Table2[[#This Row],[device_model]]), "", Table2[[#This Row],[device_suggested_area]])</f>
        <v/>
      </c>
      <c r="BB326" s="61"/>
      <c r="BC326" s="61"/>
      <c r="BD326" s="61"/>
      <c r="BE326" s="63"/>
      <c r="BF326" s="61"/>
      <c r="BG326" s="61"/>
      <c r="BH326" s="61"/>
      <c r="BI326" s="61"/>
      <c r="BJ326" s="61"/>
      <c r="BK326" s="61"/>
      <c r="BL326" s="61"/>
      <c r="BM32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61" t="s">
        <v>26</v>
      </c>
      <c r="C327" s="61" t="s">
        <v>1297</v>
      </c>
      <c r="D327" s="61" t="s">
        <v>27</v>
      </c>
      <c r="E327" s="61" t="s">
        <v>1310</v>
      </c>
      <c r="F327" s="61" t="str">
        <f>IF(ISBLANK(Table2[[#This Row],[unique_id]]), "", PROPER(SUBSTITUTE(Table2[[#This Row],[unique_id]], "_", " ")))</f>
        <v>Host Lia Temperature</v>
      </c>
      <c r="G327" s="61" t="s">
        <v>1324</v>
      </c>
      <c r="H327" s="61" t="s">
        <v>1328</v>
      </c>
      <c r="I327" s="61" t="s">
        <v>295</v>
      </c>
      <c r="J327" s="61"/>
      <c r="K327" s="61" t="s">
        <v>1321</v>
      </c>
      <c r="L327" s="61"/>
      <c r="M327" s="61"/>
      <c r="N327" s="61"/>
      <c r="O327" s="63"/>
      <c r="P327" s="61"/>
      <c r="Q327" s="61"/>
      <c r="R327" s="61"/>
      <c r="S327" s="61"/>
      <c r="T327" s="64"/>
      <c r="U327" s="61"/>
      <c r="V327" s="63" t="s">
        <v>320</v>
      </c>
      <c r="W327" s="63"/>
      <c r="X327" s="63"/>
      <c r="Y327" s="63"/>
      <c r="Z327" s="63"/>
      <c r="AA327" s="63"/>
      <c r="AB327" s="61" t="s">
        <v>31</v>
      </c>
      <c r="AC327" s="61" t="s">
        <v>88</v>
      </c>
      <c r="AD327" s="61" t="s">
        <v>89</v>
      </c>
      <c r="AE327" s="61" t="s">
        <v>321</v>
      </c>
      <c r="AF327" s="61">
        <v>5</v>
      </c>
      <c r="AG327" s="63" t="s">
        <v>34</v>
      </c>
      <c r="AH327" s="63"/>
      <c r="AI327" s="61" t="s">
        <v>1212</v>
      </c>
      <c r="AJ32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7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7" s="61"/>
      <c r="AM327" s="61"/>
      <c r="AN327" s="61"/>
      <c r="AO327" s="61"/>
      <c r="AP327" s="61"/>
      <c r="AQ327" s="61"/>
      <c r="AR327" s="61" t="s">
        <v>1319</v>
      </c>
      <c r="AS327" s="61">
        <v>1</v>
      </c>
      <c r="AT327" s="68"/>
      <c r="AU327" s="61"/>
      <c r="AV32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7" s="61"/>
      <c r="BA327" s="61" t="str">
        <f>IF(ISBLANK(Table2[[#This Row],[device_model]]), "", Table2[[#This Row],[device_suggested_area]])</f>
        <v>Wardrobe</v>
      </c>
      <c r="BB327" s="61" t="s">
        <v>1315</v>
      </c>
      <c r="BC327" s="61" t="s">
        <v>1314</v>
      </c>
      <c r="BD327" s="61" t="s">
        <v>1313</v>
      </c>
      <c r="BE327" s="61" t="s">
        <v>1033</v>
      </c>
      <c r="BF327" s="61" t="s">
        <v>505</v>
      </c>
      <c r="BG327" s="61"/>
      <c r="BH327" s="61"/>
      <c r="BI327" s="61"/>
      <c r="BJ327" s="61"/>
      <c r="BK327" s="61"/>
      <c r="BL327" s="61"/>
      <c r="BM32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61" t="s">
        <v>26</v>
      </c>
      <c r="C328" s="61" t="s">
        <v>1297</v>
      </c>
      <c r="D328" s="61" t="s">
        <v>27</v>
      </c>
      <c r="E328" s="61" t="s">
        <v>1321</v>
      </c>
      <c r="F328" s="61" t="str">
        <f>IF(ISBLANK(Table2[[#This Row],[unique_id]]), "", PROPER(SUBSTITUTE(Table2[[#This Row],[unique_id]], "_", " ")))</f>
        <v>Compensation Sensor Host Lia Temperature</v>
      </c>
      <c r="G328" s="61" t="s">
        <v>1324</v>
      </c>
      <c r="H328" s="61" t="s">
        <v>1328</v>
      </c>
      <c r="I328" s="61" t="s">
        <v>295</v>
      </c>
      <c r="J328" s="61"/>
      <c r="K328" s="61"/>
      <c r="L328" s="61"/>
      <c r="M328" s="61" t="s">
        <v>136</v>
      </c>
      <c r="N328" s="61"/>
      <c r="O328" s="63"/>
      <c r="P328" s="61"/>
      <c r="Q328" s="61"/>
      <c r="R328" s="61"/>
      <c r="S328" s="61"/>
      <c r="T328" s="64"/>
      <c r="U328" s="61" t="s">
        <v>446</v>
      </c>
      <c r="V328" s="63"/>
      <c r="W328" s="63"/>
      <c r="X328" s="63"/>
      <c r="Y328" s="63"/>
      <c r="Z328" s="63"/>
      <c r="AA328" s="63"/>
      <c r="AB328" s="61" t="s">
        <v>31</v>
      </c>
      <c r="AC328" s="61" t="s">
        <v>88</v>
      </c>
      <c r="AD328" s="61" t="s">
        <v>89</v>
      </c>
      <c r="AE328" s="61" t="s">
        <v>321</v>
      </c>
      <c r="AF328" s="61"/>
      <c r="AG328" s="63"/>
      <c r="AH328" s="63"/>
      <c r="AI328" s="61"/>
      <c r="AJ328" s="61" t="str">
        <f>IF(ISBLANK(AI328),  "", _xlfn.CONCAT("haas/entity/sensor/", LOWER(C328), "/", E328, "/config"))</f>
        <v/>
      </c>
      <c r="AK328" s="61" t="str">
        <f>IF(ISBLANK(AI328),  "", _xlfn.CONCAT(LOWER(C328), "/", E328))</f>
        <v/>
      </c>
      <c r="AL328" s="61"/>
      <c r="AM328" s="61"/>
      <c r="AN328" s="61"/>
      <c r="AO328" s="61"/>
      <c r="AP328" s="61"/>
      <c r="AQ328" s="61"/>
      <c r="AR328" s="61"/>
      <c r="AS328" s="61"/>
      <c r="AT328" s="65"/>
      <c r="AU328" s="66"/>
      <c r="AV328" s="61"/>
      <c r="AW328" s="61"/>
      <c r="AX32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8" s="61"/>
      <c r="BA328" s="61" t="str">
        <f>IF(ISBLANK(Table2[[#This Row],[device_model]]), "", Table2[[#This Row],[device_suggested_area]])</f>
        <v/>
      </c>
      <c r="BB328" s="61"/>
      <c r="BC328" s="61"/>
      <c r="BD328" s="61"/>
      <c r="BE328" s="63"/>
      <c r="BF328" s="61" t="s">
        <v>505</v>
      </c>
      <c r="BG328" s="61"/>
      <c r="BH328" s="61"/>
      <c r="BI328" s="61"/>
      <c r="BJ328" s="61"/>
      <c r="BK328" s="61"/>
      <c r="BL328" s="61"/>
      <c r="BM32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636</v>
      </c>
      <c r="D329" s="18" t="s">
        <v>27</v>
      </c>
      <c r="E329" s="18" t="s">
        <v>674</v>
      </c>
      <c r="F329" s="22" t="str">
        <f>IF(ISBLANK(Table2[[#This Row],[unique_id]]), "", PROPER(SUBSTITUTE(Table2[[#This Row],[unique_id]], "_", " ")))</f>
        <v>Back Door Lock Battery</v>
      </c>
      <c r="G329" s="18" t="s">
        <v>660</v>
      </c>
      <c r="H329" s="18" t="s">
        <v>1263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26</v>
      </c>
      <c r="C330" s="18" t="s">
        <v>636</v>
      </c>
      <c r="D330" s="18" t="s">
        <v>27</v>
      </c>
      <c r="E330" s="18" t="s">
        <v>675</v>
      </c>
      <c r="F330" s="22" t="str">
        <f>IF(ISBLANK(Table2[[#This Row],[unique_id]]), "", PROPER(SUBSTITUTE(Table2[[#This Row],[unique_id]], "_", " ")))</f>
        <v>Front Door Lock Battery</v>
      </c>
      <c r="G330" s="18" t="s">
        <v>659</v>
      </c>
      <c r="H330" s="18" t="s">
        <v>1263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18" t="s">
        <v>26</v>
      </c>
      <c r="C331" s="18" t="s">
        <v>339</v>
      </c>
      <c r="D331" s="18" t="s">
        <v>27</v>
      </c>
      <c r="E331" s="18" t="s">
        <v>677</v>
      </c>
      <c r="F331" s="22" t="str">
        <f>IF(ISBLANK(Table2[[#This Row],[unique_id]]), "", PROPER(SUBSTITUTE(Table2[[#This Row],[unique_id]], "_", " ")))</f>
        <v>Template Back Door Sensor Battery Last</v>
      </c>
      <c r="G331" s="18" t="s">
        <v>662</v>
      </c>
      <c r="H331" s="18" t="s">
        <v>1263</v>
      </c>
      <c r="I331" s="18" t="s">
        <v>295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U331" s="19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/>
      </c>
      <c r="BE331" s="19"/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18" t="s">
        <v>26</v>
      </c>
      <c r="C332" s="18" t="s">
        <v>339</v>
      </c>
      <c r="D332" s="18" t="s">
        <v>27</v>
      </c>
      <c r="E332" s="18" t="s">
        <v>676</v>
      </c>
      <c r="F332" s="22" t="str">
        <f>IF(ISBLANK(Table2[[#This Row],[unique_id]]), "", PROPER(SUBSTITUTE(Table2[[#This Row],[unique_id]], "_", " ")))</f>
        <v>Template Front Door Sensor Battery Last</v>
      </c>
      <c r="G332" s="18" t="s">
        <v>661</v>
      </c>
      <c r="H332" s="18" t="s">
        <v>1263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589</v>
      </c>
      <c r="C333" s="18" t="s">
        <v>467</v>
      </c>
      <c r="D333" s="18" t="s">
        <v>27</v>
      </c>
      <c r="E333" s="18" t="s">
        <v>495</v>
      </c>
      <c r="F333" s="22" t="str">
        <f>IF(ISBLANK(Table2[[#This Row],[unique_id]]), "", PROPER(SUBSTITUTE(Table2[[#This Row],[unique_id]], "_", " ")))</f>
        <v>Home Cube Remote Battery</v>
      </c>
      <c r="G333" s="18" t="s">
        <v>475</v>
      </c>
      <c r="H333" s="18" t="s">
        <v>1263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U333" s="19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/>
      </c>
      <c r="BE333" s="19"/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61" t="s">
        <v>26</v>
      </c>
      <c r="C334" s="61" t="s">
        <v>151</v>
      </c>
      <c r="D334" s="61" t="s">
        <v>27</v>
      </c>
      <c r="E334" s="61" t="s">
        <v>671</v>
      </c>
      <c r="F334" s="62" t="str">
        <f>IF(ISBLANK(Table2[[#This Row],[unique_id]]), "", PROPER(SUBSTITUTE(Table2[[#This Row],[unique_id]], "_", " ")))</f>
        <v>Template Weatherstation Console Battery Percent Int</v>
      </c>
      <c r="G334" s="61" t="s">
        <v>669</v>
      </c>
      <c r="H334" s="61" t="s">
        <v>1263</v>
      </c>
      <c r="I334" s="61" t="s">
        <v>295</v>
      </c>
      <c r="J334" s="61"/>
      <c r="K334" s="61"/>
      <c r="L334" s="61"/>
      <c r="M334" s="61" t="s">
        <v>136</v>
      </c>
      <c r="N334" s="61"/>
      <c r="O334" s="63"/>
      <c r="P334" s="61"/>
      <c r="Q334" s="61"/>
      <c r="R334" s="61"/>
      <c r="S334" s="61"/>
      <c r="T334" s="64"/>
      <c r="U334" s="61"/>
      <c r="V334" s="63"/>
      <c r="W334" s="63"/>
      <c r="X334" s="63"/>
      <c r="Y334" s="63"/>
      <c r="Z334" s="63"/>
      <c r="AA334" s="63"/>
      <c r="AB334" s="61" t="s">
        <v>31</v>
      </c>
      <c r="AC334" s="61" t="s">
        <v>32</v>
      </c>
      <c r="AD334" s="61" t="s">
        <v>670</v>
      </c>
      <c r="AE334" s="61"/>
      <c r="AF334" s="61"/>
      <c r="AG334" s="63"/>
      <c r="AH334" s="63"/>
      <c r="AI334" s="61"/>
      <c r="AJ334" s="61"/>
      <c r="AK334" s="61"/>
      <c r="AL334" s="61"/>
      <c r="AM334" s="61"/>
      <c r="AN334" s="61"/>
      <c r="AO334" s="61"/>
      <c r="AP334" s="61"/>
      <c r="AQ334" s="61"/>
      <c r="AR334" s="69"/>
      <c r="AS334" s="61"/>
      <c r="AT334" s="68"/>
      <c r="AU334" s="63"/>
      <c r="AV33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4" s="61"/>
      <c r="BA334" s="61" t="str">
        <f>IF(ISBLANK(Table2[[#This Row],[device_model]]), "", Table2[[#This Row],[device_suggested_area]])</f>
        <v/>
      </c>
      <c r="BB334" s="61"/>
      <c r="BC334" s="61"/>
      <c r="BD334" s="61"/>
      <c r="BE334" s="63"/>
      <c r="BF334" s="61"/>
      <c r="BG334" s="61"/>
      <c r="BH334" s="61"/>
      <c r="BI334" s="61"/>
      <c r="BJ334" s="61"/>
      <c r="BK334" s="61"/>
      <c r="BL334" s="61"/>
      <c r="BM33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61" t="s">
        <v>26</v>
      </c>
      <c r="C335" s="61" t="s">
        <v>39</v>
      </c>
      <c r="D335" s="61" t="s">
        <v>27</v>
      </c>
      <c r="E335" s="61" t="s">
        <v>171</v>
      </c>
      <c r="F335" s="62" t="str">
        <f>IF(ISBLANK(Table2[[#This Row],[unique_id]]), "", PROPER(SUBSTITUTE(Table2[[#This Row],[unique_id]], "_", " ")))</f>
        <v>Weatherstation Console Battery Voltage</v>
      </c>
      <c r="G335" s="61" t="s">
        <v>474</v>
      </c>
      <c r="H335" s="61" t="s">
        <v>1263</v>
      </c>
      <c r="I335" s="61" t="s">
        <v>295</v>
      </c>
      <c r="J335" s="61"/>
      <c r="K335" s="61"/>
      <c r="L335" s="61"/>
      <c r="M335" s="61"/>
      <c r="N335" s="61"/>
      <c r="O335" s="63"/>
      <c r="P335" s="61"/>
      <c r="Q335" s="61"/>
      <c r="R335" s="61"/>
      <c r="S335" s="61"/>
      <c r="T335" s="64"/>
      <c r="U335" s="61"/>
      <c r="V335" s="63" t="s">
        <v>1344</v>
      </c>
      <c r="W335" s="63"/>
      <c r="X335" s="63"/>
      <c r="Y335" s="63"/>
      <c r="Z335" s="63"/>
      <c r="AA335" s="63"/>
      <c r="AB335" s="61" t="s">
        <v>31</v>
      </c>
      <c r="AC335" s="61" t="s">
        <v>83</v>
      </c>
      <c r="AD335" s="61" t="s">
        <v>84</v>
      </c>
      <c r="AE335" s="61" t="s">
        <v>276</v>
      </c>
      <c r="AF335" s="61">
        <v>300</v>
      </c>
      <c r="AG335" s="63" t="s">
        <v>34</v>
      </c>
      <c r="AH335" s="63"/>
      <c r="AI335" s="61" t="s">
        <v>85</v>
      </c>
      <c r="AJ335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5" s="61" t="str">
        <f>IF(ISBLANK(Table2[[#This Row],[index]]),  "", _xlfn.CONCAT(LOWER(Table2[[#This Row],[device_via_device]]), "/", Table2[[#This Row],[unique_id]]))</f>
        <v>weewx/weatherstation_console_battery_voltage</v>
      </c>
      <c r="AL335" s="61"/>
      <c r="AM335" s="61"/>
      <c r="AN335" s="61"/>
      <c r="AO335" s="61"/>
      <c r="AP335" s="61"/>
      <c r="AQ335" s="61"/>
      <c r="AR335" s="69" t="s">
        <v>1261</v>
      </c>
      <c r="AS335" s="61">
        <v>1</v>
      </c>
      <c r="AT335" s="68"/>
      <c r="AU335" s="61"/>
      <c r="AV33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5" s="61"/>
      <c r="BA335" s="61" t="str">
        <f>IF(ISBLANK(Table2[[#This Row],[device_model]]), "", Table2[[#This Row],[device_suggested_area]])</f>
        <v>Wardrobe</v>
      </c>
      <c r="BB335" s="61" t="s">
        <v>1342</v>
      </c>
      <c r="BC335" s="61" t="s">
        <v>36</v>
      </c>
      <c r="BD335" s="61" t="s">
        <v>37</v>
      </c>
      <c r="BE335" s="61" t="s">
        <v>1129</v>
      </c>
      <c r="BF335" s="61" t="s">
        <v>505</v>
      </c>
      <c r="BG335" s="61"/>
      <c r="BH335" s="61"/>
      <c r="BI335" s="61"/>
      <c r="BJ335" s="61"/>
      <c r="BK335" s="61"/>
      <c r="BL335" s="61"/>
      <c r="BM33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1392</v>
      </c>
      <c r="F336" s="22" t="str">
        <f>IF(ISBLANK(Table2[[#This Row],[unique_id]]), "", PROPER(SUBSTITUTE(Table2[[#This Row],[unique_id]], "_", " ")))</f>
        <v>Office Office Office Pantry Battery Percent</v>
      </c>
      <c r="G336" s="18" t="s">
        <v>468</v>
      </c>
      <c r="H336" s="18" t="s">
        <v>1263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Pantry</v>
      </c>
      <c r="BB336" s="18" t="s">
        <v>1035</v>
      </c>
      <c r="BC336" s="18" t="s">
        <v>1037</v>
      </c>
      <c r="BD336" s="18" t="s">
        <v>128</v>
      </c>
      <c r="BE336" s="18" t="s">
        <v>433</v>
      </c>
      <c r="BF336" s="18" t="s">
        <v>214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128</v>
      </c>
      <c r="D337" s="18" t="s">
        <v>27</v>
      </c>
      <c r="E337" s="21" t="s">
        <v>1380</v>
      </c>
      <c r="F337" s="22" t="str">
        <f>IF(ISBLANK(Table2[[#This Row],[unique_id]]), "", PROPER(SUBSTITUTE(Table2[[#This Row],[unique_id]], "_", " ")))</f>
        <v>Office Office Office Lounge Battery Percent</v>
      </c>
      <c r="G337" s="18" t="s">
        <v>469</v>
      </c>
      <c r="H337" s="18" t="s">
        <v>1263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>Lounge</v>
      </c>
      <c r="BB337" s="18" t="s">
        <v>1035</v>
      </c>
      <c r="BC337" s="18" t="s">
        <v>1037</v>
      </c>
      <c r="BD337" s="18" t="s">
        <v>128</v>
      </c>
      <c r="BE337" s="18" t="s">
        <v>433</v>
      </c>
      <c r="BF337" s="18" t="s">
        <v>196</v>
      </c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128</v>
      </c>
      <c r="D338" s="18" t="s">
        <v>27</v>
      </c>
      <c r="E338" s="21" t="s">
        <v>1393</v>
      </c>
      <c r="F338" s="22" t="str">
        <f>IF(ISBLANK(Table2[[#This Row],[unique_id]]), "", PROPER(SUBSTITUTE(Table2[[#This Row],[unique_id]], "_", " ")))</f>
        <v>Office Office Office Dining Battery Percent</v>
      </c>
      <c r="G338" s="18" t="s">
        <v>470</v>
      </c>
      <c r="H338" s="18" t="s">
        <v>1263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>Dining</v>
      </c>
      <c r="BB338" s="18" t="s">
        <v>1035</v>
      </c>
      <c r="BC338" s="18" t="s">
        <v>1037</v>
      </c>
      <c r="BD338" s="18" t="s">
        <v>128</v>
      </c>
      <c r="BE338" s="18" t="s">
        <v>433</v>
      </c>
      <c r="BF338" s="18" t="s">
        <v>195</v>
      </c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128</v>
      </c>
      <c r="D339" s="18" t="s">
        <v>27</v>
      </c>
      <c r="E339" s="21" t="s">
        <v>1394</v>
      </c>
      <c r="F339" s="22" t="str">
        <f>IF(ISBLANK(Table2[[#This Row],[unique_id]]), "", PROPER(SUBSTITUTE(Table2[[#This Row],[unique_id]], "_", " ")))</f>
        <v>Office Office Office Basement Battery Percent</v>
      </c>
      <c r="G339" s="18" t="s">
        <v>471</v>
      </c>
      <c r="H339" s="18" t="s">
        <v>1263</v>
      </c>
      <c r="I339" s="18" t="s">
        <v>295</v>
      </c>
      <c r="M339" s="18" t="s">
        <v>136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>Basement</v>
      </c>
      <c r="BB339" s="18" t="s">
        <v>1035</v>
      </c>
      <c r="BC339" s="18" t="s">
        <v>1037</v>
      </c>
      <c r="BD339" s="18" t="s">
        <v>128</v>
      </c>
      <c r="BE339" s="18" t="s">
        <v>433</v>
      </c>
      <c r="BF339" s="18" t="s">
        <v>213</v>
      </c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183</v>
      </c>
      <c r="D340" s="18" t="s">
        <v>27</v>
      </c>
      <c r="E340" s="18" t="s">
        <v>754</v>
      </c>
      <c r="F340" s="22" t="str">
        <f>IF(ISBLANK(Table2[[#This Row],[unique_id]]), "", PROPER(SUBSTITUTE(Table2[[#This Row],[unique_id]], "_", " ")))</f>
        <v>Parents Move Battery</v>
      </c>
      <c r="G340" s="18" t="s">
        <v>472</v>
      </c>
      <c r="H340" s="18" t="s">
        <v>1263</v>
      </c>
      <c r="I340" s="18" t="s">
        <v>295</v>
      </c>
      <c r="M340" s="18" t="s">
        <v>136</v>
      </c>
      <c r="O340" s="19"/>
      <c r="P340" s="18"/>
      <c r="T340" s="23"/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183</v>
      </c>
      <c r="D341" s="18" t="s">
        <v>27</v>
      </c>
      <c r="E341" s="18" t="s">
        <v>753</v>
      </c>
      <c r="F341" s="22" t="str">
        <f>IF(ISBLANK(Table2[[#This Row],[unique_id]]), "", PROPER(SUBSTITUTE(Table2[[#This Row],[unique_id]], "_", " ")))</f>
        <v>Kitchen Move Battery</v>
      </c>
      <c r="G341" s="18" t="s">
        <v>473</v>
      </c>
      <c r="H341" s="18" t="s">
        <v>1263</v>
      </c>
      <c r="I341" s="18" t="s">
        <v>295</v>
      </c>
      <c r="M341" s="18" t="s">
        <v>136</v>
      </c>
      <c r="O341" s="19"/>
      <c r="P341" s="18"/>
      <c r="T341" s="23"/>
      <c r="U341" s="18"/>
      <c r="V341" s="19"/>
      <c r="W341" s="19"/>
      <c r="X341" s="19"/>
      <c r="Y341" s="19"/>
      <c r="Z341" s="19"/>
      <c r="AB341" s="18"/>
      <c r="AG341" s="19"/>
      <c r="AH341" s="19"/>
      <c r="AT341" s="20"/>
      <c r="AU341" s="19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/>
      </c>
      <c r="BE341" s="19"/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450</v>
      </c>
      <c r="D342" s="18" t="s">
        <v>338</v>
      </c>
      <c r="E342" s="18" t="s">
        <v>337</v>
      </c>
      <c r="F342" s="22" t="str">
        <f>IF(ISBLANK(Table2[[#This Row],[unique_id]]), "", PROPER(SUBSTITUTE(Table2[[#This Row],[unique_id]], "_", " ")))</f>
        <v>Column Break</v>
      </c>
      <c r="G342" s="18" t="s">
        <v>334</v>
      </c>
      <c r="H342" s="18" t="s">
        <v>1263</v>
      </c>
      <c r="I342" s="18" t="s">
        <v>295</v>
      </c>
      <c r="M342" s="18" t="s">
        <v>335</v>
      </c>
      <c r="N342" s="18" t="s">
        <v>336</v>
      </c>
      <c r="O342" s="19"/>
      <c r="P342" s="18"/>
      <c r="T342" s="23"/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9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/>
      </c>
      <c r="BE342" s="19"/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2568</v>
      </c>
      <c r="B343" s="18" t="s">
        <v>26</v>
      </c>
      <c r="C343" s="18" t="s">
        <v>795</v>
      </c>
      <c r="D343" s="18" t="s">
        <v>27</v>
      </c>
      <c r="E343" s="18" t="s">
        <v>846</v>
      </c>
      <c r="F343" s="22" t="str">
        <f>IF(ISBLANK(Table2[[#This Row],[unique_id]]), "", PROPER(SUBSTITUTE(Table2[[#This Row],[unique_id]], "_", " ")))</f>
        <v>All Standby</v>
      </c>
      <c r="G343" s="18" t="s">
        <v>847</v>
      </c>
      <c r="H343" s="18" t="s">
        <v>536</v>
      </c>
      <c r="I343" s="18" t="s">
        <v>295</v>
      </c>
      <c r="O343" s="19" t="s">
        <v>806</v>
      </c>
      <c r="P343" s="18"/>
      <c r="R343" s="42"/>
      <c r="T343" s="23" t="s">
        <v>845</v>
      </c>
      <c r="U343" s="18"/>
      <c r="V343" s="19"/>
      <c r="W343" s="19"/>
      <c r="X343" s="19"/>
      <c r="Y343" s="19"/>
      <c r="Z343" s="19"/>
      <c r="AB343" s="18"/>
      <c r="AG343" s="19"/>
      <c r="AH343" s="19"/>
      <c r="AT343" s="20"/>
      <c r="AU343" s="19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/>
      </c>
      <c r="BE343" s="19"/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826</v>
      </c>
      <c r="D344" s="18" t="s">
        <v>149</v>
      </c>
      <c r="E344" s="23" t="s">
        <v>1136</v>
      </c>
      <c r="F344" s="22" t="str">
        <f>IF(ISBLANK(Table2[[#This Row],[unique_id]]), "", PROPER(SUBSTITUTE(Table2[[#This Row],[unique_id]], "_", " ")))</f>
        <v>Template Lounge Tv Plug Proxy</v>
      </c>
      <c r="G344" s="18" t="s">
        <v>181</v>
      </c>
      <c r="H344" s="18" t="s">
        <v>536</v>
      </c>
      <c r="I344" s="18" t="s">
        <v>295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TV</v>
      </c>
      <c r="T344" s="23" t="s">
        <v>1133</v>
      </c>
      <c r="U344" s="18"/>
      <c r="V344" s="19"/>
      <c r="W344" s="19"/>
      <c r="X344" s="19"/>
      <c r="Y344" s="19"/>
      <c r="Z344" s="19"/>
      <c r="AB344" s="18"/>
      <c r="AG344" s="19"/>
      <c r="AH344" s="19"/>
      <c r="AR344" s="21"/>
      <c r="AT344" s="15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1024</v>
      </c>
      <c r="BC344" s="18" t="s">
        <v>365</v>
      </c>
      <c r="BD344" s="18" t="s">
        <v>236</v>
      </c>
      <c r="BE344" s="18" t="s">
        <v>368</v>
      </c>
      <c r="BF344" s="18" t="s">
        <v>196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2570</v>
      </c>
      <c r="B345" s="18" t="s">
        <v>26</v>
      </c>
      <c r="C345" s="18" t="s">
        <v>236</v>
      </c>
      <c r="D345" s="18" t="s">
        <v>134</v>
      </c>
      <c r="E345" s="18" t="s">
        <v>1135</v>
      </c>
      <c r="F345" s="22" t="str">
        <f>IF(ISBLANK(Table2[[#This Row],[unique_id]]), "", PROPER(SUBSTITUTE(Table2[[#This Row],[unique_id]], "_", " ")))</f>
        <v>Lounge Tv Plug</v>
      </c>
      <c r="G345" s="18" t="s">
        <v>181</v>
      </c>
      <c r="H345" s="18" t="s">
        <v>536</v>
      </c>
      <c r="I345" s="18" t="s">
        <v>295</v>
      </c>
      <c r="M345" s="18" t="s">
        <v>261</v>
      </c>
      <c r="O345" s="19" t="s">
        <v>806</v>
      </c>
      <c r="P345" s="18" t="s">
        <v>166</v>
      </c>
      <c r="Q345" s="18" t="s">
        <v>778</v>
      </c>
      <c r="R345" s="42" t="s">
        <v>763</v>
      </c>
      <c r="S345" s="18" t="str">
        <f>Table2[[#This Row],[friendly_name]]</f>
        <v>Lounge TV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254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Lounge</v>
      </c>
      <c r="BB345" s="18" t="s">
        <v>1024</v>
      </c>
      <c r="BC345" s="18" t="s">
        <v>365</v>
      </c>
      <c r="BD345" s="18" t="s">
        <v>236</v>
      </c>
      <c r="BE345" s="18" t="s">
        <v>368</v>
      </c>
      <c r="BF345" s="18" t="s">
        <v>196</v>
      </c>
      <c r="BI345" s="18" t="s">
        <v>1018</v>
      </c>
      <c r="BJ345" s="18" t="s">
        <v>1423</v>
      </c>
      <c r="BK345" s="18" t="s">
        <v>355</v>
      </c>
      <c r="BL345" s="18" t="s">
        <v>1465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6" spans="1:65" ht="16" customHeight="1">
      <c r="A346" s="18">
        <v>2571</v>
      </c>
      <c r="B346" s="18" t="s">
        <v>26</v>
      </c>
      <c r="C346" s="18" t="s">
        <v>826</v>
      </c>
      <c r="D346" s="18" t="s">
        <v>149</v>
      </c>
      <c r="E346" s="23" t="s">
        <v>995</v>
      </c>
      <c r="F346" s="22" t="str">
        <f>IF(ISBLANK(Table2[[#This Row],[unique_id]]), "", PROPER(SUBSTITUTE(Table2[[#This Row],[unique_id]], "_", " ")))</f>
        <v>Template Lounge Sub Plug Proxy</v>
      </c>
      <c r="G346" s="18" t="s">
        <v>810</v>
      </c>
      <c r="H346" s="18" t="s">
        <v>536</v>
      </c>
      <c r="I346" s="18" t="s">
        <v>295</v>
      </c>
      <c r="O346" s="19" t="s">
        <v>806</v>
      </c>
      <c r="P346" s="18" t="s">
        <v>166</v>
      </c>
      <c r="Q346" s="18" t="s">
        <v>778</v>
      </c>
      <c r="R346" s="42" t="s">
        <v>763</v>
      </c>
      <c r="S346" s="18" t="str">
        <f>Table2[[#This Row],[friendly_name]]</f>
        <v>Lounge Sub</v>
      </c>
      <c r="T346" s="23" t="s">
        <v>1133</v>
      </c>
      <c r="U346" s="18"/>
      <c r="V346" s="19"/>
      <c r="W346" s="19"/>
      <c r="X346" s="19"/>
      <c r="Y346" s="19"/>
      <c r="Z346" s="19"/>
      <c r="AB346" s="18"/>
      <c r="AG346" s="19"/>
      <c r="AH346" s="19"/>
      <c r="AR346" s="21"/>
      <c r="AT346" s="15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Lounge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196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2572</v>
      </c>
      <c r="B347" s="18" t="s">
        <v>26</v>
      </c>
      <c r="C347" s="18" t="s">
        <v>236</v>
      </c>
      <c r="D347" s="18" t="s">
        <v>134</v>
      </c>
      <c r="E347" s="18" t="s">
        <v>853</v>
      </c>
      <c r="F347" s="22" t="str">
        <f>IF(ISBLANK(Table2[[#This Row],[unique_id]]), "", PROPER(SUBSTITUTE(Table2[[#This Row],[unique_id]], "_", " ")))</f>
        <v>Lounge Sub Plug</v>
      </c>
      <c r="G347" s="18" t="s">
        <v>810</v>
      </c>
      <c r="H347" s="18" t="s">
        <v>536</v>
      </c>
      <c r="I347" s="18" t="s">
        <v>295</v>
      </c>
      <c r="M347" s="18" t="s">
        <v>261</v>
      </c>
      <c r="O347" s="19" t="s">
        <v>806</v>
      </c>
      <c r="P347" s="18" t="s">
        <v>166</v>
      </c>
      <c r="Q347" s="18" t="s">
        <v>778</v>
      </c>
      <c r="R347" s="42" t="s">
        <v>763</v>
      </c>
      <c r="S347" s="18" t="str">
        <f>Table2[[#This Row],[friendly_name]]</f>
        <v>Lounge Sub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811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Lounge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196</v>
      </c>
      <c r="BI347" s="18" t="s">
        <v>1018</v>
      </c>
      <c r="BJ347" s="18" t="s">
        <v>1423</v>
      </c>
      <c r="BK347" s="18" t="s">
        <v>345</v>
      </c>
      <c r="BL347" s="18" t="s">
        <v>1466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8" spans="1:65" ht="16" customHeight="1">
      <c r="A348" s="18">
        <v>2573</v>
      </c>
      <c r="B348" s="18" t="s">
        <v>26</v>
      </c>
      <c r="C348" s="18" t="s">
        <v>826</v>
      </c>
      <c r="D348" s="18" t="s">
        <v>149</v>
      </c>
      <c r="E348" s="23" t="s">
        <v>996</v>
      </c>
      <c r="F348" s="22" t="str">
        <f>IF(ISBLANK(Table2[[#This Row],[unique_id]]), "", PROPER(SUBSTITUTE(Table2[[#This Row],[unique_id]], "_", " ")))</f>
        <v>Template Study Outlet Plug Proxy</v>
      </c>
      <c r="G348" s="18" t="s">
        <v>229</v>
      </c>
      <c r="H348" s="18" t="s">
        <v>536</v>
      </c>
      <c r="I348" s="18" t="s">
        <v>295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Study Outlet</v>
      </c>
      <c r="T348" s="23" t="s">
        <v>1132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Study</v>
      </c>
      <c r="BB348" s="18" t="s">
        <v>1063</v>
      </c>
      <c r="BC348" s="21" t="s">
        <v>366</v>
      </c>
      <c r="BD348" s="18" t="s">
        <v>236</v>
      </c>
      <c r="BE348" s="18" t="s">
        <v>367</v>
      </c>
      <c r="BF348" s="18" t="s">
        <v>362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2574</v>
      </c>
      <c r="B349" s="18" t="s">
        <v>26</v>
      </c>
      <c r="C349" s="18" t="s">
        <v>236</v>
      </c>
      <c r="D349" s="18" t="s">
        <v>134</v>
      </c>
      <c r="E349" s="18" t="s">
        <v>854</v>
      </c>
      <c r="F349" s="22" t="str">
        <f>IF(ISBLANK(Table2[[#This Row],[unique_id]]), "", PROPER(SUBSTITUTE(Table2[[#This Row],[unique_id]], "_", " ")))</f>
        <v>Study Outlet Plug</v>
      </c>
      <c r="G349" s="18" t="s">
        <v>229</v>
      </c>
      <c r="H349" s="18" t="s">
        <v>536</v>
      </c>
      <c r="I349" s="18" t="s">
        <v>295</v>
      </c>
      <c r="M349" s="18" t="s">
        <v>261</v>
      </c>
      <c r="O349" s="19" t="s">
        <v>806</v>
      </c>
      <c r="P349" s="18" t="s">
        <v>166</v>
      </c>
      <c r="Q349" s="18" t="s">
        <v>778</v>
      </c>
      <c r="R349" s="18" t="s">
        <v>536</v>
      </c>
      <c r="S349" s="18" t="str">
        <f>Table2[[#This Row],[friendly_name]]</f>
        <v>Study Outlet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255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Study</v>
      </c>
      <c r="BB349" s="18" t="s">
        <v>1063</v>
      </c>
      <c r="BC349" s="21" t="s">
        <v>366</v>
      </c>
      <c r="BD349" s="18" t="s">
        <v>236</v>
      </c>
      <c r="BE349" s="18" t="s">
        <v>367</v>
      </c>
      <c r="BF349" s="18" t="s">
        <v>362</v>
      </c>
      <c r="BI349" s="18" t="s">
        <v>1018</v>
      </c>
      <c r="BJ349" s="18" t="s">
        <v>1423</v>
      </c>
      <c r="BK349" s="18" t="s">
        <v>357</v>
      </c>
      <c r="BL349" s="18" t="s">
        <v>1467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0" spans="1:65" ht="16" customHeight="1">
      <c r="A350" s="18">
        <v>2575</v>
      </c>
      <c r="B350" s="18" t="s">
        <v>589</v>
      </c>
      <c r="C350" s="18" t="s">
        <v>826</v>
      </c>
      <c r="D350" s="18" t="s">
        <v>149</v>
      </c>
      <c r="E350" s="23" t="s">
        <v>997</v>
      </c>
      <c r="F350" s="22" t="str">
        <f>IF(ISBLANK(Table2[[#This Row],[unique_id]]), "", PROPER(SUBSTITUTE(Table2[[#This Row],[unique_id]], "_", " ")))</f>
        <v>Template Office Outlet Plug Proxy</v>
      </c>
      <c r="G350" s="18" t="s">
        <v>228</v>
      </c>
      <c r="H350" s="18" t="s">
        <v>536</v>
      </c>
      <c r="I350" s="18" t="s">
        <v>295</v>
      </c>
      <c r="O350" s="19" t="s">
        <v>806</v>
      </c>
      <c r="P350" s="18" t="s">
        <v>166</v>
      </c>
      <c r="Q350" s="18" t="s">
        <v>778</v>
      </c>
      <c r="R350" s="18" t="s">
        <v>536</v>
      </c>
      <c r="S350" s="18" t="str">
        <f>Table2[[#This Row],[friendly_name]]</f>
        <v>Office Outlet</v>
      </c>
      <c r="T350" s="23" t="s">
        <v>1132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Office</v>
      </c>
      <c r="BB350" s="18" t="s">
        <v>1063</v>
      </c>
      <c r="BC350" s="21" t="s">
        <v>366</v>
      </c>
      <c r="BD350" s="18" t="s">
        <v>236</v>
      </c>
      <c r="BE350" s="18" t="s">
        <v>367</v>
      </c>
      <c r="BF350" s="18" t="s">
        <v>215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2576</v>
      </c>
      <c r="B351" s="18" t="s">
        <v>589</v>
      </c>
      <c r="C351" s="18" t="s">
        <v>236</v>
      </c>
      <c r="D351" s="18" t="s">
        <v>134</v>
      </c>
      <c r="E351" s="18" t="s">
        <v>855</v>
      </c>
      <c r="F351" s="22" t="str">
        <f>IF(ISBLANK(Table2[[#This Row],[unique_id]]), "", PROPER(SUBSTITUTE(Table2[[#This Row],[unique_id]], "_", " ")))</f>
        <v>Office Outlet Plug</v>
      </c>
      <c r="G351" s="18" t="s">
        <v>228</v>
      </c>
      <c r="H351" s="18" t="s">
        <v>536</v>
      </c>
      <c r="I351" s="18" t="s">
        <v>295</v>
      </c>
      <c r="M351" s="18" t="s">
        <v>261</v>
      </c>
      <c r="O351" s="19" t="s">
        <v>806</v>
      </c>
      <c r="P351" s="18" t="s">
        <v>166</v>
      </c>
      <c r="Q351" s="18" t="s">
        <v>778</v>
      </c>
      <c r="R351" s="18" t="s">
        <v>536</v>
      </c>
      <c r="S351" s="18" t="str">
        <f>Table2[[#This Row],[friendly_name]]</f>
        <v>Office Outlet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255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Office</v>
      </c>
      <c r="BB351" s="18" t="s">
        <v>1063</v>
      </c>
      <c r="BC351" s="21" t="s">
        <v>366</v>
      </c>
      <c r="BD351" s="18" t="s">
        <v>236</v>
      </c>
      <c r="BE351" s="18" t="s">
        <v>367</v>
      </c>
      <c r="BF351" s="18" t="s">
        <v>215</v>
      </c>
      <c r="BI351" s="18" t="s">
        <v>1019</v>
      </c>
      <c r="BJ351" s="18" t="s">
        <v>1423</v>
      </c>
      <c r="BK351" s="18" t="s">
        <v>358</v>
      </c>
      <c r="BL351" s="18" t="s">
        <v>1468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2" spans="1:65" ht="16" customHeight="1">
      <c r="A352" s="18">
        <v>2577</v>
      </c>
      <c r="B352" s="18" t="s">
        <v>26</v>
      </c>
      <c r="C352" s="18" t="s">
        <v>826</v>
      </c>
      <c r="D352" s="18" t="s">
        <v>149</v>
      </c>
      <c r="E352" s="23" t="s">
        <v>998</v>
      </c>
      <c r="F352" s="22" t="str">
        <f>IF(ISBLANK(Table2[[#This Row],[unique_id]]), "", PROPER(SUBSTITUTE(Table2[[#This Row],[unique_id]], "_", " ")))</f>
        <v>Template Kitchen Dish Washer Plug Proxy</v>
      </c>
      <c r="G352" s="18" t="s">
        <v>231</v>
      </c>
      <c r="H352" s="18" t="s">
        <v>536</v>
      </c>
      <c r="I352" s="18" t="s">
        <v>295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Dish Washer</v>
      </c>
      <c r="T352" s="23" t="s">
        <v>1132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Kitchen</v>
      </c>
      <c r="BB352" s="18" t="s">
        <v>231</v>
      </c>
      <c r="BC352" s="21" t="s">
        <v>366</v>
      </c>
      <c r="BD352" s="18" t="s">
        <v>236</v>
      </c>
      <c r="BE352" s="18" t="s">
        <v>367</v>
      </c>
      <c r="BF352" s="18" t="s">
        <v>208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2578</v>
      </c>
      <c r="B353" s="18" t="s">
        <v>26</v>
      </c>
      <c r="C353" s="18" t="s">
        <v>236</v>
      </c>
      <c r="D353" s="18" t="s">
        <v>134</v>
      </c>
      <c r="E353" s="18" t="s">
        <v>856</v>
      </c>
      <c r="F353" s="22" t="str">
        <f>IF(ISBLANK(Table2[[#This Row],[unique_id]]), "", PROPER(SUBSTITUTE(Table2[[#This Row],[unique_id]], "_", " ")))</f>
        <v>Kitchen Dish Washer Plug</v>
      </c>
      <c r="G353" s="18" t="s">
        <v>231</v>
      </c>
      <c r="H353" s="18" t="s">
        <v>536</v>
      </c>
      <c r="I353" s="18" t="s">
        <v>295</v>
      </c>
      <c r="M353" s="18" t="s">
        <v>261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Dish Washer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248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Kitchen</v>
      </c>
      <c r="BB353" s="18" t="s">
        <v>231</v>
      </c>
      <c r="BC353" s="21" t="s">
        <v>366</v>
      </c>
      <c r="BD353" s="18" t="s">
        <v>236</v>
      </c>
      <c r="BE353" s="18" t="s">
        <v>367</v>
      </c>
      <c r="BF353" s="18" t="s">
        <v>208</v>
      </c>
      <c r="BI353" s="18" t="s">
        <v>1018</v>
      </c>
      <c r="BJ353" s="18" t="s">
        <v>1423</v>
      </c>
      <c r="BK353" s="18" t="s">
        <v>348</v>
      </c>
      <c r="BL353" s="18" t="s">
        <v>1469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4" spans="1:65" ht="16" customHeight="1">
      <c r="A354" s="18">
        <v>2579</v>
      </c>
      <c r="B354" s="18" t="s">
        <v>26</v>
      </c>
      <c r="C354" s="18" t="s">
        <v>826</v>
      </c>
      <c r="D354" s="18" t="s">
        <v>149</v>
      </c>
      <c r="E354" s="23" t="s">
        <v>999</v>
      </c>
      <c r="F354" s="22" t="str">
        <f>IF(ISBLANK(Table2[[#This Row],[unique_id]]), "", PROPER(SUBSTITUTE(Table2[[#This Row],[unique_id]], "_", " ")))</f>
        <v>Template Laundry Clothes Dryer Plug Proxy</v>
      </c>
      <c r="G354" s="18" t="s">
        <v>232</v>
      </c>
      <c r="H354" s="18" t="s">
        <v>536</v>
      </c>
      <c r="I354" s="18" t="s">
        <v>295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Clothes Dryer</v>
      </c>
      <c r="T354" s="23" t="s">
        <v>1132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232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2580</v>
      </c>
      <c r="B355" s="18" t="s">
        <v>26</v>
      </c>
      <c r="C355" s="18" t="s">
        <v>236</v>
      </c>
      <c r="D355" s="18" t="s">
        <v>134</v>
      </c>
      <c r="E355" s="18" t="s">
        <v>857</v>
      </c>
      <c r="F355" s="22" t="str">
        <f>IF(ISBLANK(Table2[[#This Row],[unique_id]]), "", PROPER(SUBSTITUTE(Table2[[#This Row],[unique_id]], "_", " ")))</f>
        <v>Laundry Clothes Dryer Plug</v>
      </c>
      <c r="G355" s="18" t="s">
        <v>232</v>
      </c>
      <c r="H355" s="18" t="s">
        <v>536</v>
      </c>
      <c r="I355" s="18" t="s">
        <v>295</v>
      </c>
      <c r="M355" s="18" t="s">
        <v>261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Clothes Dryer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249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Laundry</v>
      </c>
      <c r="BB355" s="18" t="s">
        <v>232</v>
      </c>
      <c r="BC355" s="21" t="s">
        <v>366</v>
      </c>
      <c r="BD355" s="18" t="s">
        <v>236</v>
      </c>
      <c r="BE355" s="18" t="s">
        <v>367</v>
      </c>
      <c r="BF355" s="18" t="s">
        <v>216</v>
      </c>
      <c r="BI355" s="18" t="s">
        <v>1018</v>
      </c>
      <c r="BJ355" s="18" t="s">
        <v>1423</v>
      </c>
      <c r="BK355" s="18" t="s">
        <v>349</v>
      </c>
      <c r="BL355" s="18" t="s">
        <v>1470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6" spans="1:65" ht="16" customHeight="1">
      <c r="A356" s="18">
        <v>2581</v>
      </c>
      <c r="B356" s="18" t="s">
        <v>26</v>
      </c>
      <c r="C356" s="18" t="s">
        <v>826</v>
      </c>
      <c r="D356" s="18" t="s">
        <v>149</v>
      </c>
      <c r="E356" s="23" t="s">
        <v>1000</v>
      </c>
      <c r="F356" s="22" t="str">
        <f>IF(ISBLANK(Table2[[#This Row],[unique_id]]), "", PROPER(SUBSTITUTE(Table2[[#This Row],[unique_id]], "_", " ")))</f>
        <v>Template Laundry Washing Machine Plug Proxy</v>
      </c>
      <c r="G356" s="18" t="s">
        <v>230</v>
      </c>
      <c r="H356" s="18" t="s">
        <v>536</v>
      </c>
      <c r="I356" s="18" t="s">
        <v>295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Washing Machine</v>
      </c>
      <c r="T356" s="23" t="s">
        <v>1132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Laundry</v>
      </c>
      <c r="BB356" s="18" t="s">
        <v>230</v>
      </c>
      <c r="BC356" s="21" t="s">
        <v>366</v>
      </c>
      <c r="BD356" s="18" t="s">
        <v>236</v>
      </c>
      <c r="BE356" s="18" t="s">
        <v>367</v>
      </c>
      <c r="BF356" s="18" t="s">
        <v>216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2582</v>
      </c>
      <c r="B357" s="18" t="s">
        <v>26</v>
      </c>
      <c r="C357" s="18" t="s">
        <v>236</v>
      </c>
      <c r="D357" s="18" t="s">
        <v>134</v>
      </c>
      <c r="E357" s="18" t="s">
        <v>858</v>
      </c>
      <c r="F357" s="22" t="str">
        <f>IF(ISBLANK(Table2[[#This Row],[unique_id]]), "", PROPER(SUBSTITUTE(Table2[[#This Row],[unique_id]], "_", " ")))</f>
        <v>Laundry Washing Machine Plug</v>
      </c>
      <c r="G357" s="18" t="s">
        <v>230</v>
      </c>
      <c r="H357" s="18" t="s">
        <v>536</v>
      </c>
      <c r="I357" s="18" t="s">
        <v>295</v>
      </c>
      <c r="M357" s="18" t="s">
        <v>261</v>
      </c>
      <c r="O357" s="19" t="s">
        <v>806</v>
      </c>
      <c r="P357" s="18" t="s">
        <v>166</v>
      </c>
      <c r="Q357" s="18" t="s">
        <v>779</v>
      </c>
      <c r="R357" s="18" t="s">
        <v>789</v>
      </c>
      <c r="S357" s="18" t="str">
        <f>Table2[[#This Row],[friendly_name]]</f>
        <v>Washing Machine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250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Laundry</v>
      </c>
      <c r="BB357" s="18" t="s">
        <v>230</v>
      </c>
      <c r="BC357" s="21" t="s">
        <v>366</v>
      </c>
      <c r="BD357" s="18" t="s">
        <v>236</v>
      </c>
      <c r="BE357" s="18" t="s">
        <v>367</v>
      </c>
      <c r="BF357" s="18" t="s">
        <v>216</v>
      </c>
      <c r="BI357" s="18" t="s">
        <v>1018</v>
      </c>
      <c r="BJ357" s="18" t="s">
        <v>1423</v>
      </c>
      <c r="BK357" s="18" t="s">
        <v>350</v>
      </c>
      <c r="BL357" s="18" t="s">
        <v>1471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8" spans="1:65" ht="16" customHeight="1">
      <c r="A358" s="18">
        <v>2583</v>
      </c>
      <c r="B358" s="18" t="s">
        <v>26</v>
      </c>
      <c r="C358" s="18" t="s">
        <v>826</v>
      </c>
      <c r="D358" s="18" t="s">
        <v>149</v>
      </c>
      <c r="E358" s="23" t="s">
        <v>1001</v>
      </c>
      <c r="F358" s="22" t="str">
        <f>IF(ISBLANK(Table2[[#This Row],[unique_id]]), "", PROPER(SUBSTITUTE(Table2[[#This Row],[unique_id]], "_", " ")))</f>
        <v>Template Kitchen Coffee Machine Plug Proxy</v>
      </c>
      <c r="G358" s="18" t="s">
        <v>135</v>
      </c>
      <c r="H358" s="18" t="s">
        <v>536</v>
      </c>
      <c r="I358" s="18" t="s">
        <v>295</v>
      </c>
      <c r="O358" s="19" t="s">
        <v>806</v>
      </c>
      <c r="P358" s="18" t="s">
        <v>166</v>
      </c>
      <c r="Q358" s="18" t="s">
        <v>779</v>
      </c>
      <c r="R358" s="18" t="s">
        <v>789</v>
      </c>
      <c r="S358" s="18" t="str">
        <f>Table2[[#This Row],[friendly_name]]</f>
        <v>Coffee Machine</v>
      </c>
      <c r="T358" s="23" t="s">
        <v>1132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135</v>
      </c>
      <c r="BC358" s="21" t="s">
        <v>366</v>
      </c>
      <c r="BD358" s="18" t="s">
        <v>236</v>
      </c>
      <c r="BE358" s="18" t="s">
        <v>367</v>
      </c>
      <c r="BF358" s="18" t="s">
        <v>208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2584</v>
      </c>
      <c r="B359" s="18" t="s">
        <v>26</v>
      </c>
      <c r="C359" s="18" t="s">
        <v>236</v>
      </c>
      <c r="D359" s="18" t="s">
        <v>134</v>
      </c>
      <c r="E359" s="18" t="s">
        <v>859</v>
      </c>
      <c r="F359" s="22" t="str">
        <f>IF(ISBLANK(Table2[[#This Row],[unique_id]]), "", PROPER(SUBSTITUTE(Table2[[#This Row],[unique_id]], "_", " ")))</f>
        <v>Kitchen Coffee Machine Plug</v>
      </c>
      <c r="G359" s="18" t="s">
        <v>135</v>
      </c>
      <c r="H359" s="18" t="s">
        <v>536</v>
      </c>
      <c r="I359" s="18" t="s">
        <v>295</v>
      </c>
      <c r="M359" s="18" t="s">
        <v>261</v>
      </c>
      <c r="O359" s="19" t="s">
        <v>806</v>
      </c>
      <c r="P359" s="18" t="s">
        <v>166</v>
      </c>
      <c r="Q359" s="18" t="s">
        <v>779</v>
      </c>
      <c r="R359" s="18" t="s">
        <v>789</v>
      </c>
      <c r="S359" s="18" t="str">
        <f>Table2[[#This Row],[friendly_name]]</f>
        <v>Coffee Machine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251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Kitchen</v>
      </c>
      <c r="BB359" s="18" t="s">
        <v>135</v>
      </c>
      <c r="BC359" s="18" t="s">
        <v>366</v>
      </c>
      <c r="BD359" s="18" t="s">
        <v>236</v>
      </c>
      <c r="BE359" s="18" t="s">
        <v>367</v>
      </c>
      <c r="BF359" s="18" t="s">
        <v>208</v>
      </c>
      <c r="BI359" s="18" t="s">
        <v>1018</v>
      </c>
      <c r="BJ359" s="18" t="s">
        <v>1423</v>
      </c>
      <c r="BK359" s="18" t="s">
        <v>351</v>
      </c>
      <c r="BL359" s="18" t="s">
        <v>1472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60" spans="1:65" ht="16" customHeight="1">
      <c r="A360" s="18">
        <v>2585</v>
      </c>
      <c r="B360" s="18" t="s">
        <v>26</v>
      </c>
      <c r="C360" s="18" t="s">
        <v>826</v>
      </c>
      <c r="D360" s="18" t="s">
        <v>149</v>
      </c>
      <c r="E360" s="23" t="s">
        <v>1002</v>
      </c>
      <c r="F360" s="22" t="str">
        <f>IF(ISBLANK(Table2[[#This Row],[unique_id]]), "", PROPER(SUBSTITUTE(Table2[[#This Row],[unique_id]], "_", " ")))</f>
        <v>Template Kitchen Fridge Plug Proxy</v>
      </c>
      <c r="G360" s="18" t="s">
        <v>226</v>
      </c>
      <c r="H360" s="18" t="s">
        <v>536</v>
      </c>
      <c r="I360" s="18" t="s">
        <v>295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Kitchen Fridge</v>
      </c>
      <c r="T360" s="23" t="s">
        <v>1133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Kitchen</v>
      </c>
      <c r="BB360" s="18" t="s">
        <v>1066</v>
      </c>
      <c r="BC360" s="18" t="s">
        <v>365</v>
      </c>
      <c r="BD360" s="18" t="s">
        <v>236</v>
      </c>
      <c r="BE360" s="18" t="s">
        <v>368</v>
      </c>
      <c r="BF360" s="18" t="s">
        <v>208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2586</v>
      </c>
      <c r="B361" s="18" t="s">
        <v>26</v>
      </c>
      <c r="C361" s="18" t="s">
        <v>236</v>
      </c>
      <c r="D361" s="18" t="s">
        <v>134</v>
      </c>
      <c r="E361" s="18" t="s">
        <v>860</v>
      </c>
      <c r="F361" s="22" t="str">
        <f>IF(ISBLANK(Table2[[#This Row],[unique_id]]), "", PROPER(SUBSTITUTE(Table2[[#This Row],[unique_id]], "_", " ")))</f>
        <v>Kitchen Fridge Plug</v>
      </c>
      <c r="G361" s="18" t="s">
        <v>226</v>
      </c>
      <c r="H361" s="18" t="s">
        <v>536</v>
      </c>
      <c r="I361" s="18" t="s">
        <v>295</v>
      </c>
      <c r="M361" s="18" t="s">
        <v>261</v>
      </c>
      <c r="O361" s="19" t="s">
        <v>806</v>
      </c>
      <c r="P361" s="18" t="s">
        <v>166</v>
      </c>
      <c r="Q361" s="18" t="s">
        <v>778</v>
      </c>
      <c r="R361" s="18" t="s">
        <v>790</v>
      </c>
      <c r="S361" s="18" t="str">
        <f>Table2[[#This Row],[friendly_name]]</f>
        <v>Kitchen Fridge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252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Kitchen</v>
      </c>
      <c r="BB361" s="18" t="s">
        <v>1066</v>
      </c>
      <c r="BC361" s="18" t="s">
        <v>365</v>
      </c>
      <c r="BD361" s="18" t="s">
        <v>236</v>
      </c>
      <c r="BE361" s="18" t="s">
        <v>368</v>
      </c>
      <c r="BF361" s="18" t="s">
        <v>208</v>
      </c>
      <c r="BI361" s="18" t="s">
        <v>1018</v>
      </c>
      <c r="BJ361" s="18" t="s">
        <v>1423</v>
      </c>
      <c r="BK361" s="18" t="s">
        <v>352</v>
      </c>
      <c r="BL361" s="18" t="s">
        <v>1473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2" spans="1:65" ht="16" customHeight="1">
      <c r="A362" s="18">
        <v>2587</v>
      </c>
      <c r="B362" s="18" t="s">
        <v>26</v>
      </c>
      <c r="C362" s="18" t="s">
        <v>826</v>
      </c>
      <c r="D362" s="18" t="s">
        <v>149</v>
      </c>
      <c r="E362" s="23" t="s">
        <v>1003</v>
      </c>
      <c r="F362" s="22" t="str">
        <f>IF(ISBLANK(Table2[[#This Row],[unique_id]]), "", PROPER(SUBSTITUTE(Table2[[#This Row],[unique_id]], "_", " ")))</f>
        <v>Template Deck Freezer Plug Proxy</v>
      </c>
      <c r="G362" s="18" t="s">
        <v>227</v>
      </c>
      <c r="H362" s="18" t="s">
        <v>536</v>
      </c>
      <c r="I362" s="18" t="s">
        <v>295</v>
      </c>
      <c r="O362" s="19" t="s">
        <v>806</v>
      </c>
      <c r="P362" s="18" t="s">
        <v>166</v>
      </c>
      <c r="Q362" s="18" t="s">
        <v>778</v>
      </c>
      <c r="R362" s="18" t="s">
        <v>790</v>
      </c>
      <c r="S362" s="18" t="str">
        <f>Table2[[#This Row],[friendly_name]]</f>
        <v>Deck Freezer</v>
      </c>
      <c r="T362" s="23" t="s">
        <v>1133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Deck</v>
      </c>
      <c r="BB362" s="18" t="s">
        <v>1067</v>
      </c>
      <c r="BC362" s="18" t="s">
        <v>365</v>
      </c>
      <c r="BD362" s="18" t="s">
        <v>236</v>
      </c>
      <c r="BE362" s="18" t="s">
        <v>368</v>
      </c>
      <c r="BF362" s="18" t="s">
        <v>363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2588</v>
      </c>
      <c r="B363" s="18" t="s">
        <v>26</v>
      </c>
      <c r="C363" s="18" t="s">
        <v>236</v>
      </c>
      <c r="D363" s="18" t="s">
        <v>134</v>
      </c>
      <c r="E363" s="18" t="s">
        <v>861</v>
      </c>
      <c r="F363" s="22" t="str">
        <f>IF(ISBLANK(Table2[[#This Row],[unique_id]]), "", PROPER(SUBSTITUTE(Table2[[#This Row],[unique_id]], "_", " ")))</f>
        <v>Deck Freezer Plug</v>
      </c>
      <c r="G363" s="18" t="s">
        <v>227</v>
      </c>
      <c r="H363" s="18" t="s">
        <v>536</v>
      </c>
      <c r="I363" s="18" t="s">
        <v>295</v>
      </c>
      <c r="M363" s="18" t="s">
        <v>261</v>
      </c>
      <c r="O363" s="19" t="s">
        <v>806</v>
      </c>
      <c r="P363" s="18" t="s">
        <v>166</v>
      </c>
      <c r="Q363" s="18" t="s">
        <v>778</v>
      </c>
      <c r="R363" s="18" t="s">
        <v>790</v>
      </c>
      <c r="S363" s="18" t="str">
        <f>Table2[[#This Row],[friendly_name]]</f>
        <v>Deck Freezer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253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Deck</v>
      </c>
      <c r="BB363" s="18" t="s">
        <v>1067</v>
      </c>
      <c r="BC363" s="18" t="s">
        <v>365</v>
      </c>
      <c r="BD363" s="18" t="s">
        <v>236</v>
      </c>
      <c r="BE363" s="18" t="s">
        <v>368</v>
      </c>
      <c r="BF363" s="18" t="s">
        <v>363</v>
      </c>
      <c r="BI363" s="18" t="s">
        <v>1018</v>
      </c>
      <c r="BJ363" s="18" t="s">
        <v>1423</v>
      </c>
      <c r="BK363" s="18" t="s">
        <v>353</v>
      </c>
      <c r="BL363" s="18" t="s">
        <v>1474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4" spans="1:65" ht="16" customHeight="1">
      <c r="A364" s="18">
        <v>2589</v>
      </c>
      <c r="B364" s="18" t="s">
        <v>26</v>
      </c>
      <c r="C364" s="18" t="s">
        <v>826</v>
      </c>
      <c r="D364" s="18" t="s">
        <v>149</v>
      </c>
      <c r="E364" s="23" t="s">
        <v>1004</v>
      </c>
      <c r="F364" s="22" t="str">
        <f>IF(ISBLANK(Table2[[#This Row],[unique_id]]), "", PROPER(SUBSTITUTE(Table2[[#This Row],[unique_id]], "_", " ")))</f>
        <v>Template Study Battery Charger Plug Proxy</v>
      </c>
      <c r="G364" s="18" t="s">
        <v>234</v>
      </c>
      <c r="H364" s="18" t="s">
        <v>536</v>
      </c>
      <c r="I364" s="18" t="s">
        <v>295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Battery Charger</v>
      </c>
      <c r="T364" s="23" t="s">
        <v>1132</v>
      </c>
      <c r="U364" s="18"/>
      <c r="V364" s="19"/>
      <c r="W364" s="19"/>
      <c r="X364" s="19"/>
      <c r="Y364" s="19"/>
      <c r="Z364" s="19"/>
      <c r="AB364" s="18"/>
      <c r="AG364" s="19"/>
      <c r="AH364" s="19"/>
      <c r="AT364" s="20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Study</v>
      </c>
      <c r="BB364" s="18" t="s">
        <v>234</v>
      </c>
      <c r="BC364" s="21" t="s">
        <v>366</v>
      </c>
      <c r="BD364" s="18" t="s">
        <v>236</v>
      </c>
      <c r="BE364" s="18" t="s">
        <v>367</v>
      </c>
      <c r="BF364" s="18" t="s">
        <v>362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2590</v>
      </c>
      <c r="B365" s="18" t="s">
        <v>26</v>
      </c>
      <c r="C365" s="18" t="s">
        <v>236</v>
      </c>
      <c r="D365" s="18" t="s">
        <v>134</v>
      </c>
      <c r="E365" s="18" t="s">
        <v>862</v>
      </c>
      <c r="F365" s="22" t="str">
        <f>IF(ISBLANK(Table2[[#This Row],[unique_id]]), "", PROPER(SUBSTITUTE(Table2[[#This Row],[unique_id]], "_", " ")))</f>
        <v>Study Battery Charger Plug</v>
      </c>
      <c r="G365" s="18" t="s">
        <v>234</v>
      </c>
      <c r="H365" s="18" t="s">
        <v>536</v>
      </c>
      <c r="I365" s="18" t="s">
        <v>295</v>
      </c>
      <c r="M365" s="18" t="s">
        <v>261</v>
      </c>
      <c r="O365" s="19" t="s">
        <v>806</v>
      </c>
      <c r="P365" s="18" t="s">
        <v>166</v>
      </c>
      <c r="Q365" s="18" t="s">
        <v>778</v>
      </c>
      <c r="R365" s="18" t="s">
        <v>536</v>
      </c>
      <c r="S365" s="18" t="str">
        <f>Table2[[#This Row],[friendly_name]]</f>
        <v>Battery Charger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259</v>
      </c>
      <c r="AG365" s="19"/>
      <c r="AH365" s="19"/>
      <c r="AT365" s="20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Study</v>
      </c>
      <c r="BB365" s="18" t="s">
        <v>234</v>
      </c>
      <c r="BC365" s="21" t="s">
        <v>366</v>
      </c>
      <c r="BD365" s="18" t="s">
        <v>236</v>
      </c>
      <c r="BE365" s="18" t="s">
        <v>367</v>
      </c>
      <c r="BF365" s="18" t="s">
        <v>362</v>
      </c>
      <c r="BI365" s="18" t="s">
        <v>1018</v>
      </c>
      <c r="BJ365" s="18" t="s">
        <v>1423</v>
      </c>
      <c r="BK365" s="18" t="s">
        <v>346</v>
      </c>
      <c r="BL365" s="18" t="s">
        <v>1475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6" spans="1:65" ht="16" customHeight="1">
      <c r="A366" s="18">
        <v>2591</v>
      </c>
      <c r="B366" s="18" t="s">
        <v>26</v>
      </c>
      <c r="C366" s="18" t="s">
        <v>826</v>
      </c>
      <c r="D366" s="18" t="s">
        <v>149</v>
      </c>
      <c r="E366" s="23" t="s">
        <v>1005</v>
      </c>
      <c r="F366" s="22" t="str">
        <f>IF(ISBLANK(Table2[[#This Row],[unique_id]]), "", PROPER(SUBSTITUTE(Table2[[#This Row],[unique_id]], "_", " ")))</f>
        <v>Template Laundry Vacuum Charger Plug Proxy</v>
      </c>
      <c r="G366" s="18" t="s">
        <v>233</v>
      </c>
      <c r="H366" s="18" t="s">
        <v>536</v>
      </c>
      <c r="I366" s="18" t="s">
        <v>295</v>
      </c>
      <c r="O366" s="19" t="s">
        <v>806</v>
      </c>
      <c r="P366" s="18" t="s">
        <v>166</v>
      </c>
      <c r="Q366" s="18" t="s">
        <v>778</v>
      </c>
      <c r="R366" s="18" t="s">
        <v>536</v>
      </c>
      <c r="S366" s="18" t="str">
        <f>Table2[[#This Row],[friendly_name]]</f>
        <v>Vacuum Charger</v>
      </c>
      <c r="T366" s="23" t="s">
        <v>1132</v>
      </c>
      <c r="U366" s="18"/>
      <c r="V366" s="19"/>
      <c r="W366" s="19"/>
      <c r="X366" s="19"/>
      <c r="Y366" s="19"/>
      <c r="Z366" s="19"/>
      <c r="AB366" s="18"/>
      <c r="AG366" s="19"/>
      <c r="AH366" s="19"/>
      <c r="AT366" s="20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Laundry</v>
      </c>
      <c r="BB366" s="18" t="s">
        <v>233</v>
      </c>
      <c r="BC366" s="21" t="s">
        <v>366</v>
      </c>
      <c r="BD366" s="18" t="s">
        <v>236</v>
      </c>
      <c r="BE366" s="18" t="s">
        <v>367</v>
      </c>
      <c r="BF366" s="18" t="s">
        <v>216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2592</v>
      </c>
      <c r="B367" s="18" t="s">
        <v>26</v>
      </c>
      <c r="C367" s="18" t="s">
        <v>236</v>
      </c>
      <c r="D367" s="18" t="s">
        <v>134</v>
      </c>
      <c r="E367" s="18" t="s">
        <v>863</v>
      </c>
      <c r="F367" s="22" t="str">
        <f>IF(ISBLANK(Table2[[#This Row],[unique_id]]), "", PROPER(SUBSTITUTE(Table2[[#This Row],[unique_id]], "_", " ")))</f>
        <v>Laundry Vacuum Charger Plug</v>
      </c>
      <c r="G367" s="18" t="s">
        <v>233</v>
      </c>
      <c r="H367" s="18" t="s">
        <v>536</v>
      </c>
      <c r="I367" s="18" t="s">
        <v>295</v>
      </c>
      <c r="M367" s="18" t="s">
        <v>261</v>
      </c>
      <c r="O367" s="19" t="s">
        <v>806</v>
      </c>
      <c r="P367" s="18" t="s">
        <v>166</v>
      </c>
      <c r="Q367" s="18" t="s">
        <v>778</v>
      </c>
      <c r="R367" s="18" t="s">
        <v>536</v>
      </c>
      <c r="S367" s="18" t="str">
        <f>Table2[[#This Row],[friendly_name]]</f>
        <v>Vacuum Charger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259</v>
      </c>
      <c r="AG367" s="19"/>
      <c r="AH367" s="19"/>
      <c r="AT367" s="20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Laundry</v>
      </c>
      <c r="BB367" s="18" t="s">
        <v>233</v>
      </c>
      <c r="BC367" s="21" t="s">
        <v>366</v>
      </c>
      <c r="BD367" s="18" t="s">
        <v>236</v>
      </c>
      <c r="BE367" s="18" t="s">
        <v>367</v>
      </c>
      <c r="BF367" s="18" t="s">
        <v>216</v>
      </c>
      <c r="BI367" s="18" t="s">
        <v>1019</v>
      </c>
      <c r="BJ367" s="18" t="s">
        <v>1423</v>
      </c>
      <c r="BK367" s="18" t="s">
        <v>347</v>
      </c>
      <c r="BL367" s="18" t="s">
        <v>1476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8" spans="1:65" ht="16" customHeight="1">
      <c r="A368" s="18">
        <v>2593</v>
      </c>
      <c r="B368" s="18" t="s">
        <v>26</v>
      </c>
      <c r="C368" s="18" t="s">
        <v>826</v>
      </c>
      <c r="D368" s="18" t="s">
        <v>149</v>
      </c>
      <c r="E368" s="23" t="s">
        <v>1137</v>
      </c>
      <c r="F368" s="22" t="str">
        <f>IF(ISBLANK(Table2[[#This Row],[unique_id]]), "", PROPER(SUBSTITUTE(Table2[[#This Row],[unique_id]], "_", " ")))</f>
        <v>Template Ada Tablet Plug Proxy</v>
      </c>
      <c r="G368" s="18" t="s">
        <v>839</v>
      </c>
      <c r="H368" s="18" t="s">
        <v>536</v>
      </c>
      <c r="I368" s="18" t="s">
        <v>295</v>
      </c>
      <c r="O368" s="19" t="s">
        <v>806</v>
      </c>
      <c r="P368" s="18" t="s">
        <v>166</v>
      </c>
      <c r="Q368" s="18" t="s">
        <v>778</v>
      </c>
      <c r="R368" s="42" t="s">
        <v>763</v>
      </c>
      <c r="S368" s="18" t="str">
        <f>Table2[[#This Row],[friendly_name]]</f>
        <v>Ada Tablet</v>
      </c>
      <c r="T368" s="23" t="s">
        <v>1132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Lounge</v>
      </c>
      <c r="BB368" s="18" t="s">
        <v>839</v>
      </c>
      <c r="BC368" s="21" t="s">
        <v>366</v>
      </c>
      <c r="BD368" s="18" t="s">
        <v>236</v>
      </c>
      <c r="BE368" s="18" t="s">
        <v>367</v>
      </c>
      <c r="BF368" s="18" t="s">
        <v>196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2594</v>
      </c>
      <c r="B369" s="18" t="s">
        <v>26</v>
      </c>
      <c r="C369" s="18" t="s">
        <v>236</v>
      </c>
      <c r="D369" s="18" t="s">
        <v>134</v>
      </c>
      <c r="E369" s="18" t="s">
        <v>1138</v>
      </c>
      <c r="F369" s="22" t="str">
        <f>IF(ISBLANK(Table2[[#This Row],[unique_id]]), "", PROPER(SUBSTITUTE(Table2[[#This Row],[unique_id]], "_", " ")))</f>
        <v>Ada Tablet Plug</v>
      </c>
      <c r="G369" s="18" t="s">
        <v>839</v>
      </c>
      <c r="H369" s="18" t="s">
        <v>536</v>
      </c>
      <c r="I369" s="18" t="s">
        <v>295</v>
      </c>
      <c r="M369" s="18" t="s">
        <v>261</v>
      </c>
      <c r="O369" s="19" t="s">
        <v>806</v>
      </c>
      <c r="P369" s="18" t="s">
        <v>166</v>
      </c>
      <c r="Q369" s="18" t="s">
        <v>778</v>
      </c>
      <c r="R369" s="42" t="s">
        <v>763</v>
      </c>
      <c r="S369" s="18" t="str">
        <f>Table2[[#This Row],[friendly_name]]</f>
        <v>Ada Tablet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840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Lounge</v>
      </c>
      <c r="BB369" s="18" t="s">
        <v>839</v>
      </c>
      <c r="BC369" s="21" t="s">
        <v>366</v>
      </c>
      <c r="BD369" s="18" t="s">
        <v>236</v>
      </c>
      <c r="BE369" s="18" t="s">
        <v>367</v>
      </c>
      <c r="BF369" s="18" t="s">
        <v>196</v>
      </c>
      <c r="BI369" s="18" t="s">
        <v>1018</v>
      </c>
      <c r="BJ369" s="18" t="s">
        <v>1423</v>
      </c>
      <c r="BK369" s="18" t="s">
        <v>818</v>
      </c>
      <c r="BL369" s="18" t="s">
        <v>1477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0" spans="1:65" ht="16" customHeight="1">
      <c r="A370" s="18">
        <v>2595</v>
      </c>
      <c r="B370" s="18" t="s">
        <v>26</v>
      </c>
      <c r="C370" s="18" t="s">
        <v>826</v>
      </c>
      <c r="D370" s="18" t="s">
        <v>149</v>
      </c>
      <c r="E370" s="23" t="s">
        <v>1517</v>
      </c>
      <c r="F370" s="22" t="str">
        <f>IF(ISBLANK(Table2[[#This Row],[unique_id]]), "", PROPER(SUBSTITUTE(Table2[[#This Row],[unique_id]], "_", " ")))</f>
        <v>Template Server Eva Plug Proxy</v>
      </c>
      <c r="G370" s="18" t="s">
        <v>1518</v>
      </c>
      <c r="H370" s="18" t="s">
        <v>536</v>
      </c>
      <c r="I370" s="18" t="s">
        <v>295</v>
      </c>
      <c r="O370" s="19" t="s">
        <v>806</v>
      </c>
      <c r="P370" s="18"/>
      <c r="R370" s="18" t="s">
        <v>819</v>
      </c>
      <c r="S370" s="18" t="str">
        <f>Table2[[#This Row],[friendly_name]]</f>
        <v>Server Eva</v>
      </c>
      <c r="T370" s="23" t="s">
        <v>1132</v>
      </c>
      <c r="U370" s="18"/>
      <c r="V370" s="19"/>
      <c r="W370" s="19"/>
      <c r="X370" s="19"/>
      <c r="Y370" s="19"/>
      <c r="Z370" s="19"/>
      <c r="AB370" s="18"/>
      <c r="AG370" s="19"/>
      <c r="AH370" s="19"/>
      <c r="AR370" s="21"/>
      <c r="AT370" s="15"/>
      <c r="AU370" s="1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1519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L370" s="1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2596</v>
      </c>
      <c r="B371" s="18" t="s">
        <v>26</v>
      </c>
      <c r="C371" s="18" t="s">
        <v>236</v>
      </c>
      <c r="D371" s="18" t="s">
        <v>134</v>
      </c>
      <c r="E371" s="18" t="s">
        <v>1516</v>
      </c>
      <c r="F371" s="22" t="str">
        <f>IF(ISBLANK(Table2[[#This Row],[unique_id]]), "", PROPER(SUBSTITUTE(Table2[[#This Row],[unique_id]], "_", " ")))</f>
        <v>Server Eva Plug</v>
      </c>
      <c r="G371" s="18" t="s">
        <v>1518</v>
      </c>
      <c r="H371" s="18" t="s">
        <v>536</v>
      </c>
      <c r="I371" s="18" t="s">
        <v>295</v>
      </c>
      <c r="M371" s="18" t="s">
        <v>261</v>
      </c>
      <c r="O371" s="19" t="s">
        <v>806</v>
      </c>
      <c r="P371" s="18"/>
      <c r="R371" s="18" t="s">
        <v>819</v>
      </c>
      <c r="S371" s="18" t="str">
        <f>Table2[[#This Row],[friendly_name]]</f>
        <v>Server Eva</v>
      </c>
      <c r="T371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71" s="18"/>
      <c r="V371" s="19"/>
      <c r="W371" s="19"/>
      <c r="X371" s="19"/>
      <c r="Y371" s="19"/>
      <c r="Z371" s="19"/>
      <c r="AB371" s="18"/>
      <c r="AE371" s="18" t="s">
        <v>256</v>
      </c>
      <c r="AG371" s="19"/>
      <c r="AH371" s="19"/>
      <c r="AR371" s="21"/>
      <c r="AT371" s="15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18" t="str">
        <f>IF(ISBLANK(Table2[[#This Row],[device_model]]), "", Table2[[#This Row],[device_suggested_area]])</f>
        <v>Rack</v>
      </c>
      <c r="BB371" s="18" t="s">
        <v>1519</v>
      </c>
      <c r="BC371" s="21" t="s">
        <v>366</v>
      </c>
      <c r="BD371" s="18" t="s">
        <v>236</v>
      </c>
      <c r="BE371" s="18" t="s">
        <v>367</v>
      </c>
      <c r="BF371" s="18" t="s">
        <v>28</v>
      </c>
      <c r="BI371" s="18" t="s">
        <v>1019</v>
      </c>
      <c r="BJ371" s="18" t="s">
        <v>1423</v>
      </c>
      <c r="BK371" s="18" t="s">
        <v>822</v>
      </c>
      <c r="BL371" s="18" t="s">
        <v>1478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2" spans="1:65" ht="16" customHeight="1">
      <c r="A372" s="18">
        <v>2597</v>
      </c>
      <c r="B372" s="18" t="s">
        <v>26</v>
      </c>
      <c r="C372" s="18" t="s">
        <v>826</v>
      </c>
      <c r="D372" s="18" t="s">
        <v>149</v>
      </c>
      <c r="E372" s="23" t="s">
        <v>1139</v>
      </c>
      <c r="F372" s="22" t="str">
        <f>IF(ISBLANK(Table2[[#This Row],[unique_id]]), "", PROPER(SUBSTITUTE(Table2[[#This Row],[unique_id]], "_", " ")))</f>
        <v>Template Server Meg Plug Proxy</v>
      </c>
      <c r="G372" s="21" t="s">
        <v>823</v>
      </c>
      <c r="H372" s="18" t="s">
        <v>536</v>
      </c>
      <c r="I372" s="18" t="s">
        <v>295</v>
      </c>
      <c r="O372" s="19" t="s">
        <v>806</v>
      </c>
      <c r="P372" s="18"/>
      <c r="R372" s="18" t="s">
        <v>819</v>
      </c>
      <c r="S372" s="18" t="str">
        <f>Table2[[#This Row],[friendly_name]]</f>
        <v>Server Meg</v>
      </c>
      <c r="T372" s="23" t="s">
        <v>1132</v>
      </c>
      <c r="U372" s="18"/>
      <c r="V372" s="19"/>
      <c r="W372" s="19"/>
      <c r="X372" s="19"/>
      <c r="Y372" s="19"/>
      <c r="Z372" s="19"/>
      <c r="AB372" s="18"/>
      <c r="AG372" s="19"/>
      <c r="AH372" s="19"/>
      <c r="AR372" s="21"/>
      <c r="AT372" s="15"/>
      <c r="AU372" s="1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18" t="str">
        <f>IF(ISBLANK(Table2[[#This Row],[device_model]]), "", Table2[[#This Row],[device_suggested_area]])</f>
        <v>Rack</v>
      </c>
      <c r="BB372" s="18" t="s">
        <v>1122</v>
      </c>
      <c r="BC372" s="21" t="s">
        <v>366</v>
      </c>
      <c r="BD372" s="18" t="s">
        <v>236</v>
      </c>
      <c r="BE372" s="18" t="s">
        <v>367</v>
      </c>
      <c r="BF372" s="18" t="s">
        <v>28</v>
      </c>
      <c r="BL372" s="1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2598</v>
      </c>
      <c r="B373" s="18" t="s">
        <v>26</v>
      </c>
      <c r="C373" s="18" t="s">
        <v>236</v>
      </c>
      <c r="D373" s="18" t="s">
        <v>134</v>
      </c>
      <c r="E373" s="18" t="s">
        <v>1140</v>
      </c>
      <c r="F373" s="22" t="str">
        <f>IF(ISBLANK(Table2[[#This Row],[unique_id]]), "", PROPER(SUBSTITUTE(Table2[[#This Row],[unique_id]], "_", " ")))</f>
        <v>Server Meg Plug</v>
      </c>
      <c r="G373" s="21" t="s">
        <v>823</v>
      </c>
      <c r="H373" s="18" t="s">
        <v>536</v>
      </c>
      <c r="I373" s="18" t="s">
        <v>295</v>
      </c>
      <c r="M373" s="18" t="s">
        <v>261</v>
      </c>
      <c r="O373" s="19" t="s">
        <v>806</v>
      </c>
      <c r="P373" s="18"/>
      <c r="R373" s="18" t="s">
        <v>819</v>
      </c>
      <c r="S373" s="18" t="str">
        <f>Table2[[#This Row],[friendly_name]]</f>
        <v>Server Meg</v>
      </c>
      <c r="T373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3" s="18"/>
      <c r="V373" s="19"/>
      <c r="W373" s="19"/>
      <c r="X373" s="19"/>
      <c r="Y373" s="19"/>
      <c r="Z373" s="19"/>
      <c r="AB373" s="18"/>
      <c r="AE373" s="18" t="s">
        <v>256</v>
      </c>
      <c r="AG373" s="19"/>
      <c r="AH373" s="19"/>
      <c r="AR373" s="21"/>
      <c r="AT373" s="15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18" t="str">
        <f>IF(ISBLANK(Table2[[#This Row],[device_model]]), "", Table2[[#This Row],[device_suggested_area]])</f>
        <v>Rack</v>
      </c>
      <c r="BB373" s="18" t="s">
        <v>1122</v>
      </c>
      <c r="BC373" s="21" t="s">
        <v>366</v>
      </c>
      <c r="BD373" s="18" t="s">
        <v>236</v>
      </c>
      <c r="BE373" s="18" t="s">
        <v>367</v>
      </c>
      <c r="BF373" s="18" t="s">
        <v>28</v>
      </c>
      <c r="BI373" s="18" t="s">
        <v>1019</v>
      </c>
      <c r="BJ373" s="18" t="s">
        <v>1423</v>
      </c>
      <c r="BK373" s="18" t="s">
        <v>821</v>
      </c>
      <c r="BL373" s="18" t="s">
        <v>1479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4" spans="1:65" ht="16" customHeight="1">
      <c r="A374" s="18">
        <v>2599</v>
      </c>
      <c r="B374" s="28" t="s">
        <v>26</v>
      </c>
      <c r="C374" s="28" t="s">
        <v>826</v>
      </c>
      <c r="D374" s="28" t="s">
        <v>149</v>
      </c>
      <c r="E374" s="29" t="s">
        <v>1354</v>
      </c>
      <c r="F374" s="30" t="str">
        <f>IF(ISBLANK(Table2[[#This Row],[unique_id]]), "", PROPER(SUBSTITUTE(Table2[[#This Row],[unique_id]], "_", " ")))</f>
        <v>Template Server Lia Plug Proxy</v>
      </c>
      <c r="G374" s="28" t="s">
        <v>1355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33" t="s">
        <v>166</v>
      </c>
      <c r="Q374" s="33" t="s">
        <v>778</v>
      </c>
      <c r="R374" s="33" t="s">
        <v>780</v>
      </c>
      <c r="S374" s="28" t="s">
        <v>1355</v>
      </c>
      <c r="T37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">
        <v>505</v>
      </c>
      <c r="BB374" s="28" t="s">
        <v>1356</v>
      </c>
      <c r="BC374" s="28" t="s">
        <v>365</v>
      </c>
      <c r="BD374" s="28" t="s">
        <v>236</v>
      </c>
      <c r="BE374" s="28" t="s">
        <v>368</v>
      </c>
      <c r="BF374" s="28" t="s">
        <v>505</v>
      </c>
      <c r="BG374" s="28"/>
      <c r="BH374" s="28"/>
      <c r="BI374" s="28"/>
      <c r="BJ374" s="28"/>
      <c r="BK374" s="28"/>
      <c r="BL374" s="28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2600</v>
      </c>
      <c r="B375" s="28" t="s">
        <v>26</v>
      </c>
      <c r="C375" s="28" t="s">
        <v>236</v>
      </c>
      <c r="D375" s="28" t="s">
        <v>134</v>
      </c>
      <c r="E375" s="28" t="s">
        <v>1353</v>
      </c>
      <c r="F375" s="30" t="str">
        <f>IF(ISBLANK(Table2[[#This Row],[unique_id]]), "", PROPER(SUBSTITUTE(Table2[[#This Row],[unique_id]], "_", " ")))</f>
        <v>Server Lia Plug</v>
      </c>
      <c r="G375" s="28" t="s">
        <v>1355</v>
      </c>
      <c r="H375" s="28" t="s">
        <v>536</v>
      </c>
      <c r="I375" s="28" t="s">
        <v>295</v>
      </c>
      <c r="J375" s="28"/>
      <c r="K375" s="28"/>
      <c r="L375" s="28"/>
      <c r="M375" s="18" t="s">
        <v>261</v>
      </c>
      <c r="N375" s="28"/>
      <c r="O375" s="31" t="s">
        <v>806</v>
      </c>
      <c r="P375" s="33" t="s">
        <v>166</v>
      </c>
      <c r="Q375" s="33" t="s">
        <v>778</v>
      </c>
      <c r="R375" s="33" t="s">
        <v>780</v>
      </c>
      <c r="S375" s="28" t="s">
        <v>1355</v>
      </c>
      <c r="T375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5" s="28"/>
      <c r="V375" s="31"/>
      <c r="W375" s="31"/>
      <c r="X375" s="31"/>
      <c r="Y375" s="31"/>
      <c r="Z375" s="31"/>
      <c r="AA375" s="31"/>
      <c r="AB375" s="28"/>
      <c r="AC375" s="28"/>
      <c r="AD375" s="28"/>
      <c r="AE375" s="18" t="s">
        <v>256</v>
      </c>
      <c r="AF375" s="28"/>
      <c r="AG375" s="31"/>
      <c r="AH375" s="31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32"/>
      <c r="AU375" s="28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28"/>
      <c r="BA375" s="18" t="s">
        <v>505</v>
      </c>
      <c r="BB375" s="28" t="s">
        <v>1356</v>
      </c>
      <c r="BC375" s="28" t="s">
        <v>365</v>
      </c>
      <c r="BD375" s="28" t="s">
        <v>236</v>
      </c>
      <c r="BE375" s="28" t="s">
        <v>368</v>
      </c>
      <c r="BF375" s="28" t="s">
        <v>505</v>
      </c>
      <c r="BG375" s="28"/>
      <c r="BH375" s="28"/>
      <c r="BI375" s="28" t="s">
        <v>1018</v>
      </c>
      <c r="BJ375" s="28" t="s">
        <v>1423</v>
      </c>
      <c r="BK375" s="28" t="s">
        <v>354</v>
      </c>
      <c r="BL375" s="28" t="s">
        <v>1480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6" spans="1:65" ht="16" customHeight="1">
      <c r="A376" s="18">
        <v>2601</v>
      </c>
      <c r="B376" s="28" t="s">
        <v>26</v>
      </c>
      <c r="C376" s="28" t="s">
        <v>826</v>
      </c>
      <c r="D376" s="28" t="s">
        <v>149</v>
      </c>
      <c r="E376" s="29" t="s">
        <v>949</v>
      </c>
      <c r="F376" s="30" t="str">
        <f>IF(ISBLANK(Table2[[#This Row],[unique_id]]), "", PROPER(SUBSTITUTE(Table2[[#This Row],[unique_id]], "_", " ")))</f>
        <v>Template Old Rack Outlet Plug Proxy</v>
      </c>
      <c r="G376" s="28" t="s">
        <v>225</v>
      </c>
      <c r="H376" s="28" t="s">
        <v>536</v>
      </c>
      <c r="I376" s="28" t="s">
        <v>295</v>
      </c>
      <c r="J376" s="28"/>
      <c r="K376" s="28"/>
      <c r="L376" s="28"/>
      <c r="M376" s="28"/>
      <c r="N376" s="28"/>
      <c r="O376" s="31" t="s">
        <v>806</v>
      </c>
      <c r="P376" s="28"/>
      <c r="Q376" s="28"/>
      <c r="R376" s="28"/>
      <c r="S376" s="28"/>
      <c r="T376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6" s="28"/>
      <c r="V376" s="31"/>
      <c r="W376" s="31"/>
      <c r="X376" s="31"/>
      <c r="Y376" s="31"/>
      <c r="Z376" s="31"/>
      <c r="AA376" s="31"/>
      <c r="AB376" s="28"/>
      <c r="AC376" s="28"/>
      <c r="AD376" s="28"/>
      <c r="AE376" s="28"/>
      <c r="AF376" s="28"/>
      <c r="AG376" s="31"/>
      <c r="AH376" s="31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32"/>
      <c r="AU376" s="28" t="s">
        <v>134</v>
      </c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28"/>
      <c r="BA376" s="18" t="str">
        <f>IF(ISBLANK(Table2[[#This Row],[device_model]]), "", Table2[[#This Row],[device_suggested_area]])</f>
        <v>Rack</v>
      </c>
      <c r="BB376" s="28" t="s">
        <v>1063</v>
      </c>
      <c r="BC376" s="28" t="s">
        <v>365</v>
      </c>
      <c r="BD376" s="28" t="s">
        <v>236</v>
      </c>
      <c r="BE376" s="28" t="s">
        <v>368</v>
      </c>
      <c r="BF376" s="28" t="s">
        <v>28</v>
      </c>
      <c r="BG376" s="28"/>
      <c r="BH376" s="28"/>
      <c r="BI376" s="28"/>
      <c r="BJ376" s="28"/>
      <c r="BK376" s="28"/>
      <c r="BL376" s="28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2602</v>
      </c>
      <c r="B377" s="28" t="s">
        <v>26</v>
      </c>
      <c r="C377" s="28" t="s">
        <v>236</v>
      </c>
      <c r="D377" s="28" t="s">
        <v>134</v>
      </c>
      <c r="E377" s="28" t="s">
        <v>948</v>
      </c>
      <c r="F377" s="30" t="str">
        <f>IF(ISBLANK(Table2[[#This Row],[unique_id]]), "", PROPER(SUBSTITUTE(Table2[[#This Row],[unique_id]], "_", " ")))</f>
        <v>Old Rack Outlet Plug</v>
      </c>
      <c r="G377" s="28" t="s">
        <v>225</v>
      </c>
      <c r="H377" s="28" t="s">
        <v>536</v>
      </c>
      <c r="I377" s="28" t="s">
        <v>295</v>
      </c>
      <c r="J377" s="28"/>
      <c r="K377" s="28"/>
      <c r="L377" s="28"/>
      <c r="M377" s="28"/>
      <c r="N377" s="28"/>
      <c r="O377" s="31" t="s">
        <v>806</v>
      </c>
      <c r="P377" s="28"/>
      <c r="Q377" s="28"/>
      <c r="R377" s="28"/>
      <c r="S377" s="28"/>
      <c r="T377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7" s="28"/>
      <c r="V377" s="31"/>
      <c r="W377" s="31"/>
      <c r="X377" s="31"/>
      <c r="Y377" s="31"/>
      <c r="Z377" s="31"/>
      <c r="AA377" s="31"/>
      <c r="AB377" s="28"/>
      <c r="AC377" s="28"/>
      <c r="AD377" s="28"/>
      <c r="AE377" s="28"/>
      <c r="AF377" s="28"/>
      <c r="AG377" s="31"/>
      <c r="AH377" s="31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32"/>
      <c r="AU377" s="28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28"/>
      <c r="BA377" s="18" t="str">
        <f>IF(ISBLANK(Table2[[#This Row],[device_model]]), "", Table2[[#This Row],[device_suggested_area]])</f>
        <v>Rack</v>
      </c>
      <c r="BB377" s="28" t="s">
        <v>1063</v>
      </c>
      <c r="BC377" s="28" t="s">
        <v>365</v>
      </c>
      <c r="BD377" s="28" t="s">
        <v>236</v>
      </c>
      <c r="BE377" s="28" t="s">
        <v>368</v>
      </c>
      <c r="BF377" s="28" t="s">
        <v>28</v>
      </c>
      <c r="BG377" s="28"/>
      <c r="BH377" s="28"/>
      <c r="BI377" s="28" t="s">
        <v>1019</v>
      </c>
      <c r="BJ377" s="28" t="s">
        <v>1423</v>
      </c>
      <c r="BK377" s="28" t="s">
        <v>361</v>
      </c>
      <c r="BL377" s="28" t="s">
        <v>1481</v>
      </c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8" spans="1:65" ht="16" customHeight="1">
      <c r="A378" s="18">
        <v>2603</v>
      </c>
      <c r="B378" s="33" t="s">
        <v>26</v>
      </c>
      <c r="C378" s="33" t="s">
        <v>826</v>
      </c>
      <c r="D378" s="33" t="s">
        <v>149</v>
      </c>
      <c r="E378" s="34" t="s">
        <v>1006</v>
      </c>
      <c r="F378" s="35" t="str">
        <f>IF(ISBLANK(Table2[[#This Row],[unique_id]]), "", PROPER(SUBSTITUTE(Table2[[#This Row],[unique_id]], "_", " ")))</f>
        <v>Template Rack Outlet Plug Proxy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 t="s">
        <v>806</v>
      </c>
      <c r="P378" s="33" t="s">
        <v>166</v>
      </c>
      <c r="Q378" s="33" t="s">
        <v>778</v>
      </c>
      <c r="R378" s="33" t="s">
        <v>780</v>
      </c>
      <c r="S378" s="33" t="str">
        <f>Table2[[#This Row],[friendly_name]]</f>
        <v>Server Rack</v>
      </c>
      <c r="T378" s="34" t="s">
        <v>1134</v>
      </c>
      <c r="U378" s="33"/>
      <c r="V378" s="36"/>
      <c r="W378" s="36"/>
      <c r="X378" s="36"/>
      <c r="Y378" s="36"/>
      <c r="Z378" s="36"/>
      <c r="AA378" s="36"/>
      <c r="AB378" s="33"/>
      <c r="AC378" s="33"/>
      <c r="AD378" s="33"/>
      <c r="AE378" s="33"/>
      <c r="AF378" s="33"/>
      <c r="AG378" s="36"/>
      <c r="AH378" s="36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7"/>
      <c r="AU378" s="33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1063</v>
      </c>
      <c r="BC378" s="33" t="s">
        <v>942</v>
      </c>
      <c r="BD378" s="33" t="s">
        <v>1179</v>
      </c>
      <c r="BE378" s="33" t="s">
        <v>914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33" t="s">
        <v>26</v>
      </c>
      <c r="C379" s="33" t="s">
        <v>711</v>
      </c>
      <c r="D379" s="33" t="s">
        <v>134</v>
      </c>
      <c r="E379" s="33" t="s">
        <v>864</v>
      </c>
      <c r="F379" s="35" t="str">
        <f>IF(ISBLANK(Table2[[#This Row],[unique_id]]), "", PROPER(SUBSTITUTE(Table2[[#This Row],[unique_id]], "_", " ")))</f>
        <v>Rack Outlet Plug</v>
      </c>
      <c r="G379" s="33" t="s">
        <v>225</v>
      </c>
      <c r="H379" s="33" t="s">
        <v>536</v>
      </c>
      <c r="I379" s="33" t="s">
        <v>295</v>
      </c>
      <c r="J379" s="33"/>
      <c r="K379" s="33"/>
      <c r="L379" s="33"/>
      <c r="M379" s="33" t="s">
        <v>261</v>
      </c>
      <c r="N379" s="33"/>
      <c r="O379" s="36" t="s">
        <v>806</v>
      </c>
      <c r="P379" s="33" t="s">
        <v>166</v>
      </c>
      <c r="Q379" s="33" t="s">
        <v>778</v>
      </c>
      <c r="R379" s="33" t="s">
        <v>780</v>
      </c>
      <c r="S379" s="33" t="str">
        <f>Table2[[#This Row],[friendly_name]]</f>
        <v>Server Rack</v>
      </c>
      <c r="T37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9" s="33"/>
      <c r="V379" s="36"/>
      <c r="W379" s="36"/>
      <c r="X379" s="36"/>
      <c r="Y379" s="36"/>
      <c r="Z379" s="36"/>
      <c r="AA379" s="52" t="s">
        <v>1177</v>
      </c>
      <c r="AB379" s="33"/>
      <c r="AC379" s="33"/>
      <c r="AD379" s="33"/>
      <c r="AE379" s="33" t="s">
        <v>256</v>
      </c>
      <c r="AF379" s="33">
        <v>10</v>
      </c>
      <c r="AG379" s="36" t="s">
        <v>34</v>
      </c>
      <c r="AH379" s="36" t="s">
        <v>924</v>
      </c>
      <c r="AI379" s="33"/>
      <c r="AJ379" s="33" t="str">
        <f>_xlfn.CONCAT("homeassistant/", Table2[[#This Row],[entity_namespace]], "/tasmota/",Table2[[#This Row],[unique_id]], "/config")</f>
        <v>homeassistant/switch/tasmota/rack_outlet_plug/config</v>
      </c>
      <c r="AK379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9" s="33" t="str">
        <f>_xlfn.CONCAT("tasmota/device/",Table2[[#This Row],[unique_id]], "/cmnd/POWER")</f>
        <v>tasmota/device/rack_outlet_plug/cmnd/POWER</v>
      </c>
      <c r="AM37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3" t="s">
        <v>943</v>
      </c>
      <c r="AO379" s="33" t="s">
        <v>944</v>
      </c>
      <c r="AP379" s="33" t="s">
        <v>933</v>
      </c>
      <c r="AQ379" s="33" t="s">
        <v>934</v>
      </c>
      <c r="AR379" s="33" t="s">
        <v>1010</v>
      </c>
      <c r="AS379" s="33">
        <v>1</v>
      </c>
      <c r="AT379" s="38" t="str">
        <f>HYPERLINK(_xlfn.CONCAT("http://", Table2[[#This Row],[connection_ip]], "/?"))</f>
        <v>http://10.0.4.102/?</v>
      </c>
      <c r="AU379" s="33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33"/>
      <c r="BA379" s="18" t="str">
        <f>IF(ISBLANK(Table2[[#This Row],[device_model]]), "", Table2[[#This Row],[device_suggested_area]])</f>
        <v>Rack</v>
      </c>
      <c r="BB379" s="33" t="s">
        <v>1063</v>
      </c>
      <c r="BC379" s="33" t="s">
        <v>942</v>
      </c>
      <c r="BD379" s="33" t="s">
        <v>1179</v>
      </c>
      <c r="BE379" s="33" t="s">
        <v>914</v>
      </c>
      <c r="BF379" s="33" t="s">
        <v>28</v>
      </c>
      <c r="BG379" s="33"/>
      <c r="BH379" s="33"/>
      <c r="BI379" s="33"/>
      <c r="BJ379" s="33" t="s">
        <v>1423</v>
      </c>
      <c r="BK379" s="33" t="s">
        <v>941</v>
      </c>
      <c r="BL379" s="33" t="s">
        <v>1482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0" spans="1:65" ht="16" customHeight="1">
      <c r="A380" s="18">
        <v>2605</v>
      </c>
      <c r="B380" s="33" t="s">
        <v>26</v>
      </c>
      <c r="C380" s="33" t="s">
        <v>711</v>
      </c>
      <c r="D380" s="33" t="s">
        <v>27</v>
      </c>
      <c r="E380" s="33" t="s">
        <v>1007</v>
      </c>
      <c r="F380" s="35" t="str">
        <f>IF(ISBLANK(Table2[[#This Row],[unique_id]]), "", PROPER(SUBSTITUTE(Table2[[#This Row],[unique_id]], "_", " ")))</f>
        <v>Rack Outlet Plug Energy Power</v>
      </c>
      <c r="G380" s="33" t="s">
        <v>225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/>
      <c r="P380" s="33"/>
      <c r="Q380" s="33"/>
      <c r="R380" s="33"/>
      <c r="S380" s="33"/>
      <c r="T380" s="34"/>
      <c r="U380" s="33"/>
      <c r="V380" s="36"/>
      <c r="W380" s="36"/>
      <c r="X380" s="36"/>
      <c r="Y380" s="36"/>
      <c r="Z380" s="36"/>
      <c r="AA380" s="36"/>
      <c r="AB380" s="33" t="s">
        <v>31</v>
      </c>
      <c r="AC380" s="33" t="s">
        <v>332</v>
      </c>
      <c r="AD380" s="33" t="s">
        <v>925</v>
      </c>
      <c r="AE380" s="33"/>
      <c r="AF380" s="33">
        <v>10</v>
      </c>
      <c r="AG380" s="36" t="s">
        <v>34</v>
      </c>
      <c r="AH380" s="36" t="s">
        <v>924</v>
      </c>
      <c r="AI380" s="33"/>
      <c r="AJ380" s="33" t="str">
        <f>_xlfn.CONCAT("homeassistant/", Table2[[#This Row],[entity_namespace]], "/tasmota/",Table2[[#This Row],[unique_id]], "/config")</f>
        <v>homeassistant/sensor/tasmota/rack_outlet_plug_energy_power/config</v>
      </c>
      <c r="AK38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0" s="33"/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3" t="s">
        <v>943</v>
      </c>
      <c r="AO380" s="33" t="s">
        <v>944</v>
      </c>
      <c r="AP380" s="33" t="s">
        <v>933</v>
      </c>
      <c r="AQ380" s="33" t="s">
        <v>934</v>
      </c>
      <c r="AR380" s="33" t="s">
        <v>1173</v>
      </c>
      <c r="AS380" s="33">
        <v>1</v>
      </c>
      <c r="AT380" s="38"/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Rack</v>
      </c>
      <c r="BB380" s="33" t="s">
        <v>1063</v>
      </c>
      <c r="BC380" s="33" t="s">
        <v>942</v>
      </c>
      <c r="BD380" s="33" t="s">
        <v>1179</v>
      </c>
      <c r="BE380" s="33" t="s">
        <v>914</v>
      </c>
      <c r="BF380" s="33" t="s">
        <v>28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2606</v>
      </c>
      <c r="B381" s="33" t="s">
        <v>26</v>
      </c>
      <c r="C381" s="33" t="s">
        <v>711</v>
      </c>
      <c r="D381" s="33" t="s">
        <v>27</v>
      </c>
      <c r="E381" s="33" t="s">
        <v>1008</v>
      </c>
      <c r="F381" s="35" t="str">
        <f>IF(ISBLANK(Table2[[#This Row],[unique_id]]), "", PROPER(SUBSTITUTE(Table2[[#This Row],[unique_id]], "_", " ")))</f>
        <v>Rack Outlet Plug Energy Total</v>
      </c>
      <c r="G381" s="33" t="s">
        <v>225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/>
      <c r="P381" s="33"/>
      <c r="Q381" s="33"/>
      <c r="R381" s="33"/>
      <c r="S381" s="33"/>
      <c r="T381" s="34"/>
      <c r="U381" s="33"/>
      <c r="V381" s="36"/>
      <c r="W381" s="36"/>
      <c r="X381" s="36"/>
      <c r="Y381" s="36"/>
      <c r="Z381" s="36"/>
      <c r="AA381" s="36"/>
      <c r="AB381" s="33" t="s">
        <v>76</v>
      </c>
      <c r="AC381" s="33" t="s">
        <v>333</v>
      </c>
      <c r="AD381" s="33" t="s">
        <v>926</v>
      </c>
      <c r="AE381" s="33"/>
      <c r="AF381" s="33">
        <v>10</v>
      </c>
      <c r="AG381" s="36" t="s">
        <v>34</v>
      </c>
      <c r="AH381" s="36" t="s">
        <v>924</v>
      </c>
      <c r="AI381" s="33"/>
      <c r="AJ381" s="33" t="str">
        <f>_xlfn.CONCAT("homeassistant/", Table2[[#This Row],[entity_namespace]], "/tasmota/",Table2[[#This Row],[unique_id]], "/config")</f>
        <v>homeassistant/sensor/tasmota/rack_outlet_plug_energy_total/config</v>
      </c>
      <c r="AK381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1" s="33"/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3" t="s">
        <v>943</v>
      </c>
      <c r="AO381" s="33" t="s">
        <v>944</v>
      </c>
      <c r="AP381" s="33" t="s">
        <v>933</v>
      </c>
      <c r="AQ381" s="33" t="s">
        <v>934</v>
      </c>
      <c r="AR381" s="33" t="s">
        <v>1174</v>
      </c>
      <c r="AS381" s="33">
        <v>1</v>
      </c>
      <c r="AT381" s="38"/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Rack</v>
      </c>
      <c r="BB381" s="33" t="s">
        <v>1063</v>
      </c>
      <c r="BC381" s="33" t="s">
        <v>942</v>
      </c>
      <c r="BD381" s="33" t="s">
        <v>1179</v>
      </c>
      <c r="BE381" s="33" t="s">
        <v>914</v>
      </c>
      <c r="BF381" s="33" t="s">
        <v>28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28" t="s">
        <v>26</v>
      </c>
      <c r="C382" s="28" t="s">
        <v>826</v>
      </c>
      <c r="D382" s="28" t="s">
        <v>149</v>
      </c>
      <c r="E382" s="29" t="s">
        <v>1021</v>
      </c>
      <c r="F382" s="30" t="str">
        <f>IF(ISBLANK(Table2[[#This Row],[unique_id]]), "", PROPER(SUBSTITUTE(Table2[[#This Row],[unique_id]], "_", " ")))</f>
        <v>Template Old Roof Network Switch Plug Proxy</v>
      </c>
      <c r="G382" s="28" t="s">
        <v>223</v>
      </c>
      <c r="H382" s="28" t="s">
        <v>536</v>
      </c>
      <c r="I382" s="28" t="s">
        <v>295</v>
      </c>
      <c r="J382" s="28"/>
      <c r="K382" s="28"/>
      <c r="L382" s="28"/>
      <c r="M382" s="28"/>
      <c r="N382" s="28"/>
      <c r="O382" s="31" t="s">
        <v>806</v>
      </c>
      <c r="P382" s="28"/>
      <c r="Q382" s="28"/>
      <c r="R382" s="28"/>
      <c r="S382" s="28"/>
      <c r="T38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82" s="28"/>
      <c r="V382" s="31"/>
      <c r="W382" s="31"/>
      <c r="X382" s="31"/>
      <c r="Y382" s="31"/>
      <c r="Z382" s="31"/>
      <c r="AA382" s="31"/>
      <c r="AB382" s="28"/>
      <c r="AC382" s="28"/>
      <c r="AD382" s="28"/>
      <c r="AE382" s="28"/>
      <c r="AF382" s="28"/>
      <c r="AG382" s="31"/>
      <c r="AH382" s="31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32"/>
      <c r="AU382" s="28" t="s">
        <v>134</v>
      </c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8"/>
      <c r="BA382" s="18" t="str">
        <f>IF(ISBLANK(Table2[[#This Row],[device_model]]), "", Table2[[#This Row],[device_suggested_area]])</f>
        <v>Ceiling</v>
      </c>
      <c r="BB382" s="28" t="s">
        <v>223</v>
      </c>
      <c r="BC382" s="28" t="s">
        <v>365</v>
      </c>
      <c r="BD382" s="28" t="s">
        <v>236</v>
      </c>
      <c r="BE382" s="28" t="s">
        <v>368</v>
      </c>
      <c r="BF382" s="28" t="s">
        <v>411</v>
      </c>
      <c r="BG382" s="28"/>
      <c r="BH382" s="28"/>
      <c r="BI382" s="28"/>
      <c r="BJ382" s="28"/>
      <c r="BK382" s="28"/>
      <c r="BL382" s="28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2608</v>
      </c>
      <c r="B383" s="28" t="s">
        <v>26</v>
      </c>
      <c r="C383" s="28" t="s">
        <v>236</v>
      </c>
      <c r="D383" s="28" t="s">
        <v>134</v>
      </c>
      <c r="E383" s="28" t="s">
        <v>1022</v>
      </c>
      <c r="F383" s="30" t="str">
        <f>IF(ISBLANK(Table2[[#This Row],[unique_id]]), "", PROPER(SUBSTITUTE(Table2[[#This Row],[unique_id]], "_", " ")))</f>
        <v>Old Roof Network Switch Plug</v>
      </c>
      <c r="G383" s="28" t="s">
        <v>223</v>
      </c>
      <c r="H383" s="28" t="s">
        <v>536</v>
      </c>
      <c r="I383" s="28" t="s">
        <v>295</v>
      </c>
      <c r="J383" s="28"/>
      <c r="K383" s="28"/>
      <c r="L383" s="28"/>
      <c r="M383" s="28"/>
      <c r="N383" s="28"/>
      <c r="O383" s="31" t="s">
        <v>806</v>
      </c>
      <c r="P383" s="28"/>
      <c r="Q383" s="28"/>
      <c r="R383" s="28"/>
      <c r="S383" s="28"/>
      <c r="T383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3" s="28"/>
      <c r="V383" s="31"/>
      <c r="W383" s="31"/>
      <c r="X383" s="31"/>
      <c r="Y383" s="31"/>
      <c r="Z383" s="31"/>
      <c r="AA383" s="31"/>
      <c r="AB383" s="28"/>
      <c r="AC383" s="28"/>
      <c r="AD383" s="28"/>
      <c r="AE383" s="28" t="s">
        <v>257</v>
      </c>
      <c r="AF383" s="28"/>
      <c r="AG383" s="31"/>
      <c r="AH383" s="31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32"/>
      <c r="AU383" s="28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8"/>
      <c r="BA383" s="18" t="str">
        <f>IF(ISBLANK(Table2[[#This Row],[device_model]]), "", Table2[[#This Row],[device_suggested_area]])</f>
        <v>Ceiling</v>
      </c>
      <c r="BB383" s="28" t="s">
        <v>223</v>
      </c>
      <c r="BC383" s="28" t="s">
        <v>365</v>
      </c>
      <c r="BD383" s="28" t="s">
        <v>236</v>
      </c>
      <c r="BE383" s="28" t="s">
        <v>368</v>
      </c>
      <c r="BF383" s="28" t="s">
        <v>411</v>
      </c>
      <c r="BG383" s="28"/>
      <c r="BH383" s="28"/>
      <c r="BI383" s="28" t="s">
        <v>1018</v>
      </c>
      <c r="BJ383" s="28" t="s">
        <v>1423</v>
      </c>
      <c r="BK383" s="28" t="s">
        <v>359</v>
      </c>
      <c r="BL383" s="28" t="s">
        <v>1483</v>
      </c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4" spans="1:65" ht="16" customHeight="1">
      <c r="A384" s="18">
        <v>2609</v>
      </c>
      <c r="B384" s="33" t="s">
        <v>26</v>
      </c>
      <c r="C384" s="33" t="s">
        <v>826</v>
      </c>
      <c r="D384" s="33" t="s">
        <v>149</v>
      </c>
      <c r="E384" s="34" t="s">
        <v>1163</v>
      </c>
      <c r="F384" s="35" t="str">
        <f>IF(ISBLANK(Table2[[#This Row],[unique_id]]), "", PROPER(SUBSTITUTE(Table2[[#This Row],[unique_id]], "_", " ")))</f>
        <v>Template Ceiling Network Switch Plug Proxy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 t="s">
        <v>806</v>
      </c>
      <c r="P384" s="33" t="s">
        <v>166</v>
      </c>
      <c r="Q384" s="33" t="s">
        <v>778</v>
      </c>
      <c r="R384" s="33" t="s">
        <v>780</v>
      </c>
      <c r="S384" s="33" t="str">
        <f>Table2[[#This Row],[friendly_name]]</f>
        <v>Network Switch</v>
      </c>
      <c r="T384" s="34" t="s">
        <v>1134</v>
      </c>
      <c r="U384" s="33"/>
      <c r="V384" s="36"/>
      <c r="W384" s="36"/>
      <c r="X384" s="36"/>
      <c r="Y384" s="36"/>
      <c r="Z384" s="36"/>
      <c r="AA384" s="36"/>
      <c r="AB384" s="33"/>
      <c r="AC384" s="33"/>
      <c r="AD384" s="33"/>
      <c r="AE384" s="33"/>
      <c r="AF384" s="33"/>
      <c r="AG384" s="36"/>
      <c r="AH384" s="36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7"/>
      <c r="AU384" s="33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942</v>
      </c>
      <c r="BD384" s="33" t="s">
        <v>1179</v>
      </c>
      <c r="BE384" s="33" t="s">
        <v>914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33" t="s">
        <v>26</v>
      </c>
      <c r="C385" s="33" t="s">
        <v>711</v>
      </c>
      <c r="D385" s="33" t="s">
        <v>134</v>
      </c>
      <c r="E385" s="33" t="s">
        <v>1164</v>
      </c>
      <c r="F385" s="35" t="str">
        <f>IF(ISBLANK(Table2[[#This Row],[unique_id]]), "", PROPER(SUBSTITUTE(Table2[[#This Row],[unique_id]], "_", " ")))</f>
        <v>Ceiling Network Switch Plug</v>
      </c>
      <c r="G385" s="33" t="s">
        <v>223</v>
      </c>
      <c r="H385" s="33" t="s">
        <v>536</v>
      </c>
      <c r="I385" s="33" t="s">
        <v>295</v>
      </c>
      <c r="J385" s="33"/>
      <c r="K385" s="33"/>
      <c r="L385" s="33"/>
      <c r="M385" s="33" t="s">
        <v>261</v>
      </c>
      <c r="N385" s="33"/>
      <c r="O385" s="36" t="s">
        <v>806</v>
      </c>
      <c r="P385" s="33" t="s">
        <v>166</v>
      </c>
      <c r="Q385" s="33" t="s">
        <v>778</v>
      </c>
      <c r="R385" s="33" t="s">
        <v>780</v>
      </c>
      <c r="S385" s="33" t="str">
        <f>Table2[[#This Row],[friendly_name]]</f>
        <v>Network Switch</v>
      </c>
      <c r="T38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3"/>
      <c r="V385" s="36"/>
      <c r="W385" s="36"/>
      <c r="X385" s="36"/>
      <c r="Y385" s="36"/>
      <c r="Z385" s="36"/>
      <c r="AA385" s="52" t="s">
        <v>1177</v>
      </c>
      <c r="AB385" s="33"/>
      <c r="AC385" s="33"/>
      <c r="AD385" s="33"/>
      <c r="AE385" s="33" t="s">
        <v>257</v>
      </c>
      <c r="AF385" s="33">
        <v>10</v>
      </c>
      <c r="AG385" s="36" t="s">
        <v>34</v>
      </c>
      <c r="AH385" s="36" t="s">
        <v>924</v>
      </c>
      <c r="AI385" s="33"/>
      <c r="AJ385" s="33" t="str">
        <f>_xlfn.CONCAT("homeassistant/", Table2[[#This Row],[entity_namespace]], "/tasmota/",Table2[[#This Row],[unique_id]], "/config")</f>
        <v>homeassistant/switch/tasmota/ceiling_network_switch_plug/config</v>
      </c>
      <c r="AK385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3" t="str">
        <f>_xlfn.CONCAT("tasmota/device/",Table2[[#This Row],[unique_id]], "/cmnd/POWER")</f>
        <v>tasmota/device/ceiling_network_switch_plug/cmnd/POWER</v>
      </c>
      <c r="AM385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3" t="s">
        <v>943</v>
      </c>
      <c r="AO385" s="33" t="s">
        <v>944</v>
      </c>
      <c r="AP385" s="33" t="s">
        <v>933</v>
      </c>
      <c r="AQ385" s="33" t="s">
        <v>934</v>
      </c>
      <c r="AR385" s="33" t="s">
        <v>1010</v>
      </c>
      <c r="AS385" s="33">
        <v>1</v>
      </c>
      <c r="AT385" s="38" t="str">
        <f>HYPERLINK(_xlfn.CONCAT("http://", Table2[[#This Row],[connection_ip]], "/?"))</f>
        <v>http://10.0.4.105/?</v>
      </c>
      <c r="AU385" s="33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33"/>
      <c r="BA385" s="18" t="str">
        <f>IF(ISBLANK(Table2[[#This Row],[device_model]]), "", Table2[[#This Row],[device_suggested_area]])</f>
        <v>Ceiling</v>
      </c>
      <c r="BB385" s="33" t="s">
        <v>223</v>
      </c>
      <c r="BC385" s="33" t="s">
        <v>942</v>
      </c>
      <c r="BD385" s="33" t="s">
        <v>1179</v>
      </c>
      <c r="BE385" s="33" t="s">
        <v>914</v>
      </c>
      <c r="BF385" s="33" t="s">
        <v>411</v>
      </c>
      <c r="BG385" s="33"/>
      <c r="BH385" s="33"/>
      <c r="BI385" s="33"/>
      <c r="BJ385" s="33" t="s">
        <v>1423</v>
      </c>
      <c r="BK385" s="53" t="s">
        <v>1023</v>
      </c>
      <c r="BL385" s="33" t="s">
        <v>1484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5" ht="16" customHeight="1">
      <c r="A386" s="18">
        <v>2611</v>
      </c>
      <c r="B386" s="33" t="s">
        <v>26</v>
      </c>
      <c r="C386" s="33" t="s">
        <v>711</v>
      </c>
      <c r="D386" s="33" t="s">
        <v>27</v>
      </c>
      <c r="E386" s="33" t="s">
        <v>1165</v>
      </c>
      <c r="F386" s="35" t="str">
        <f>IF(ISBLANK(Table2[[#This Row],[unique_id]]), "", PROPER(SUBSTITUTE(Table2[[#This Row],[unique_id]], "_", " ")))</f>
        <v>Ceiling Network Switch Plug Energy Power</v>
      </c>
      <c r="G386" s="33" t="s">
        <v>223</v>
      </c>
      <c r="H386" s="33" t="s">
        <v>536</v>
      </c>
      <c r="I386" s="33" t="s">
        <v>295</v>
      </c>
      <c r="J386" s="33"/>
      <c r="K386" s="33"/>
      <c r="L386" s="33"/>
      <c r="M386" s="33"/>
      <c r="N386" s="33"/>
      <c r="O386" s="36"/>
      <c r="P386" s="33"/>
      <c r="Q386" s="33"/>
      <c r="R386" s="33"/>
      <c r="S386" s="33"/>
      <c r="T386" s="34"/>
      <c r="U386" s="33"/>
      <c r="V386" s="36"/>
      <c r="W386" s="36"/>
      <c r="X386" s="36"/>
      <c r="Y386" s="36"/>
      <c r="Z386" s="36"/>
      <c r="AA386" s="36"/>
      <c r="AB386" s="33" t="s">
        <v>31</v>
      </c>
      <c r="AC386" s="33" t="s">
        <v>332</v>
      </c>
      <c r="AD386" s="33" t="s">
        <v>925</v>
      </c>
      <c r="AE386" s="33"/>
      <c r="AF386" s="33">
        <v>10</v>
      </c>
      <c r="AG386" s="36" t="s">
        <v>34</v>
      </c>
      <c r="AH386" s="36" t="s">
        <v>924</v>
      </c>
      <c r="AI386" s="33"/>
      <c r="AJ386" s="33" t="str">
        <f>_xlfn.CONCAT("homeassistant/", Table2[[#This Row],[entity_namespace]], "/tasmota/",Table2[[#This Row],[unique_id]], "/config")</f>
        <v>homeassistant/sensor/tasmota/ceiling_network_switch_plug_energy_power/config</v>
      </c>
      <c r="AK386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6" s="33"/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3" t="s">
        <v>943</v>
      </c>
      <c r="AO386" s="33" t="s">
        <v>944</v>
      </c>
      <c r="AP386" s="33" t="s">
        <v>933</v>
      </c>
      <c r="AQ386" s="33" t="s">
        <v>934</v>
      </c>
      <c r="AR386" s="33" t="s">
        <v>1173</v>
      </c>
      <c r="AS386" s="33">
        <v>1</v>
      </c>
      <c r="AT386" s="38"/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Ceiling</v>
      </c>
      <c r="BB386" s="33" t="s">
        <v>223</v>
      </c>
      <c r="BC386" s="33" t="s">
        <v>942</v>
      </c>
      <c r="BD386" s="33" t="s">
        <v>1179</v>
      </c>
      <c r="BE386" s="33" t="s">
        <v>914</v>
      </c>
      <c r="BF386" s="33" t="s">
        <v>411</v>
      </c>
      <c r="BG386" s="33"/>
      <c r="BH386" s="33"/>
      <c r="BI386" s="33"/>
      <c r="BJ386" s="33"/>
      <c r="BK386" s="33"/>
      <c r="BL386" s="33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5" ht="16" customHeight="1">
      <c r="A387" s="18">
        <v>2612</v>
      </c>
      <c r="B387" s="33" t="s">
        <v>26</v>
      </c>
      <c r="C387" s="33" t="s">
        <v>711</v>
      </c>
      <c r="D387" s="33" t="s">
        <v>27</v>
      </c>
      <c r="E387" s="33" t="s">
        <v>1166</v>
      </c>
      <c r="F387" s="35" t="str">
        <f>IF(ISBLANK(Table2[[#This Row],[unique_id]]), "", PROPER(SUBSTITUTE(Table2[[#This Row],[unique_id]], "_", " ")))</f>
        <v>Ceiling Network Switch Plug Energy Total</v>
      </c>
      <c r="G387" s="33" t="s">
        <v>223</v>
      </c>
      <c r="H387" s="33" t="s">
        <v>536</v>
      </c>
      <c r="I387" s="33" t="s">
        <v>295</v>
      </c>
      <c r="J387" s="33"/>
      <c r="K387" s="33"/>
      <c r="L387" s="33"/>
      <c r="M387" s="33"/>
      <c r="N387" s="33"/>
      <c r="O387" s="36"/>
      <c r="P387" s="33"/>
      <c r="Q387" s="33"/>
      <c r="R387" s="33"/>
      <c r="S387" s="33"/>
      <c r="T387" s="34"/>
      <c r="U387" s="33"/>
      <c r="V387" s="36"/>
      <c r="W387" s="36"/>
      <c r="X387" s="36"/>
      <c r="Y387" s="36"/>
      <c r="Z387" s="36"/>
      <c r="AA387" s="36"/>
      <c r="AB387" s="33" t="s">
        <v>76</v>
      </c>
      <c r="AC387" s="33" t="s">
        <v>333</v>
      </c>
      <c r="AD387" s="33" t="s">
        <v>926</v>
      </c>
      <c r="AE387" s="33"/>
      <c r="AF387" s="33">
        <v>10</v>
      </c>
      <c r="AG387" s="36" t="s">
        <v>34</v>
      </c>
      <c r="AH387" s="36" t="s">
        <v>924</v>
      </c>
      <c r="AI387" s="33"/>
      <c r="AJ387" s="33" t="str">
        <f>_xlfn.CONCAT("homeassistant/", Table2[[#This Row],[entity_namespace]], "/tasmota/",Table2[[#This Row],[unique_id]], "/config")</f>
        <v>homeassistant/sensor/tasmota/ceiling_network_switch_plug_energy_total/config</v>
      </c>
      <c r="AK387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7" s="33"/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3" t="s">
        <v>943</v>
      </c>
      <c r="AO387" s="33" t="s">
        <v>944</v>
      </c>
      <c r="AP387" s="33" t="s">
        <v>933</v>
      </c>
      <c r="AQ387" s="33" t="s">
        <v>934</v>
      </c>
      <c r="AR387" s="33" t="s">
        <v>1174</v>
      </c>
      <c r="AS387" s="33">
        <v>1</v>
      </c>
      <c r="AT387" s="38"/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Ceiling</v>
      </c>
      <c r="BB387" s="33" t="s">
        <v>223</v>
      </c>
      <c r="BC387" s="33" t="s">
        <v>942</v>
      </c>
      <c r="BD387" s="33" t="s">
        <v>1179</v>
      </c>
      <c r="BE387" s="33" t="s">
        <v>914</v>
      </c>
      <c r="BF387" s="33" t="s">
        <v>411</v>
      </c>
      <c r="BG387" s="33"/>
      <c r="BH387" s="33"/>
      <c r="BI387" s="33"/>
      <c r="BJ387" s="33"/>
      <c r="BK387" s="33"/>
      <c r="BL387" s="33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2613</v>
      </c>
      <c r="B388" s="18" t="s">
        <v>26</v>
      </c>
      <c r="C388" s="18" t="s">
        <v>826</v>
      </c>
      <c r="D388" s="18" t="s">
        <v>149</v>
      </c>
      <c r="E388" s="23" t="s">
        <v>1009</v>
      </c>
      <c r="F388" s="22" t="str">
        <f>IF(ISBLANK(Table2[[#This Row],[unique_id]]), "", PROPER(SUBSTITUTE(Table2[[#This Row],[unique_id]], "_", " ")))</f>
        <v>Template Rack Internet Modem Plug Proxy</v>
      </c>
      <c r="G388" s="18" t="s">
        <v>224</v>
      </c>
      <c r="H388" s="18" t="s">
        <v>536</v>
      </c>
      <c r="I388" s="18" t="s">
        <v>295</v>
      </c>
      <c r="O388" s="19" t="s">
        <v>806</v>
      </c>
      <c r="P388" s="18"/>
      <c r="R388" s="18" t="s">
        <v>820</v>
      </c>
      <c r="S388" s="18" t="str">
        <f>Table2[[#This Row],[friendly_name]]</f>
        <v>Internet Modem</v>
      </c>
      <c r="T388" s="23" t="s">
        <v>1132</v>
      </c>
      <c r="U388" s="18"/>
      <c r="V388" s="19"/>
      <c r="W388" s="19"/>
      <c r="X388" s="19"/>
      <c r="Y388" s="19"/>
      <c r="Z388" s="19"/>
      <c r="AB388" s="18"/>
      <c r="AG388" s="19"/>
      <c r="AH388" s="19"/>
      <c r="AT388" s="20"/>
      <c r="AU388" s="18" t="s">
        <v>134</v>
      </c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18" t="str">
        <f>IF(ISBLANK(Table2[[#This Row],[device_model]]), "", Table2[[#This Row],[device_suggested_area]])</f>
        <v>Rack</v>
      </c>
      <c r="BB388" s="18" t="s">
        <v>1068</v>
      </c>
      <c r="BC388" s="21" t="s">
        <v>366</v>
      </c>
      <c r="BD388" s="18" t="s">
        <v>236</v>
      </c>
      <c r="BE388" s="18" t="s">
        <v>367</v>
      </c>
      <c r="BF388" s="18" t="s">
        <v>28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18">
        <v>2614</v>
      </c>
      <c r="B389" s="18" t="s">
        <v>26</v>
      </c>
      <c r="C389" s="18" t="s">
        <v>236</v>
      </c>
      <c r="D389" s="18" t="s">
        <v>134</v>
      </c>
      <c r="E389" s="18" t="s">
        <v>865</v>
      </c>
      <c r="F389" s="22" t="str">
        <f>IF(ISBLANK(Table2[[#This Row],[unique_id]]), "", PROPER(SUBSTITUTE(Table2[[#This Row],[unique_id]], "_", " ")))</f>
        <v>Rack Internet Modem Plug</v>
      </c>
      <c r="G389" s="18" t="s">
        <v>224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/>
      <c r="R389" s="18" t="s">
        <v>820</v>
      </c>
      <c r="S389" s="18" t="str">
        <f>Table2[[#This Row],[friendly_name]]</f>
        <v>Internet Modem</v>
      </c>
      <c r="T389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9" s="18"/>
      <c r="V389" s="19"/>
      <c r="W389" s="19"/>
      <c r="X389" s="19"/>
      <c r="Y389" s="19"/>
      <c r="Z389" s="19"/>
      <c r="AB389" s="18"/>
      <c r="AE389" s="18" t="s">
        <v>258</v>
      </c>
      <c r="AG389" s="19"/>
      <c r="AH389" s="19"/>
      <c r="AT389" s="20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18" t="str">
        <f>IF(ISBLANK(Table2[[#This Row],[device_model]]), "", Table2[[#This Row],[device_suggested_area]])</f>
        <v>Rack</v>
      </c>
      <c r="BB389" s="18" t="s">
        <v>1068</v>
      </c>
      <c r="BC389" s="21" t="s">
        <v>366</v>
      </c>
      <c r="BD389" s="18" t="s">
        <v>236</v>
      </c>
      <c r="BE389" s="18" t="s">
        <v>367</v>
      </c>
      <c r="BF389" s="18" t="s">
        <v>28</v>
      </c>
      <c r="BI389" s="18" t="s">
        <v>1018</v>
      </c>
      <c r="BJ389" s="18" t="s">
        <v>1423</v>
      </c>
      <c r="BK389" s="18" t="s">
        <v>360</v>
      </c>
      <c r="BL389" s="18" t="s">
        <v>1485</v>
      </c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5" ht="16" customHeight="1">
      <c r="A390" s="18">
        <v>2615</v>
      </c>
      <c r="B390" s="33" t="s">
        <v>26</v>
      </c>
      <c r="C390" s="33" t="s">
        <v>711</v>
      </c>
      <c r="D390" s="33" t="s">
        <v>129</v>
      </c>
      <c r="E390" s="33" t="s">
        <v>915</v>
      </c>
      <c r="F390" s="35" t="str">
        <f>IF(ISBLANK(Table2[[#This Row],[unique_id]]), "", PROPER(SUBSTITUTE(Table2[[#This Row],[unique_id]], "_", " ")))</f>
        <v>Rack Fans Plug</v>
      </c>
      <c r="G390" s="33" t="s">
        <v>599</v>
      </c>
      <c r="H390" s="33" t="s">
        <v>536</v>
      </c>
      <c r="I390" s="33" t="s">
        <v>295</v>
      </c>
      <c r="J390" s="33"/>
      <c r="K390" s="33"/>
      <c r="L390" s="33"/>
      <c r="M390" s="33" t="s">
        <v>261</v>
      </c>
      <c r="N390" s="33"/>
      <c r="O390" s="36" t="s">
        <v>806</v>
      </c>
      <c r="P390" s="33"/>
      <c r="Q390" s="33"/>
      <c r="R390" s="33"/>
      <c r="S390" s="33"/>
      <c r="T390" s="34" t="s">
        <v>1011</v>
      </c>
      <c r="U390" s="33"/>
      <c r="V390" s="36"/>
      <c r="W390" s="36"/>
      <c r="X390" s="36"/>
      <c r="Y390" s="36"/>
      <c r="Z390" s="36"/>
      <c r="AA390" s="36" t="s">
        <v>1178</v>
      </c>
      <c r="AB390" s="33"/>
      <c r="AC390" s="33"/>
      <c r="AD390" s="33"/>
      <c r="AE390" s="33" t="s">
        <v>601</v>
      </c>
      <c r="AF390" s="33">
        <v>10</v>
      </c>
      <c r="AG390" s="36" t="s">
        <v>34</v>
      </c>
      <c r="AH390" s="36" t="s">
        <v>924</v>
      </c>
      <c r="AI390" s="33"/>
      <c r="AJ390" s="33" t="str">
        <f>_xlfn.CONCAT("homeassistant/", Table2[[#This Row],[entity_namespace]], "/tasmota/",Table2[[#This Row],[unique_id]], "/config")</f>
        <v>homeassistant/fan/tasmota/rack_fans_plug/config</v>
      </c>
      <c r="AK390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3" t="str">
        <f>_xlfn.CONCAT("tasmota/device/",Table2[[#This Row],[unique_id]], "/cmnd/POWER")</f>
        <v>tasmota/device/rack_fans_plug/cmnd/POWER</v>
      </c>
      <c r="AM390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3" t="s">
        <v>943</v>
      </c>
      <c r="AO390" s="33" t="s">
        <v>944</v>
      </c>
      <c r="AP390" s="33" t="s">
        <v>933</v>
      </c>
      <c r="AQ390" s="33" t="s">
        <v>934</v>
      </c>
      <c r="AR390" s="33" t="s">
        <v>1010</v>
      </c>
      <c r="AS390" s="33">
        <v>1</v>
      </c>
      <c r="AT390" s="38" t="str">
        <f>HYPERLINK(_xlfn.CONCAT("http://", Table2[[#This Row],[connection_ip]], "/?"))</f>
        <v>http://10.0.4.101/?</v>
      </c>
      <c r="AU390" s="3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3"/>
      <c r="BA390" s="18" t="str">
        <f>IF(ISBLANK(Table2[[#This Row],[device_model]]), "", Table2[[#This Row],[device_suggested_area]])</f>
        <v>Rack</v>
      </c>
      <c r="BB390" s="33" t="s">
        <v>131</v>
      </c>
      <c r="BC390" s="39" t="s">
        <v>785</v>
      </c>
      <c r="BD390" s="33" t="s">
        <v>1179</v>
      </c>
      <c r="BE390" s="33" t="s">
        <v>914</v>
      </c>
      <c r="BF390" s="33" t="s">
        <v>28</v>
      </c>
      <c r="BG390" s="33"/>
      <c r="BH390" s="33"/>
      <c r="BI390" s="33"/>
      <c r="BJ390" s="33" t="s">
        <v>1423</v>
      </c>
      <c r="BK390" s="33" t="s">
        <v>600</v>
      </c>
      <c r="BL390" s="33" t="s">
        <v>1486</v>
      </c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5" ht="16" customHeight="1">
      <c r="A391" s="18">
        <v>2616</v>
      </c>
      <c r="B391" s="18" t="s">
        <v>26</v>
      </c>
      <c r="C391" s="18" t="s">
        <v>383</v>
      </c>
      <c r="D391" s="18" t="s">
        <v>134</v>
      </c>
      <c r="E391" s="21" t="s">
        <v>625</v>
      </c>
      <c r="F391" s="22" t="str">
        <f>IF(ISBLANK(Table2[[#This Row],[unique_id]]), "", PROPER(SUBSTITUTE(Table2[[#This Row],[unique_id]], "_", " ")))</f>
        <v>Deck Fans Outlet</v>
      </c>
      <c r="G391" s="18" t="s">
        <v>628</v>
      </c>
      <c r="H391" s="18" t="s">
        <v>536</v>
      </c>
      <c r="I391" s="18" t="s">
        <v>295</v>
      </c>
      <c r="M391" s="18" t="s">
        <v>261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837</v>
      </c>
      <c r="T391" s="23" t="s">
        <v>836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E391" s="18" t="s">
        <v>255</v>
      </c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1" s="23"/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Deck</v>
      </c>
      <c r="BA391" s="18" t="str">
        <f>IF(ISBLANK(Table2[[#This Row],[device_model]]), "", Table2[[#This Row],[device_suggested_area]])</f>
        <v>Deck</v>
      </c>
      <c r="BB391" s="23" t="s">
        <v>1058</v>
      </c>
      <c r="BC391" s="23" t="s">
        <v>630</v>
      </c>
      <c r="BD391" s="18" t="s">
        <v>383</v>
      </c>
      <c r="BE391" s="23" t="s">
        <v>631</v>
      </c>
      <c r="BF391" s="18" t="s">
        <v>363</v>
      </c>
      <c r="BK391" s="18" t="s">
        <v>632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2" spans="1:65" ht="16" customHeight="1">
      <c r="A392" s="18">
        <v>2617</v>
      </c>
      <c r="B392" s="18" t="s">
        <v>26</v>
      </c>
      <c r="C392" s="18" t="s">
        <v>383</v>
      </c>
      <c r="D392" s="18" t="s">
        <v>134</v>
      </c>
      <c r="E392" s="21" t="s">
        <v>626</v>
      </c>
      <c r="F392" s="22" t="str">
        <f>IF(ISBLANK(Table2[[#This Row],[unique_id]]), "", PROPER(SUBSTITUTE(Table2[[#This Row],[unique_id]], "_", " ")))</f>
        <v>Kitchen Fan Outlet</v>
      </c>
      <c r="G392" s="18" t="s">
        <v>627</v>
      </c>
      <c r="H392" s="18" t="s">
        <v>536</v>
      </c>
      <c r="I392" s="18" t="s">
        <v>295</v>
      </c>
      <c r="M392" s="18" t="s">
        <v>261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837</v>
      </c>
      <c r="T392" s="23" t="s">
        <v>836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E392" s="18" t="s">
        <v>255</v>
      </c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2" s="23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Kitchen</v>
      </c>
      <c r="BA392" s="18" t="str">
        <f>IF(ISBLANK(Table2[[#This Row],[device_model]]), "", Table2[[#This Row],[device_suggested_area]])</f>
        <v>Kitchen</v>
      </c>
      <c r="BB392" s="23" t="s">
        <v>1059</v>
      </c>
      <c r="BC392" s="23" t="s">
        <v>630</v>
      </c>
      <c r="BD392" s="18" t="s">
        <v>383</v>
      </c>
      <c r="BE392" s="23" t="s">
        <v>631</v>
      </c>
      <c r="BF392" s="18" t="s">
        <v>208</v>
      </c>
      <c r="BK392" s="18" t="s">
        <v>633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3" spans="1:65" ht="16" customHeight="1">
      <c r="A393" s="18">
        <v>2618</v>
      </c>
      <c r="B393" s="18" t="s">
        <v>26</v>
      </c>
      <c r="C393" s="18" t="s">
        <v>383</v>
      </c>
      <c r="D393" s="18" t="s">
        <v>134</v>
      </c>
      <c r="E393" s="21" t="s">
        <v>624</v>
      </c>
      <c r="F393" s="22" t="str">
        <f>IF(ISBLANK(Table2[[#This Row],[unique_id]]), "", PROPER(SUBSTITUTE(Table2[[#This Row],[unique_id]], "_", " ")))</f>
        <v>Edwin Wardrobe Outlet</v>
      </c>
      <c r="G393" s="18" t="s">
        <v>634</v>
      </c>
      <c r="H393" s="18" t="s">
        <v>536</v>
      </c>
      <c r="I393" s="18" t="s">
        <v>295</v>
      </c>
      <c r="M393" s="18" t="s">
        <v>261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837</v>
      </c>
      <c r="T393" s="23" t="s">
        <v>836</v>
      </c>
      <c r="U393" s="18"/>
      <c r="V393" s="19"/>
      <c r="W393" s="19" t="s">
        <v>499</v>
      </c>
      <c r="X393" s="19"/>
      <c r="Y393" s="26" t="s">
        <v>775</v>
      </c>
      <c r="Z393" s="26"/>
      <c r="AA393" s="26"/>
      <c r="AB393" s="18"/>
      <c r="AE393" s="18" t="s">
        <v>255</v>
      </c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3" s="23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Edwin</v>
      </c>
      <c r="BA393" s="18" t="str">
        <f>IF(ISBLANK(Table2[[#This Row],[device_model]]), "", Table2[[#This Row],[device_suggested_area]])</f>
        <v>Edwin</v>
      </c>
      <c r="BB393" s="23" t="s">
        <v>1060</v>
      </c>
      <c r="BC393" s="23" t="s">
        <v>630</v>
      </c>
      <c r="BD393" s="18" t="s">
        <v>383</v>
      </c>
      <c r="BE393" s="23" t="s">
        <v>631</v>
      </c>
      <c r="BF393" s="18" t="s">
        <v>127</v>
      </c>
      <c r="BK393" s="18" t="s">
        <v>629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4" spans="1:65" ht="16" customHeight="1">
      <c r="A394" s="18">
        <v>2619</v>
      </c>
      <c r="B394" s="18" t="s">
        <v>26</v>
      </c>
      <c r="C394" s="18" t="s">
        <v>460</v>
      </c>
      <c r="D394" s="18" t="s">
        <v>27</v>
      </c>
      <c r="E394" s="18" t="s">
        <v>832</v>
      </c>
      <c r="F394" s="22" t="str">
        <f>IF(ISBLANK(Table2[[#This Row],[unique_id]]), "", PROPER(SUBSTITUTE(Table2[[#This Row],[unique_id]], "_", " ")))</f>
        <v>Garden Repeater Linkquality</v>
      </c>
      <c r="G394" s="18" t="s">
        <v>715</v>
      </c>
      <c r="H394" s="18" t="s">
        <v>536</v>
      </c>
      <c r="I394" s="18" t="s">
        <v>295</v>
      </c>
      <c r="O394" s="19" t="s">
        <v>806</v>
      </c>
      <c r="P394" s="18" t="s">
        <v>166</v>
      </c>
      <c r="Q394" s="18" t="s">
        <v>778</v>
      </c>
      <c r="R394" s="18" t="s">
        <v>780</v>
      </c>
      <c r="S394" s="18" t="s">
        <v>837</v>
      </c>
      <c r="T394" s="23" t="s">
        <v>835</v>
      </c>
      <c r="U394" s="18"/>
      <c r="V394" s="19"/>
      <c r="W394" s="19" t="s">
        <v>499</v>
      </c>
      <c r="X394" s="19"/>
      <c r="Y394" s="26" t="s">
        <v>775</v>
      </c>
      <c r="Z394" s="19"/>
      <c r="AB394" s="18"/>
      <c r="AG394" s="19"/>
      <c r="AH394" s="19"/>
      <c r="AT3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18" t="str">
        <f>Table2[[#This Row],[device_suggested_area]]</f>
        <v>Garden</v>
      </c>
      <c r="BA394" s="18" t="str">
        <f>IF(ISBLANK(Table2[[#This Row],[device_model]]), "", Table2[[#This Row],[device_suggested_area]])</f>
        <v>Garden</v>
      </c>
      <c r="BB394" s="18" t="s">
        <v>1032</v>
      </c>
      <c r="BC394" s="21" t="s">
        <v>713</v>
      </c>
      <c r="BD394" s="18" t="s">
        <v>460</v>
      </c>
      <c r="BE394" s="18" t="s">
        <v>712</v>
      </c>
      <c r="BF394" s="18" t="s">
        <v>586</v>
      </c>
      <c r="BK394" s="18" t="s">
        <v>714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5" spans="1:65" ht="16" customHeight="1">
      <c r="A395" s="18">
        <v>2620</v>
      </c>
      <c r="B395" s="18" t="s">
        <v>26</v>
      </c>
      <c r="C395" s="18" t="s">
        <v>460</v>
      </c>
      <c r="D395" s="18" t="s">
        <v>27</v>
      </c>
      <c r="E395" s="18" t="s">
        <v>833</v>
      </c>
      <c r="F395" s="22" t="str">
        <f>IF(ISBLANK(Table2[[#This Row],[unique_id]]), "", PROPER(SUBSTITUTE(Table2[[#This Row],[unique_id]], "_", " ")))</f>
        <v>Landing Repeater Linkquality</v>
      </c>
      <c r="G395" s="18" t="s">
        <v>717</v>
      </c>
      <c r="H395" s="18" t="s">
        <v>536</v>
      </c>
      <c r="I395" s="18" t="s">
        <v>295</v>
      </c>
      <c r="O395" s="19" t="s">
        <v>806</v>
      </c>
      <c r="P395" s="18" t="s">
        <v>166</v>
      </c>
      <c r="Q395" s="18" t="s">
        <v>778</v>
      </c>
      <c r="R395" s="18" t="s">
        <v>780</v>
      </c>
      <c r="S395" s="18" t="s">
        <v>837</v>
      </c>
      <c r="T395" s="23" t="s">
        <v>835</v>
      </c>
      <c r="U395" s="18"/>
      <c r="V395" s="19"/>
      <c r="W395" s="19" t="s">
        <v>499</v>
      </c>
      <c r="X395" s="19"/>
      <c r="Y395" s="26" t="s">
        <v>775</v>
      </c>
      <c r="Z395" s="19"/>
      <c r="AB395" s="18"/>
      <c r="AG395" s="19"/>
      <c r="AH395" s="19"/>
      <c r="AT3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18" t="str">
        <f>Table2[[#This Row],[device_suggested_area]]</f>
        <v>Landing</v>
      </c>
      <c r="BA395" s="18" t="str">
        <f>IF(ISBLANK(Table2[[#This Row],[device_model]]), "", Table2[[#This Row],[device_suggested_area]])</f>
        <v>Landing</v>
      </c>
      <c r="BB395" s="18" t="s">
        <v>1032</v>
      </c>
      <c r="BC395" s="21" t="s">
        <v>713</v>
      </c>
      <c r="BD395" s="18" t="s">
        <v>460</v>
      </c>
      <c r="BE395" s="18" t="s">
        <v>712</v>
      </c>
      <c r="BF395" s="18" t="s">
        <v>569</v>
      </c>
      <c r="BK395" s="18" t="s">
        <v>719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6" spans="1:65" ht="16" customHeight="1">
      <c r="A396" s="18">
        <v>2621</v>
      </c>
      <c r="B396" s="18" t="s">
        <v>26</v>
      </c>
      <c r="C396" s="18" t="s">
        <v>460</v>
      </c>
      <c r="D396" s="18" t="s">
        <v>27</v>
      </c>
      <c r="E396" s="18" t="s">
        <v>834</v>
      </c>
      <c r="F396" s="22" t="str">
        <f>IF(ISBLANK(Table2[[#This Row],[unique_id]]), "", PROPER(SUBSTITUTE(Table2[[#This Row],[unique_id]], "_", " ")))</f>
        <v>Driveway Repeater Linkquality</v>
      </c>
      <c r="G396" s="18" t="s">
        <v>716</v>
      </c>
      <c r="H396" s="18" t="s">
        <v>536</v>
      </c>
      <c r="I396" s="18" t="s">
        <v>295</v>
      </c>
      <c r="O396" s="19" t="s">
        <v>806</v>
      </c>
      <c r="P396" s="18" t="s">
        <v>166</v>
      </c>
      <c r="Q396" s="18" t="s">
        <v>778</v>
      </c>
      <c r="R396" s="18" t="s">
        <v>780</v>
      </c>
      <c r="S396" s="18" t="s">
        <v>837</v>
      </c>
      <c r="T396" s="23" t="s">
        <v>835</v>
      </c>
      <c r="U396" s="18"/>
      <c r="V396" s="19"/>
      <c r="W396" s="19" t="s">
        <v>499</v>
      </c>
      <c r="X396" s="19"/>
      <c r="Y396" s="26" t="s">
        <v>775</v>
      </c>
      <c r="Z396" s="19"/>
      <c r="AB396" s="18"/>
      <c r="AG396" s="19"/>
      <c r="AH396" s="19"/>
      <c r="AT3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18" t="str">
        <f>Table2[[#This Row],[device_suggested_area]]</f>
        <v>Driveway</v>
      </c>
      <c r="BA396" s="18" t="str">
        <f>IF(ISBLANK(Table2[[#This Row],[device_model]]), "", Table2[[#This Row],[device_suggested_area]])</f>
        <v>Driveway</v>
      </c>
      <c r="BB396" s="18" t="s">
        <v>1032</v>
      </c>
      <c r="BC396" s="21" t="s">
        <v>713</v>
      </c>
      <c r="BD396" s="18" t="s">
        <v>460</v>
      </c>
      <c r="BE396" s="18" t="s">
        <v>712</v>
      </c>
      <c r="BF396" s="18" t="s">
        <v>718</v>
      </c>
      <c r="BK396" s="18" t="s">
        <v>720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7" spans="1:65" ht="16" customHeight="1">
      <c r="A397" s="18">
        <v>2622</v>
      </c>
      <c r="B397" s="18" t="s">
        <v>26</v>
      </c>
      <c r="C397" s="18" t="s">
        <v>450</v>
      </c>
      <c r="D397" s="18" t="s">
        <v>338</v>
      </c>
      <c r="E397" s="18" t="s">
        <v>337</v>
      </c>
      <c r="F397" s="22" t="str">
        <f>IF(ISBLANK(Table2[[#This Row],[unique_id]]), "", PROPER(SUBSTITUTE(Table2[[#This Row],[unique_id]], "_", " ")))</f>
        <v>Column Break</v>
      </c>
      <c r="G397" s="18" t="s">
        <v>334</v>
      </c>
      <c r="H397" s="18" t="s">
        <v>536</v>
      </c>
      <c r="I397" s="18" t="s">
        <v>295</v>
      </c>
      <c r="M397" s="18" t="s">
        <v>335</v>
      </c>
      <c r="N397" s="18" t="s">
        <v>336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s="18" t="s">
        <v>913</v>
      </c>
      <c r="F398" s="22" t="str">
        <f>IF(ISBLANK(Table2[[#This Row],[unique_id]]), "", PROPER(SUBSTITUTE(Table2[[#This Row],[unique_id]], "_", " ")))</f>
        <v>Lighting Reset Adaptive Lighting All</v>
      </c>
      <c r="G398" s="18" t="s">
        <v>808</v>
      </c>
      <c r="H398" s="18" t="s">
        <v>554</v>
      </c>
      <c r="I398" s="18" t="s">
        <v>295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166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541</v>
      </c>
      <c r="F399" s="22" t="str">
        <f>IF(ISBLANK(Table2[[#This Row],[unique_id]]), "", PROPER(SUBSTITUTE(Table2[[#This Row],[unique_id]], "_", " ")))</f>
        <v>Lighting Reset Adaptive Lighting Ada Lamp</v>
      </c>
      <c r="G399" t="s">
        <v>197</v>
      </c>
      <c r="H399" s="18" t="s">
        <v>554</v>
      </c>
      <c r="I399" s="18" t="s">
        <v>295</v>
      </c>
      <c r="J399" s="18" t="s">
        <v>540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15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130</v>
      </c>
      <c r="BH399" s="18" t="s">
        <v>703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535</v>
      </c>
      <c r="F400" s="22" t="str">
        <f>IF(ISBLANK(Table2[[#This Row],[unique_id]]), "", PROPER(SUBSTITUTE(Table2[[#This Row],[unique_id]], "_", " ")))</f>
        <v>Lighting Reset Adaptive Lighting Edwin Lamp</v>
      </c>
      <c r="G400" t="s">
        <v>207</v>
      </c>
      <c r="H400" s="18" t="s">
        <v>554</v>
      </c>
      <c r="I400" s="18" t="s">
        <v>295</v>
      </c>
      <c r="J400" s="18" t="s">
        <v>540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127</v>
      </c>
      <c r="BH400" s="18" t="s">
        <v>703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542</v>
      </c>
      <c r="F401" s="22" t="str">
        <f>IF(ISBLANK(Table2[[#This Row],[unique_id]]), "", PROPER(SUBSTITUTE(Table2[[#This Row],[unique_id]], "_", " ")))</f>
        <v>Lighting Reset Adaptive Lighting Edwin Night Light</v>
      </c>
      <c r="G401" t="s">
        <v>417</v>
      </c>
      <c r="H401" s="18" t="s">
        <v>554</v>
      </c>
      <c r="I401" s="18" t="s">
        <v>295</v>
      </c>
      <c r="J401" s="18" t="s">
        <v>553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127</v>
      </c>
      <c r="BH401" s="18" t="s">
        <v>703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543</v>
      </c>
      <c r="F402" s="22" t="str">
        <f>IF(ISBLANK(Table2[[#This Row],[unique_id]]), "", PROPER(SUBSTITUTE(Table2[[#This Row],[unique_id]], "_", " ")))</f>
        <v>Lighting Reset Adaptive Lighting Hallway Main</v>
      </c>
      <c r="G402" t="s">
        <v>202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412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897</v>
      </c>
      <c r="F403" s="22" t="str">
        <f>IF(ISBLANK(Table2[[#This Row],[unique_id]]), "", PROPER(SUBSTITUTE(Table2[[#This Row],[unique_id]], "_", " ")))</f>
        <v>Lighting Reset Adaptive Lighting Hallway Sconces</v>
      </c>
      <c r="G403" t="s">
        <v>882</v>
      </c>
      <c r="H403" s="18" t="s">
        <v>554</v>
      </c>
      <c r="I403" s="18" t="s">
        <v>295</v>
      </c>
      <c r="J403" s="18" t="s">
        <v>898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412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544</v>
      </c>
      <c r="F404" s="22" t="str">
        <f>IF(ISBLANK(Table2[[#This Row],[unique_id]]), "", PROPER(SUBSTITUTE(Table2[[#This Row],[unique_id]], "_", " ")))</f>
        <v>Lighting Reset Adaptive Lighting Dining Main</v>
      </c>
      <c r="G404" t="s">
        <v>138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195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545</v>
      </c>
      <c r="F405" s="22" t="str">
        <f>IF(ISBLANK(Table2[[#This Row],[unique_id]]), "", PROPER(SUBSTITUTE(Table2[[#This Row],[unique_id]], "_", " ")))</f>
        <v>Lighting Reset Adaptive Lighting Lounge Main</v>
      </c>
      <c r="G405" t="s">
        <v>209</v>
      </c>
      <c r="H405" s="18" t="s">
        <v>554</v>
      </c>
      <c r="I405" s="18" t="s">
        <v>295</v>
      </c>
      <c r="J405" s="18" t="s">
        <v>561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196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596</v>
      </c>
      <c r="F406" s="22" t="str">
        <f>IF(ISBLANK(Table2[[#This Row],[unique_id]]), "", PROPER(SUBSTITUTE(Table2[[#This Row],[unique_id]], "_", " ")))</f>
        <v>Lighting Reset Adaptive Lighting Lounge Lamp</v>
      </c>
      <c r="G406" t="s">
        <v>566</v>
      </c>
      <c r="H406" s="18" t="s">
        <v>554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166</v>
      </c>
      <c r="BH406" s="18" t="s">
        <v>703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546</v>
      </c>
      <c r="F407" s="22" t="str">
        <f>IF(ISBLANK(Table2[[#This Row],[unique_id]]), "", PROPER(SUBSTITUTE(Table2[[#This Row],[unique_id]], "_", " ")))</f>
        <v>Lighting Reset Adaptive Lighting Parents Main</v>
      </c>
      <c r="G407" t="s">
        <v>198</v>
      </c>
      <c r="H407" s="18" t="s">
        <v>554</v>
      </c>
      <c r="I407" s="18" t="s">
        <v>295</v>
      </c>
      <c r="J407" s="18" t="s">
        <v>561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194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899</v>
      </c>
      <c r="F408" s="22" t="str">
        <f>IF(ISBLANK(Table2[[#This Row],[unique_id]]), "", PROPER(SUBSTITUTE(Table2[[#This Row],[unique_id]], "_", " ")))</f>
        <v>Lighting Reset Adaptive Lighting Parents Jane Bedside</v>
      </c>
      <c r="G408" t="s">
        <v>891</v>
      </c>
      <c r="H408" s="18" t="s">
        <v>554</v>
      </c>
      <c r="I408" s="18" t="s">
        <v>295</v>
      </c>
      <c r="J408" s="18" t="s">
        <v>901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194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900</v>
      </c>
      <c r="F409" s="22" t="str">
        <f>IF(ISBLANK(Table2[[#This Row],[unique_id]]), "", PROPER(SUBSTITUTE(Table2[[#This Row],[unique_id]], "_", " ")))</f>
        <v>Lighting Reset Adaptive Lighting Parents Graham Bedside</v>
      </c>
      <c r="G409" t="s">
        <v>892</v>
      </c>
      <c r="H409" s="18" t="s">
        <v>554</v>
      </c>
      <c r="I409" s="18" t="s">
        <v>295</v>
      </c>
      <c r="J409" s="18" t="s">
        <v>902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194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903</v>
      </c>
      <c r="F410" s="22" t="str">
        <f>IF(ISBLANK(Table2[[#This Row],[unique_id]]), "", PROPER(SUBSTITUTE(Table2[[#This Row],[unique_id]], "_", " ")))</f>
        <v>Lighting Reset Adaptive Lighting Study Lamp</v>
      </c>
      <c r="G410" t="s">
        <v>760</v>
      </c>
      <c r="H410" s="18" t="s">
        <v>554</v>
      </c>
      <c r="I410" s="18" t="s">
        <v>295</v>
      </c>
      <c r="J410" s="18" t="s">
        <v>540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362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547</v>
      </c>
      <c r="F411" s="22" t="str">
        <f>IF(ISBLANK(Table2[[#This Row],[unique_id]]), "", PROPER(SUBSTITUTE(Table2[[#This Row],[unique_id]], "_", " ")))</f>
        <v>Lighting Reset Adaptive Lighting Kitchen Main</v>
      </c>
      <c r="G411" t="s">
        <v>204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208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548</v>
      </c>
      <c r="F412" s="22" t="str">
        <f>IF(ISBLANK(Table2[[#This Row],[unique_id]]), "", PROPER(SUBSTITUTE(Table2[[#This Row],[unique_id]], "_", " ")))</f>
        <v>Lighting Reset Adaptive Lighting Laundry Main</v>
      </c>
      <c r="G412" t="s">
        <v>206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216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549</v>
      </c>
      <c r="F413" s="22" t="str">
        <f>IF(ISBLANK(Table2[[#This Row],[unique_id]]), "", PROPER(SUBSTITUTE(Table2[[#This Row],[unique_id]], "_", " ")))</f>
        <v>Lighting Reset Adaptive Lighting Pantry Main</v>
      </c>
      <c r="G413" t="s">
        <v>205</v>
      </c>
      <c r="H413" s="18" t="s">
        <v>554</v>
      </c>
      <c r="I413" s="18" t="s">
        <v>295</v>
      </c>
      <c r="J413" s="18" t="s">
        <v>561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214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562</v>
      </c>
      <c r="F414" s="22" t="str">
        <f>IF(ISBLANK(Table2[[#This Row],[unique_id]]), "", PROPER(SUBSTITUTE(Table2[[#This Row],[unique_id]], "_", " ")))</f>
        <v>Lighting Reset Adaptive Lighting Office Main</v>
      </c>
      <c r="G414" t="s">
        <v>201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215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550</v>
      </c>
      <c r="F415" s="22" t="str">
        <f>IF(ISBLANK(Table2[[#This Row],[unique_id]]), "", PROPER(SUBSTITUTE(Table2[[#This Row],[unique_id]], "_", " ")))</f>
        <v>Lighting Reset Adaptive Lighting Bathroom Main</v>
      </c>
      <c r="G415" t="s">
        <v>200</v>
      </c>
      <c r="H415" s="18" t="s">
        <v>554</v>
      </c>
      <c r="I415" s="18" t="s">
        <v>295</v>
      </c>
      <c r="J415" s="18" t="s">
        <v>561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364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904</v>
      </c>
      <c r="F416" s="22" t="str">
        <f>IF(ISBLANK(Table2[[#This Row],[unique_id]]), "", PROPER(SUBSTITUTE(Table2[[#This Row],[unique_id]], "_", " ")))</f>
        <v>Lighting Reset Adaptive Lighting Bathroom Sconces</v>
      </c>
      <c r="G416" t="s">
        <v>888</v>
      </c>
      <c r="H416" s="18" t="s">
        <v>554</v>
      </c>
      <c r="I416" s="18" t="s">
        <v>295</v>
      </c>
      <c r="J416" s="18" t="s">
        <v>898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364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2642</v>
      </c>
      <c r="B417" s="18" t="s">
        <v>26</v>
      </c>
      <c r="C417" s="18" t="s">
        <v>151</v>
      </c>
      <c r="D417" s="18" t="s">
        <v>314</v>
      </c>
      <c r="E417" t="s">
        <v>551</v>
      </c>
      <c r="F417" s="22" t="str">
        <f>IF(ISBLANK(Table2[[#This Row],[unique_id]]), "", PROPER(SUBSTITUTE(Table2[[#This Row],[unique_id]], "_", " ")))</f>
        <v>Lighting Reset Adaptive Lighting Ensuite Main</v>
      </c>
      <c r="G417" t="s">
        <v>199</v>
      </c>
      <c r="H417" s="18" t="s">
        <v>554</v>
      </c>
      <c r="I417" s="18" t="s">
        <v>295</v>
      </c>
      <c r="J417" s="18" t="s">
        <v>561</v>
      </c>
      <c r="M417" s="18" t="s">
        <v>261</v>
      </c>
      <c r="O417" s="19"/>
      <c r="P417" s="18"/>
      <c r="T417" s="23"/>
      <c r="U417" s="18"/>
      <c r="V417" s="19"/>
      <c r="W417" s="19"/>
      <c r="X417" s="19"/>
      <c r="Y417" s="19"/>
      <c r="Z417" s="19"/>
      <c r="AB417" s="18"/>
      <c r="AE417" s="18" t="s">
        <v>296</v>
      </c>
      <c r="AG417" s="19"/>
      <c r="AH417" s="19"/>
      <c r="AT417" s="20"/>
      <c r="AU417" s="19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/>
      </c>
      <c r="BE417" s="19"/>
      <c r="BF417" s="18" t="s">
        <v>402</v>
      </c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2643</v>
      </c>
      <c r="B418" s="18" t="s">
        <v>26</v>
      </c>
      <c r="C418" s="18" t="s">
        <v>151</v>
      </c>
      <c r="D418" s="18" t="s">
        <v>314</v>
      </c>
      <c r="E418" t="s">
        <v>905</v>
      </c>
      <c r="F418" s="22" t="str">
        <f>IF(ISBLANK(Table2[[#This Row],[unique_id]]), "", PROPER(SUBSTITUTE(Table2[[#This Row],[unique_id]], "_", " ")))</f>
        <v>Lighting Reset Adaptive Lighting Ensuite Sconces</v>
      </c>
      <c r="G418" t="s">
        <v>871</v>
      </c>
      <c r="H418" s="18" t="s">
        <v>554</v>
      </c>
      <c r="I418" s="18" t="s">
        <v>295</v>
      </c>
      <c r="J418" s="18" t="s">
        <v>898</v>
      </c>
      <c r="M418" s="18" t="s">
        <v>261</v>
      </c>
      <c r="O418" s="19"/>
      <c r="P418" s="18"/>
      <c r="T418" s="23"/>
      <c r="U418" s="18"/>
      <c r="V418" s="19"/>
      <c r="W418" s="19"/>
      <c r="X418" s="19"/>
      <c r="Y418" s="19"/>
      <c r="Z418" s="19"/>
      <c r="AB418" s="18"/>
      <c r="AE418" s="18" t="s">
        <v>296</v>
      </c>
      <c r="AG418" s="19"/>
      <c r="AH418" s="19"/>
      <c r="AT418" s="20"/>
      <c r="AU418" s="19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/>
      </c>
      <c r="BE418" s="19"/>
      <c r="BF418" s="18" t="s">
        <v>402</v>
      </c>
      <c r="BL418" s="18"/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5" ht="16" customHeight="1">
      <c r="A419" s="18">
        <v>2644</v>
      </c>
      <c r="B419" s="18" t="s">
        <v>26</v>
      </c>
      <c r="C419" s="18" t="s">
        <v>151</v>
      </c>
      <c r="D419" s="18" t="s">
        <v>314</v>
      </c>
      <c r="E419" t="s">
        <v>552</v>
      </c>
      <c r="F419" s="22" t="str">
        <f>IF(ISBLANK(Table2[[#This Row],[unique_id]]), "", PROPER(SUBSTITUTE(Table2[[#This Row],[unique_id]], "_", " ")))</f>
        <v>Lighting Reset Adaptive Lighting Wardrobe Main</v>
      </c>
      <c r="G419" t="s">
        <v>203</v>
      </c>
      <c r="H419" s="18" t="s">
        <v>554</v>
      </c>
      <c r="I419" s="18" t="s">
        <v>295</v>
      </c>
      <c r="J419" s="18" t="s">
        <v>561</v>
      </c>
      <c r="M419" s="18" t="s">
        <v>261</v>
      </c>
      <c r="O419" s="19"/>
      <c r="P419" s="18"/>
      <c r="T419" s="23"/>
      <c r="U419" s="18"/>
      <c r="V419" s="19"/>
      <c r="W419" s="19"/>
      <c r="X419" s="19"/>
      <c r="Y419" s="19"/>
      <c r="Z419" s="19"/>
      <c r="AB419" s="18"/>
      <c r="AE419" s="18" t="s">
        <v>296</v>
      </c>
      <c r="AG419" s="19"/>
      <c r="AH419" s="19"/>
      <c r="AT419" s="20"/>
      <c r="AU419" s="19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/>
      </c>
      <c r="BE419" s="19"/>
      <c r="BF419" s="18" t="s">
        <v>505</v>
      </c>
      <c r="BL419" s="18"/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5" ht="16" customHeight="1">
      <c r="A420" s="18">
        <v>2670</v>
      </c>
      <c r="B420" s="18" t="s">
        <v>26</v>
      </c>
      <c r="C420" s="18" t="s">
        <v>238</v>
      </c>
      <c r="D420" s="18" t="s">
        <v>145</v>
      </c>
      <c r="E420" s="18" t="s">
        <v>146</v>
      </c>
      <c r="F420" s="22" t="str">
        <f>IF(ISBLANK(Table2[[#This Row],[unique_id]]), "", PROPER(SUBSTITUTE(Table2[[#This Row],[unique_id]], "_", " ")))</f>
        <v>Ada Home</v>
      </c>
      <c r="G420" s="18" t="s">
        <v>187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Ada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Ada</v>
      </c>
      <c r="BB420" s="18" t="s">
        <v>166</v>
      </c>
      <c r="BC420" s="18" t="s">
        <v>399</v>
      </c>
      <c r="BD420" s="18" t="s">
        <v>238</v>
      </c>
      <c r="BE420" s="18" t="s">
        <v>1099</v>
      </c>
      <c r="BF420" s="18" t="s">
        <v>130</v>
      </c>
      <c r="BJ420" s="18" t="s">
        <v>1422</v>
      </c>
      <c r="BK420" s="24" t="s">
        <v>429</v>
      </c>
      <c r="BL420" s="21" t="s">
        <v>1432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1" spans="1:65" ht="16" customHeight="1">
      <c r="A421" s="18">
        <v>2671</v>
      </c>
      <c r="B421" s="18" t="s">
        <v>26</v>
      </c>
      <c r="C421" s="18" t="s">
        <v>238</v>
      </c>
      <c r="D421" s="18" t="s">
        <v>145</v>
      </c>
      <c r="E421" s="18" t="s">
        <v>262</v>
      </c>
      <c r="F421" s="22" t="str">
        <f>IF(ISBLANK(Table2[[#This Row],[unique_id]]), "", PROPER(SUBSTITUTE(Table2[[#This Row],[unique_id]], "_", " ")))</f>
        <v>Edwin Home</v>
      </c>
      <c r="G421" s="18" t="s">
        <v>263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Edwin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Edwin</v>
      </c>
      <c r="BB421" s="18" t="s">
        <v>166</v>
      </c>
      <c r="BC421" s="18" t="s">
        <v>399</v>
      </c>
      <c r="BD421" s="18" t="s">
        <v>238</v>
      </c>
      <c r="BE421" s="18" t="s">
        <v>1099</v>
      </c>
      <c r="BF421" s="18" t="s">
        <v>127</v>
      </c>
      <c r="BJ421" s="18" t="s">
        <v>1422</v>
      </c>
      <c r="BK421" s="24" t="s">
        <v>428</v>
      </c>
      <c r="BL421" s="21" t="s">
        <v>1433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2" spans="1:65" ht="16" customHeight="1">
      <c r="A422" s="18">
        <v>2672</v>
      </c>
      <c r="B422" s="18" t="s">
        <v>26</v>
      </c>
      <c r="C422" s="18" t="s">
        <v>238</v>
      </c>
      <c r="D422" s="18" t="s">
        <v>145</v>
      </c>
      <c r="E422" s="18" t="s">
        <v>270</v>
      </c>
      <c r="F422" s="22" t="str">
        <f>IF(ISBLANK(Table2[[#This Row],[unique_id]]), "", PROPER(SUBSTITUTE(Table2[[#This Row],[unique_id]], "_", " ")))</f>
        <v>Parents Home</v>
      </c>
      <c r="G422" s="18" t="s">
        <v>264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Parents Home Devices</v>
      </c>
      <c r="T422" s="23" t="s">
        <v>788</v>
      </c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Parents</v>
      </c>
      <c r="BB422" s="18" t="s">
        <v>166</v>
      </c>
      <c r="BC422" s="18" t="s">
        <v>1093</v>
      </c>
      <c r="BD422" s="18" t="s">
        <v>238</v>
      </c>
      <c r="BE422" s="18" t="s">
        <v>1100</v>
      </c>
      <c r="BF422" s="18" t="s">
        <v>194</v>
      </c>
      <c r="BJ422" s="18" t="s">
        <v>1422</v>
      </c>
      <c r="BK422" s="24" t="s">
        <v>651</v>
      </c>
      <c r="BL422" s="21" t="s">
        <v>1434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3" spans="1:65" ht="16" customHeight="1">
      <c r="A423" s="18">
        <v>2673</v>
      </c>
      <c r="B423" s="18" t="s">
        <v>26</v>
      </c>
      <c r="C423" s="18" t="s">
        <v>238</v>
      </c>
      <c r="D423" s="18" t="s">
        <v>145</v>
      </c>
      <c r="E423" s="18" t="s">
        <v>266</v>
      </c>
      <c r="F423" s="22" t="str">
        <f>IF(ISBLANK(Table2[[#This Row],[unique_id]]), "", PROPER(SUBSTITUTE(Table2[[#This Row],[unique_id]], "_", " ")))</f>
        <v>Kitchen Home</v>
      </c>
      <c r="G423" s="18" t="s">
        <v>265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 t="s">
        <v>806</v>
      </c>
      <c r="P423" s="18" t="s">
        <v>166</v>
      </c>
      <c r="Q423" s="18" t="s">
        <v>778</v>
      </c>
      <c r="R423" s="42" t="s">
        <v>763</v>
      </c>
      <c r="S423" s="18" t="str">
        <f>_xlfn.CONCAT( Table2[[#This Row],[friendly_name]], " Devices")</f>
        <v>Kitchen Home Devices</v>
      </c>
      <c r="T423" s="23" t="s">
        <v>788</v>
      </c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Kitchen</v>
      </c>
      <c r="BB423" s="18" t="s">
        <v>166</v>
      </c>
      <c r="BC423" s="18" t="s">
        <v>1093</v>
      </c>
      <c r="BD423" s="18" t="s">
        <v>238</v>
      </c>
      <c r="BE423" s="18" t="s">
        <v>1100</v>
      </c>
      <c r="BF423" s="18" t="s">
        <v>208</v>
      </c>
      <c r="BJ423" s="18" t="s">
        <v>1422</v>
      </c>
      <c r="BK423" s="24" t="s">
        <v>748</v>
      </c>
      <c r="BL423" s="21" t="s">
        <v>1435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4" spans="1:65" ht="16" customHeight="1">
      <c r="A424" s="18">
        <v>2674</v>
      </c>
      <c r="B424" s="18" t="s">
        <v>26</v>
      </c>
      <c r="C424" s="18" t="s">
        <v>238</v>
      </c>
      <c r="D424" s="18" t="s">
        <v>145</v>
      </c>
      <c r="E424" s="18" t="s">
        <v>620</v>
      </c>
      <c r="F424" s="22" t="str">
        <f>IF(ISBLANK(Table2[[#This Row],[unique_id]]), "", PROPER(SUBSTITUTE(Table2[[#This Row],[unique_id]], "_", " ")))</f>
        <v>Office Home</v>
      </c>
      <c r="G424" s="18" t="s">
        <v>621</v>
      </c>
      <c r="H424" s="18" t="s">
        <v>763</v>
      </c>
      <c r="I424" s="18" t="s">
        <v>144</v>
      </c>
      <c r="M424" s="18" t="s">
        <v>136</v>
      </c>
      <c r="N424" s="18" t="s">
        <v>274</v>
      </c>
      <c r="O424" s="19" t="s">
        <v>806</v>
      </c>
      <c r="P424" s="18" t="s">
        <v>166</v>
      </c>
      <c r="Q424" s="18" t="s">
        <v>778</v>
      </c>
      <c r="R424" s="42" t="s">
        <v>763</v>
      </c>
      <c r="S424" s="18" t="str">
        <f>_xlfn.CONCAT( Table2[[#This Row],[friendly_name]], " Devices")</f>
        <v>Office Home Devices</v>
      </c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Office</v>
      </c>
      <c r="BB424" s="18" t="s">
        <v>166</v>
      </c>
      <c r="BC424" s="18" t="s">
        <v>399</v>
      </c>
      <c r="BD424" s="18" t="s">
        <v>238</v>
      </c>
      <c r="BE424" s="18" t="s">
        <v>1099</v>
      </c>
      <c r="BF424" s="18" t="s">
        <v>215</v>
      </c>
      <c r="BJ424" s="18" t="s">
        <v>1422</v>
      </c>
      <c r="BK424" s="24" t="s">
        <v>426</v>
      </c>
      <c r="BL424" s="21" t="s">
        <v>1436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5" spans="1:65" ht="16" customHeight="1">
      <c r="A425" s="18">
        <v>2675</v>
      </c>
      <c r="B425" s="18" t="s">
        <v>26</v>
      </c>
      <c r="C425" s="18" t="s">
        <v>238</v>
      </c>
      <c r="D425" s="18" t="s">
        <v>145</v>
      </c>
      <c r="E425" s="18" t="s">
        <v>654</v>
      </c>
      <c r="F425" s="22" t="str">
        <f>IF(ISBLANK(Table2[[#This Row],[unique_id]]), "", PROPER(SUBSTITUTE(Table2[[#This Row],[unique_id]], "_", " ")))</f>
        <v>Lounge Home</v>
      </c>
      <c r="G425" s="18" t="s">
        <v>655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 t="s">
        <v>806</v>
      </c>
      <c r="P425" s="18" t="s">
        <v>166</v>
      </c>
      <c r="Q425" s="18" t="s">
        <v>778</v>
      </c>
      <c r="R425" s="42" t="s">
        <v>763</v>
      </c>
      <c r="S425" s="18" t="str">
        <f>_xlfn.CONCAT( Table2[[#This Row],[friendly_name]], " Devices")</f>
        <v>Lounge Home Devices</v>
      </c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166</v>
      </c>
      <c r="BC425" s="18" t="s">
        <v>399</v>
      </c>
      <c r="BD425" s="18" t="s">
        <v>238</v>
      </c>
      <c r="BE425" s="18" t="s">
        <v>1099</v>
      </c>
      <c r="BF425" s="18" t="s">
        <v>196</v>
      </c>
      <c r="BJ425" s="18" t="s">
        <v>1422</v>
      </c>
      <c r="BK425" s="24" t="s">
        <v>427</v>
      </c>
      <c r="BL425" s="21" t="s">
        <v>1437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6" spans="1:65" ht="16" customHeight="1">
      <c r="A426" s="18">
        <v>2676</v>
      </c>
      <c r="B426" s="18" t="s">
        <v>26</v>
      </c>
      <c r="C426" s="18" t="s">
        <v>238</v>
      </c>
      <c r="D426" s="18" t="s">
        <v>145</v>
      </c>
      <c r="E426" s="18" t="s">
        <v>838</v>
      </c>
      <c r="F426" s="22" t="str">
        <f>IF(ISBLANK(Table2[[#This Row],[unique_id]]), "", PROPER(SUBSTITUTE(Table2[[#This Row],[unique_id]], "_", " ")))</f>
        <v>Ada Tablet</v>
      </c>
      <c r="G426" s="18" t="s">
        <v>839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Lounge</v>
      </c>
      <c r="BB426" s="18" t="s">
        <v>839</v>
      </c>
      <c r="BC426" s="18" t="s">
        <v>1101</v>
      </c>
      <c r="BD426" s="18" t="s">
        <v>238</v>
      </c>
      <c r="BE426" s="18" t="s">
        <v>841</v>
      </c>
      <c r="BF426" s="18" t="s">
        <v>196</v>
      </c>
      <c r="BJ426" s="18" t="s">
        <v>1422</v>
      </c>
      <c r="BK426" s="24" t="s">
        <v>1364</v>
      </c>
      <c r="BL426" s="21" t="s">
        <v>1438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7" spans="1:65" ht="16" customHeight="1">
      <c r="A427" s="18">
        <v>2677</v>
      </c>
      <c r="B427" s="18" t="s">
        <v>26</v>
      </c>
      <c r="C427" s="18" t="s">
        <v>450</v>
      </c>
      <c r="D427" s="18" t="s">
        <v>338</v>
      </c>
      <c r="E427" s="18" t="s">
        <v>337</v>
      </c>
      <c r="F427" s="22" t="str">
        <f>IF(ISBLANK(Table2[[#This Row],[unique_id]]), "", PROPER(SUBSTITUTE(Table2[[#This Row],[unique_id]], "_", " ")))</f>
        <v>Column Break</v>
      </c>
      <c r="G427" s="18" t="s">
        <v>334</v>
      </c>
      <c r="H427" s="18" t="s">
        <v>763</v>
      </c>
      <c r="I427" s="18" t="s">
        <v>144</v>
      </c>
      <c r="M427" s="18" t="s">
        <v>335</v>
      </c>
      <c r="N427" s="18" t="s">
        <v>336</v>
      </c>
      <c r="O427" s="43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U427" s="19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/>
      </c>
      <c r="BE427" s="19"/>
      <c r="BL427" s="18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18">
        <v>2678</v>
      </c>
      <c r="B428" s="18" t="s">
        <v>26</v>
      </c>
      <c r="C428" s="18" t="s">
        <v>590</v>
      </c>
      <c r="D428" s="18" t="s">
        <v>145</v>
      </c>
      <c r="E428" s="18" t="s">
        <v>617</v>
      </c>
      <c r="F428" s="22" t="str">
        <f>IF(ISBLANK(Table2[[#This Row],[unique_id]]), "", PROPER(SUBSTITUTE(Table2[[#This Row],[unique_id]], "_", " ")))</f>
        <v>Lg Webos Smart Tv</v>
      </c>
      <c r="G428" s="18" t="s">
        <v>181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R428" s="42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Lounge</v>
      </c>
      <c r="BB428" s="18" t="s">
        <v>1024</v>
      </c>
      <c r="BC428" s="18" t="s">
        <v>593</v>
      </c>
      <c r="BD428" s="18" t="s">
        <v>590</v>
      </c>
      <c r="BE428" s="18" t="s">
        <v>592</v>
      </c>
      <c r="BF428" s="18" t="s">
        <v>196</v>
      </c>
      <c r="BJ428" s="18" t="s">
        <v>1422</v>
      </c>
      <c r="BK428" s="24" t="s">
        <v>591</v>
      </c>
      <c r="BL428" s="21" t="s">
        <v>1439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9" spans="1:65" ht="16" customHeight="1">
      <c r="A429" s="18">
        <v>2679</v>
      </c>
      <c r="B429" s="18" t="s">
        <v>589</v>
      </c>
      <c r="C429" s="18" t="s">
        <v>268</v>
      </c>
      <c r="D429" s="18" t="s">
        <v>145</v>
      </c>
      <c r="E429" s="18" t="s">
        <v>269</v>
      </c>
      <c r="F429" s="22" t="str">
        <f>IF(ISBLANK(Table2[[#This Row],[unique_id]]), "", PROPER(SUBSTITUTE(Table2[[#This Row],[unique_id]], "_", " ")))</f>
        <v>Parents Tv</v>
      </c>
      <c r="G429" s="18" t="s">
        <v>267</v>
      </c>
      <c r="H429" s="18" t="s">
        <v>763</v>
      </c>
      <c r="I429" s="18" t="s">
        <v>144</v>
      </c>
      <c r="M429" s="18" t="s">
        <v>136</v>
      </c>
      <c r="N429" s="18" t="s">
        <v>274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Parents</v>
      </c>
      <c r="BB429" s="18" t="s">
        <v>1024</v>
      </c>
      <c r="BC429" s="18" t="s">
        <v>1094</v>
      </c>
      <c r="BD429" s="18" t="s">
        <v>268</v>
      </c>
      <c r="BE429" s="18" t="s">
        <v>405</v>
      </c>
      <c r="BF429" s="18" t="s">
        <v>194</v>
      </c>
      <c r="BJ429" s="18" t="s">
        <v>1422</v>
      </c>
      <c r="BK429" s="24" t="s">
        <v>407</v>
      </c>
      <c r="BL429" s="21" t="s">
        <v>1440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0" spans="1:65" ht="16" customHeight="1">
      <c r="A430" s="18">
        <v>2680</v>
      </c>
      <c r="B430" s="18" t="s">
        <v>26</v>
      </c>
      <c r="C430" s="18" t="s">
        <v>238</v>
      </c>
      <c r="D430" s="18" t="s">
        <v>145</v>
      </c>
      <c r="E430" s="18" t="s">
        <v>842</v>
      </c>
      <c r="F430" s="22" t="str">
        <f>IF(ISBLANK(Table2[[#This Row],[unique_id]]), "", PROPER(SUBSTITUTE(Table2[[#This Row],[unique_id]], "_", " ")))</f>
        <v>Edwin Tablet</v>
      </c>
      <c r="G430" s="18" t="s">
        <v>843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/>
      <c r="P430" s="18"/>
      <c r="R430" s="42"/>
      <c r="T430" s="23"/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843</v>
      </c>
      <c r="BC430" s="18" t="s">
        <v>1101</v>
      </c>
      <c r="BD430" s="18" t="s">
        <v>238</v>
      </c>
      <c r="BE430" s="18" t="s">
        <v>841</v>
      </c>
      <c r="BF430" s="18" t="s">
        <v>208</v>
      </c>
      <c r="BJ430" s="18" t="s">
        <v>1422</v>
      </c>
      <c r="BK430" s="24" t="s">
        <v>1365</v>
      </c>
      <c r="BL430" s="21" t="s">
        <v>1441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1" spans="1:65" ht="16" customHeight="1">
      <c r="A431" s="18">
        <v>2681</v>
      </c>
      <c r="B431" s="18" t="s">
        <v>589</v>
      </c>
      <c r="C431" s="18" t="s">
        <v>238</v>
      </c>
      <c r="D431" s="18" t="s">
        <v>145</v>
      </c>
      <c r="E431" s="18" t="s">
        <v>701</v>
      </c>
      <c r="F431" s="22" t="str">
        <f>IF(ISBLANK(Table2[[#This Row],[unique_id]]), "", PROPER(SUBSTITUTE(Table2[[#This Row],[unique_id]], "_", " ")))</f>
        <v>Office Tv</v>
      </c>
      <c r="G431" s="18" t="s">
        <v>702</v>
      </c>
      <c r="H431" s="18" t="s">
        <v>763</v>
      </c>
      <c r="I431" s="18" t="s">
        <v>144</v>
      </c>
      <c r="M431" s="18" t="s">
        <v>136</v>
      </c>
      <c r="N431" s="18" t="s">
        <v>274</v>
      </c>
      <c r="O431" s="19"/>
      <c r="P431" s="18"/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Office</v>
      </c>
      <c r="BB431" s="18" t="s">
        <v>1024</v>
      </c>
      <c r="BC431" s="18" t="s">
        <v>400</v>
      </c>
      <c r="BD431" s="18" t="s">
        <v>238</v>
      </c>
      <c r="BE431" s="18" t="s">
        <v>401</v>
      </c>
      <c r="BF431" s="18" t="s">
        <v>215</v>
      </c>
      <c r="BJ431" s="18" t="s">
        <v>1422</v>
      </c>
      <c r="BK431" s="24" t="s">
        <v>430</v>
      </c>
      <c r="BL431" s="21" t="s">
        <v>1442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5" ht="16" customHeight="1">
      <c r="A432" s="18">
        <v>2682</v>
      </c>
      <c r="B432" s="18" t="s">
        <v>26</v>
      </c>
      <c r="C432" s="18" t="s">
        <v>450</v>
      </c>
      <c r="D432" s="18" t="s">
        <v>338</v>
      </c>
      <c r="E432" s="18" t="s">
        <v>337</v>
      </c>
      <c r="F432" s="22" t="str">
        <f>IF(ISBLANK(Table2[[#This Row],[unique_id]]), "", PROPER(SUBSTITUTE(Table2[[#This Row],[unique_id]], "_", " ")))</f>
        <v>Column Break</v>
      </c>
      <c r="G432" s="18" t="s">
        <v>334</v>
      </c>
      <c r="H432" s="18" t="s">
        <v>763</v>
      </c>
      <c r="I432" s="18" t="s">
        <v>144</v>
      </c>
      <c r="M432" s="18" t="s">
        <v>335</v>
      </c>
      <c r="N432" s="18" t="s">
        <v>336</v>
      </c>
      <c r="O432" s="19"/>
      <c r="P432" s="18"/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U432" s="19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/>
      </c>
      <c r="BE432" s="19"/>
      <c r="BL432" s="18"/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5" ht="16" customHeight="1">
      <c r="A433" s="18">
        <v>2683</v>
      </c>
      <c r="B433" s="18" t="s">
        <v>26</v>
      </c>
      <c r="C433" s="18" t="s">
        <v>183</v>
      </c>
      <c r="D433" s="18" t="s">
        <v>145</v>
      </c>
      <c r="E433" s="18" t="s">
        <v>752</v>
      </c>
      <c r="F433" s="22" t="str">
        <f>IF(ISBLANK(Table2[[#This Row],[unique_id]]), "", PROPER(SUBSTITUTE(Table2[[#This Row],[unique_id]], "_", " ")))</f>
        <v>Lounge Arc</v>
      </c>
      <c r="G433" s="18" t="s">
        <v>755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/>
      <c r="R433" s="42"/>
      <c r="T433" s="23" t="str">
        <f>_xlfn.CONCAT("name: ", Table2[[#This Row],[friendly_name]])</f>
        <v>name: Lounge Arc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Lounge</v>
      </c>
      <c r="BB433" s="18" t="s">
        <v>594</v>
      </c>
      <c r="BC433" s="18" t="s">
        <v>1097</v>
      </c>
      <c r="BD433" s="18" t="s">
        <v>183</v>
      </c>
      <c r="BE433" s="18">
        <v>15.4</v>
      </c>
      <c r="BF433" s="18" t="s">
        <v>196</v>
      </c>
      <c r="BJ433" s="18" t="s">
        <v>1422</v>
      </c>
      <c r="BK433" s="18" t="s">
        <v>595</v>
      </c>
      <c r="BL433" s="21" t="s">
        <v>1443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5" ht="16" customHeight="1">
      <c r="A434" s="18">
        <v>2684</v>
      </c>
      <c r="B434" s="18" t="s">
        <v>589</v>
      </c>
      <c r="C434" s="18" t="s">
        <v>826</v>
      </c>
      <c r="D434" s="18" t="s">
        <v>149</v>
      </c>
      <c r="E434" s="18" t="s">
        <v>828</v>
      </c>
      <c r="F434" s="22" t="str">
        <f>IF(ISBLANK(Table2[[#This Row],[unique_id]]), "", PROPER(SUBSTITUTE(Table2[[#This Row],[unique_id]], "_", " ")))</f>
        <v>Template Kitchen Move Proxy</v>
      </c>
      <c r="G434" s="18" t="s">
        <v>756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Kitchen Move Devices</v>
      </c>
      <c r="T434" s="23" t="s">
        <v>831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Kitchen</v>
      </c>
      <c r="BB434" s="18" t="s">
        <v>371</v>
      </c>
      <c r="BC434" s="18" t="s">
        <v>1095</v>
      </c>
      <c r="BD434" s="18" t="s">
        <v>183</v>
      </c>
      <c r="BE434" s="18">
        <v>15.4</v>
      </c>
      <c r="BF434" s="18" t="s">
        <v>208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2685</v>
      </c>
      <c r="B435" s="18" t="s">
        <v>26</v>
      </c>
      <c r="C435" s="18" t="s">
        <v>183</v>
      </c>
      <c r="D435" s="18" t="s">
        <v>145</v>
      </c>
      <c r="E435" s="18" t="s">
        <v>751</v>
      </c>
      <c r="F435" s="22" t="str">
        <f>IF(ISBLANK(Table2[[#This Row],[unique_id]]), "", PROPER(SUBSTITUTE(Table2[[#This Row],[unique_id]], "_", " ")))</f>
        <v>Kitchen Move</v>
      </c>
      <c r="G435" s="18" t="s">
        <v>756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Kitchen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Kitchen</v>
      </c>
      <c r="BB435" s="18" t="s">
        <v>371</v>
      </c>
      <c r="BC435" s="18" t="s">
        <v>1095</v>
      </c>
      <c r="BD435" s="18" t="s">
        <v>183</v>
      </c>
      <c r="BE435" s="18">
        <v>15.4</v>
      </c>
      <c r="BF435" s="18" t="s">
        <v>208</v>
      </c>
      <c r="BJ435" s="18" t="s">
        <v>1422</v>
      </c>
      <c r="BK435" s="18" t="s">
        <v>374</v>
      </c>
      <c r="BL435" s="21" t="s">
        <v>1444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5" ht="16" customHeight="1">
      <c r="A436" s="18">
        <v>2686</v>
      </c>
      <c r="B436" s="18" t="s">
        <v>26</v>
      </c>
      <c r="C436" s="18" t="s">
        <v>183</v>
      </c>
      <c r="D436" s="18" t="s">
        <v>145</v>
      </c>
      <c r="E436" s="18" t="s">
        <v>750</v>
      </c>
      <c r="F436" s="22" t="str">
        <f>IF(ISBLANK(Table2[[#This Row],[unique_id]]), "", PROPER(SUBSTITUTE(Table2[[#This Row],[unique_id]], "_", " ")))</f>
        <v>Kitchen Five</v>
      </c>
      <c r="G436" s="18" t="s">
        <v>757</v>
      </c>
      <c r="H436" s="18" t="s">
        <v>763</v>
      </c>
      <c r="I436" s="18" t="s">
        <v>144</v>
      </c>
      <c r="M436" s="18" t="s">
        <v>136</v>
      </c>
      <c r="N436" s="18" t="s">
        <v>274</v>
      </c>
      <c r="O436" s="19" t="s">
        <v>806</v>
      </c>
      <c r="P436" s="18" t="s">
        <v>166</v>
      </c>
      <c r="Q436" s="18" t="s">
        <v>778</v>
      </c>
      <c r="R436" s="42" t="s">
        <v>763</v>
      </c>
      <c r="S436" s="18" t="str">
        <f>_xlfn.CONCAT( Table2[[#This Row],[friendly_name]], " Devices")</f>
        <v>Kitchen Five Devices</v>
      </c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Kitchen</v>
      </c>
      <c r="BB436" s="18" t="s">
        <v>830</v>
      </c>
      <c r="BC436" s="18" t="s">
        <v>1096</v>
      </c>
      <c r="BD436" s="18" t="s">
        <v>183</v>
      </c>
      <c r="BE436" s="18">
        <v>15.4</v>
      </c>
      <c r="BF436" s="18" t="s">
        <v>208</v>
      </c>
      <c r="BJ436" s="18" t="s">
        <v>1422</v>
      </c>
      <c r="BK436" s="23" t="s">
        <v>373</v>
      </c>
      <c r="BL436" s="21" t="s">
        <v>1445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5" ht="16" customHeight="1">
      <c r="A437" s="18">
        <v>2687</v>
      </c>
      <c r="B437" s="18" t="s">
        <v>589</v>
      </c>
      <c r="C437" s="18" t="s">
        <v>826</v>
      </c>
      <c r="D437" s="18" t="s">
        <v>149</v>
      </c>
      <c r="E437" s="18" t="s">
        <v>829</v>
      </c>
      <c r="F437" s="22" t="str">
        <f>IF(ISBLANK(Table2[[#This Row],[unique_id]]), "", PROPER(SUBSTITUTE(Table2[[#This Row],[unique_id]], "_", " ")))</f>
        <v>Template Parents Move Proxy</v>
      </c>
      <c r="G437" s="18" t="s">
        <v>758</v>
      </c>
      <c r="H437" s="18" t="s">
        <v>763</v>
      </c>
      <c r="I437" s="18" t="s">
        <v>144</v>
      </c>
      <c r="O437" s="19" t="s">
        <v>806</v>
      </c>
      <c r="P437" s="18" t="s">
        <v>166</v>
      </c>
      <c r="Q437" s="18" t="s">
        <v>778</v>
      </c>
      <c r="R437" s="42" t="s">
        <v>763</v>
      </c>
      <c r="S437" s="18" t="str">
        <f>_xlfn.CONCAT( Table2[[#This Row],[friendly_name]], " Devices")</f>
        <v>Parents Move Devices</v>
      </c>
      <c r="T437" s="23" t="s">
        <v>831</v>
      </c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8" t="s">
        <v>145</v>
      </c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>Parents</v>
      </c>
      <c r="BB437" s="18" t="s">
        <v>371</v>
      </c>
      <c r="BC437" s="18" t="s">
        <v>1095</v>
      </c>
      <c r="BD437" s="18" t="s">
        <v>183</v>
      </c>
      <c r="BE437" s="18">
        <v>15.4</v>
      </c>
      <c r="BF437" s="18" t="s">
        <v>194</v>
      </c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2688</v>
      </c>
      <c r="B438" s="18" t="s">
        <v>26</v>
      </c>
      <c r="C438" s="18" t="s">
        <v>183</v>
      </c>
      <c r="D438" s="18" t="s">
        <v>145</v>
      </c>
      <c r="E438" s="18" t="s">
        <v>749</v>
      </c>
      <c r="F438" s="22" t="str">
        <f>IF(ISBLANK(Table2[[#This Row],[unique_id]]), "", PROPER(SUBSTITUTE(Table2[[#This Row],[unique_id]], "_", " ")))</f>
        <v>Parents Move</v>
      </c>
      <c r="G438" s="18" t="s">
        <v>758</v>
      </c>
      <c r="H438" s="18" t="s">
        <v>763</v>
      </c>
      <c r="I438" s="18" t="s">
        <v>144</v>
      </c>
      <c r="M438" s="18" t="s">
        <v>136</v>
      </c>
      <c r="N438" s="18" t="s">
        <v>274</v>
      </c>
      <c r="O438" s="19" t="s">
        <v>806</v>
      </c>
      <c r="P438" s="18" t="s">
        <v>166</v>
      </c>
      <c r="Q438" s="18" t="s">
        <v>778</v>
      </c>
      <c r="R438" s="42" t="s">
        <v>763</v>
      </c>
      <c r="S438" s="18" t="str">
        <f>_xlfn.CONCAT( Table2[[#This Row],[friendly_name]], " Devices")</f>
        <v>Parents Move Devices</v>
      </c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>Parents</v>
      </c>
      <c r="BB438" s="18" t="s">
        <v>371</v>
      </c>
      <c r="BC438" s="18" t="s">
        <v>1095</v>
      </c>
      <c r="BD438" s="18" t="s">
        <v>183</v>
      </c>
      <c r="BE438" s="18">
        <v>15.4</v>
      </c>
      <c r="BF438" s="18" t="s">
        <v>194</v>
      </c>
      <c r="BJ438" s="18" t="s">
        <v>1422</v>
      </c>
      <c r="BK438" s="18" t="s">
        <v>372</v>
      </c>
      <c r="BL438" s="21" t="s">
        <v>1446</v>
      </c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5" ht="16" customHeight="1">
      <c r="A439" s="18">
        <v>2689</v>
      </c>
      <c r="B439" s="18" t="s">
        <v>26</v>
      </c>
      <c r="C439" s="18" t="s">
        <v>268</v>
      </c>
      <c r="D439" s="18" t="s">
        <v>145</v>
      </c>
      <c r="E439" s="18" t="s">
        <v>1507</v>
      </c>
      <c r="F439" s="22" t="str">
        <f>IF(ISBLANK(Table2[[#This Row],[unique_id]]), "", PROPER(SUBSTITUTE(Table2[[#This Row],[unique_id]], "_", " ")))</f>
        <v>Parents Homepod</v>
      </c>
      <c r="G439" s="18" t="s">
        <v>1508</v>
      </c>
      <c r="H439" s="18" t="s">
        <v>763</v>
      </c>
      <c r="I439" s="18" t="s">
        <v>144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>Parents</v>
      </c>
      <c r="BB439" s="18" t="s">
        <v>1509</v>
      </c>
      <c r="BC439" s="18" t="s">
        <v>1098</v>
      </c>
      <c r="BD439" s="18" t="s">
        <v>268</v>
      </c>
      <c r="BE439" s="18" t="s">
        <v>405</v>
      </c>
      <c r="BF439" s="18" t="s">
        <v>194</v>
      </c>
      <c r="BJ439" s="18" t="s">
        <v>1422</v>
      </c>
      <c r="BK439" s="24" t="s">
        <v>408</v>
      </c>
      <c r="BL439" s="21" t="s">
        <v>1447</v>
      </c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5" ht="16" customHeight="1">
      <c r="A440" s="18">
        <v>2700</v>
      </c>
      <c r="B440" s="18" t="s">
        <v>26</v>
      </c>
      <c r="C440" s="18" t="s">
        <v>151</v>
      </c>
      <c r="D440" s="18" t="s">
        <v>314</v>
      </c>
      <c r="E440" s="18" t="s">
        <v>667</v>
      </c>
      <c r="F440" s="22" t="str">
        <f>IF(ISBLANK(Table2[[#This Row],[unique_id]]), "", PROPER(SUBSTITUTE(Table2[[#This Row],[unique_id]], "_", " ")))</f>
        <v>Back Door Lock Security</v>
      </c>
      <c r="G440" s="18" t="s">
        <v>663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E440" s="18" t="s">
        <v>678</v>
      </c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K440" s="24"/>
      <c r="BL440" s="21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2701</v>
      </c>
      <c r="B441" s="18" t="s">
        <v>26</v>
      </c>
      <c r="C441" s="18" t="s">
        <v>151</v>
      </c>
      <c r="D441" s="18" t="s">
        <v>149</v>
      </c>
      <c r="E441" s="18" t="s">
        <v>680</v>
      </c>
      <c r="F441" s="22" t="str">
        <f>IF(ISBLANK(Table2[[#This Row],[unique_id]]), "", PROPER(SUBSTITUTE(Table2[[#This Row],[unique_id]], "_", " ")))</f>
        <v>Template Back Door State</v>
      </c>
      <c r="G441" s="18" t="s">
        <v>289</v>
      </c>
      <c r="H441" s="18" t="s">
        <v>645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2702</v>
      </c>
      <c r="B442" s="18" t="s">
        <v>26</v>
      </c>
      <c r="C442" s="18" t="s">
        <v>636</v>
      </c>
      <c r="D442" s="18" t="s">
        <v>639</v>
      </c>
      <c r="E442" s="18" t="s">
        <v>640</v>
      </c>
      <c r="F442" s="22" t="str">
        <f>IF(ISBLANK(Table2[[#This Row],[unique_id]]), "", PROPER(SUBSTITUTE(Table2[[#This Row],[unique_id]], "_", " ")))</f>
        <v>Back Door Lock</v>
      </c>
      <c r="G442" s="18" t="s">
        <v>682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 t="s">
        <v>499</v>
      </c>
      <c r="X442" s="19"/>
      <c r="Y442" s="26" t="s">
        <v>774</v>
      </c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18" t="str">
        <f>Table2[[#This Row],[device_suggested_area]]</f>
        <v>Back Door</v>
      </c>
      <c r="BA442" s="18" t="str">
        <f>IF(ISBLANK(Table2[[#This Row],[device_model]]), "", Table2[[#This Row],[device_suggested_area]])</f>
        <v>Back Door</v>
      </c>
      <c r="BB442" s="18" t="s">
        <v>1079</v>
      </c>
      <c r="BC442" s="18" t="s">
        <v>637</v>
      </c>
      <c r="BD442" s="18" t="s">
        <v>636</v>
      </c>
      <c r="BE442" s="18" t="s">
        <v>638</v>
      </c>
      <c r="BF442" s="18" t="s">
        <v>645</v>
      </c>
      <c r="BK442" s="18" t="s">
        <v>635</v>
      </c>
      <c r="BL442" s="18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5" ht="16" customHeight="1">
      <c r="A443" s="18">
        <v>2703</v>
      </c>
      <c r="B443" s="18" t="s">
        <v>26</v>
      </c>
      <c r="C443" s="18" t="s">
        <v>339</v>
      </c>
      <c r="D443" s="18" t="s">
        <v>149</v>
      </c>
      <c r="E443" s="18" t="s">
        <v>673</v>
      </c>
      <c r="F443" s="22" t="str">
        <f>IF(ISBLANK(Table2[[#This Row],[unique_id]]), "", PROPER(SUBSTITUTE(Table2[[#This Row],[unique_id]], "_", " ")))</f>
        <v>Template Back Door Sensor Contact Last</v>
      </c>
      <c r="G443" s="18" t="s">
        <v>681</v>
      </c>
      <c r="H443" s="18" t="s">
        <v>645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774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23" t="str">
        <f>Table2[[#This Row],[device_suggested_area]]</f>
        <v>Back Door</v>
      </c>
      <c r="BA443" s="18" t="str">
        <f>IF(ISBLANK(Table2[[#This Row],[device_model]]), "", Table2[[#This Row],[device_suggested_area]])</f>
        <v>Back Door</v>
      </c>
      <c r="BB443" s="23" t="s">
        <v>1092</v>
      </c>
      <c r="BC443" s="23" t="s">
        <v>656</v>
      </c>
      <c r="BD443" s="18" t="s">
        <v>1179</v>
      </c>
      <c r="BE443" s="18" t="s">
        <v>638</v>
      </c>
      <c r="BF443" s="18" t="s">
        <v>645</v>
      </c>
      <c r="BK443" s="18" t="s">
        <v>658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5" ht="16" customHeight="1">
      <c r="A444" s="18">
        <v>2704</v>
      </c>
      <c r="B444" s="18" t="s">
        <v>589</v>
      </c>
      <c r="C444" s="18" t="s">
        <v>237</v>
      </c>
      <c r="D444" s="18" t="s">
        <v>147</v>
      </c>
      <c r="F444" s="22" t="str">
        <f>IF(ISBLANK(Table2[[#This Row],[unique_id]]), "", PROPER(SUBSTITUTE(Table2[[#This Row],[unique_id]], "_", " ")))</f>
        <v/>
      </c>
      <c r="G444" s="18" t="s">
        <v>645</v>
      </c>
      <c r="H444" s="18" t="s">
        <v>653</v>
      </c>
      <c r="I444" s="18" t="s">
        <v>212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C444" s="23"/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2705</v>
      </c>
      <c r="B445" s="18" t="s">
        <v>26</v>
      </c>
      <c r="C445" s="18" t="s">
        <v>151</v>
      </c>
      <c r="D445" s="18" t="s">
        <v>314</v>
      </c>
      <c r="E445" s="18" t="s">
        <v>668</v>
      </c>
      <c r="F445" s="22" t="str">
        <f>IF(ISBLANK(Table2[[#This Row],[unique_id]]), "", PROPER(SUBSTITUTE(Table2[[#This Row],[unique_id]], "_", " ")))</f>
        <v>Front Door Lock Security</v>
      </c>
      <c r="G445" s="18" t="s">
        <v>663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E445" s="18" t="s">
        <v>678</v>
      </c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E445" s="19"/>
      <c r="BK445" s="24"/>
      <c r="BL445" s="21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2706</v>
      </c>
      <c r="B446" s="18" t="s">
        <v>26</v>
      </c>
      <c r="C446" s="18" t="s">
        <v>151</v>
      </c>
      <c r="D446" s="18" t="s">
        <v>149</v>
      </c>
      <c r="E446" s="18" t="s">
        <v>679</v>
      </c>
      <c r="F446" s="22" t="str">
        <f>IF(ISBLANK(Table2[[#This Row],[unique_id]]), "", PROPER(SUBSTITUTE(Table2[[#This Row],[unique_id]], "_", " ")))</f>
        <v>Template Front Door State</v>
      </c>
      <c r="G446" s="18" t="s">
        <v>289</v>
      </c>
      <c r="H446" s="18" t="s">
        <v>644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K446" s="24"/>
      <c r="BL446" s="21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2707</v>
      </c>
      <c r="B447" s="18" t="s">
        <v>26</v>
      </c>
      <c r="C447" s="18" t="s">
        <v>636</v>
      </c>
      <c r="D447" s="18" t="s">
        <v>639</v>
      </c>
      <c r="E447" s="18" t="s">
        <v>641</v>
      </c>
      <c r="F447" s="22" t="str">
        <f>IF(ISBLANK(Table2[[#This Row],[unique_id]]), "", PROPER(SUBSTITUTE(Table2[[#This Row],[unique_id]], "_", " ")))</f>
        <v>Front Door Lock</v>
      </c>
      <c r="G447" s="18" t="s">
        <v>682</v>
      </c>
      <c r="H447" s="18" t="s">
        <v>644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 t="s">
        <v>499</v>
      </c>
      <c r="X447" s="19"/>
      <c r="Y447" s="26" t="s">
        <v>774</v>
      </c>
      <c r="Z447" s="19"/>
      <c r="AB447" s="18"/>
      <c r="AG447" s="19"/>
      <c r="AH447" s="19"/>
      <c r="AT447" s="20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18" t="str">
        <f>Table2[[#This Row],[device_suggested_area]]</f>
        <v>Front Door</v>
      </c>
      <c r="BA447" s="18" t="str">
        <f>IF(ISBLANK(Table2[[#This Row],[device_model]]), "", Table2[[#This Row],[device_suggested_area]])</f>
        <v>Front Door</v>
      </c>
      <c r="BB447" s="18" t="s">
        <v>1079</v>
      </c>
      <c r="BC447" s="18" t="s">
        <v>637</v>
      </c>
      <c r="BD447" s="18" t="s">
        <v>636</v>
      </c>
      <c r="BE447" s="18" t="s">
        <v>638</v>
      </c>
      <c r="BF447" s="18" t="s">
        <v>644</v>
      </c>
      <c r="BK447" s="18" t="s">
        <v>642</v>
      </c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5" ht="16" customHeight="1">
      <c r="A448" s="18">
        <v>2708</v>
      </c>
      <c r="B448" s="18" t="s">
        <v>26</v>
      </c>
      <c r="C448" s="18" t="s">
        <v>339</v>
      </c>
      <c r="D448" s="18" t="s">
        <v>149</v>
      </c>
      <c r="E448" s="18" t="s">
        <v>672</v>
      </c>
      <c r="F448" s="22" t="str">
        <f>IF(ISBLANK(Table2[[#This Row],[unique_id]]), "", PROPER(SUBSTITUTE(Table2[[#This Row],[unique_id]], "_", " ")))</f>
        <v>Template Front Door Sensor Contact Last</v>
      </c>
      <c r="G448" s="18" t="s">
        <v>681</v>
      </c>
      <c r="H448" s="18" t="s">
        <v>644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 t="s">
        <v>499</v>
      </c>
      <c r="X448" s="19"/>
      <c r="Y448" s="26" t="s">
        <v>774</v>
      </c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23" t="str">
        <f>Table2[[#This Row],[device_suggested_area]]</f>
        <v>Front Door</v>
      </c>
      <c r="BA448" s="18" t="str">
        <f>IF(ISBLANK(Table2[[#This Row],[device_model]]), "", Table2[[#This Row],[device_suggested_area]])</f>
        <v>Front Door</v>
      </c>
      <c r="BB448" s="23" t="s">
        <v>1092</v>
      </c>
      <c r="BC448" s="23" t="s">
        <v>656</v>
      </c>
      <c r="BD448" s="18" t="s">
        <v>1179</v>
      </c>
      <c r="BE448" s="18" t="s">
        <v>638</v>
      </c>
      <c r="BF448" s="18" t="s">
        <v>644</v>
      </c>
      <c r="BK448" s="18" t="s">
        <v>657</v>
      </c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5" ht="16" customHeight="1">
      <c r="A449" s="18">
        <v>2709</v>
      </c>
      <c r="B449" s="18" t="s">
        <v>589</v>
      </c>
      <c r="C449" s="18" t="s">
        <v>237</v>
      </c>
      <c r="D449" s="18" t="s">
        <v>147</v>
      </c>
      <c r="F449" s="22" t="str">
        <f>IF(ISBLANK(Table2[[#This Row],[unique_id]]), "", PROPER(SUBSTITUTE(Table2[[#This Row],[unique_id]], "_", " ")))</f>
        <v/>
      </c>
      <c r="G449" s="18" t="s">
        <v>644</v>
      </c>
      <c r="H449" s="18" t="s">
        <v>652</v>
      </c>
      <c r="I449" s="18" t="s">
        <v>212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C449" s="23"/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2710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647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2711</v>
      </c>
      <c r="B451" s="18" t="s">
        <v>26</v>
      </c>
      <c r="C451" s="18" t="s">
        <v>237</v>
      </c>
      <c r="D451" s="18" t="s">
        <v>149</v>
      </c>
      <c r="E451" s="18" t="s">
        <v>150</v>
      </c>
      <c r="F451" s="22" t="str">
        <f>IF(ISBLANK(Table2[[#This Row],[unique_id]]), "", PROPER(SUBSTITUTE(Table2[[#This Row],[unique_id]], "_", " ")))</f>
        <v>Uvc Ada Motion</v>
      </c>
      <c r="G451" s="18" t="s">
        <v>643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2712</v>
      </c>
      <c r="B452" s="18" t="s">
        <v>26</v>
      </c>
      <c r="C452" s="18" t="s">
        <v>237</v>
      </c>
      <c r="D452" s="18" t="s">
        <v>147</v>
      </c>
      <c r="E452" s="18" t="s">
        <v>148</v>
      </c>
      <c r="F452" s="22" t="str">
        <f>IF(ISBLANK(Table2[[#This Row],[unique_id]]), "", PROPER(SUBSTITUTE(Table2[[#This Row],[unique_id]], "_", " ")))</f>
        <v>Uvc Ada Medium</v>
      </c>
      <c r="G452" s="18" t="s">
        <v>130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Ada</v>
      </c>
      <c r="BB452" s="18" t="str">
        <f>Table2[[#This Row],[device_suggested_area]]</f>
        <v>Ada</v>
      </c>
      <c r="BC452" s="18" t="s">
        <v>392</v>
      </c>
      <c r="BD452" s="18" t="s">
        <v>237</v>
      </c>
      <c r="BE452" s="18" t="s">
        <v>393</v>
      </c>
      <c r="BF452" s="18" t="s">
        <v>130</v>
      </c>
      <c r="BJ452" s="18" t="s">
        <v>1423</v>
      </c>
      <c r="BK452" s="18" t="s">
        <v>390</v>
      </c>
      <c r="BL452" s="18" t="s">
        <v>1487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3" spans="1:65" ht="16" customHeight="1">
      <c r="A453" s="18">
        <v>2713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2714</v>
      </c>
      <c r="B454" s="18" t="s">
        <v>26</v>
      </c>
      <c r="C454" s="18" t="s">
        <v>237</v>
      </c>
      <c r="D454" s="18" t="s">
        <v>149</v>
      </c>
      <c r="E454" s="18" t="s">
        <v>211</v>
      </c>
      <c r="F454" s="22" t="str">
        <f>IF(ISBLANK(Table2[[#This Row],[unique_id]]), "", PROPER(SUBSTITUTE(Table2[[#This Row],[unique_id]], "_", " ")))</f>
        <v>Uvc Edwin Motion</v>
      </c>
      <c r="G454" s="18" t="s">
        <v>643</v>
      </c>
      <c r="H454" s="18" t="s">
        <v>646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2715</v>
      </c>
      <c r="B455" s="18" t="s">
        <v>26</v>
      </c>
      <c r="C455" s="18" t="s">
        <v>237</v>
      </c>
      <c r="D455" s="18" t="s">
        <v>147</v>
      </c>
      <c r="E455" s="18" t="s">
        <v>210</v>
      </c>
      <c r="F455" s="22" t="str">
        <f>IF(ISBLANK(Table2[[#This Row],[unique_id]]), "", PROPER(SUBSTITUTE(Table2[[#This Row],[unique_id]], "_", " ")))</f>
        <v>Uvc Edwin Medium</v>
      </c>
      <c r="G455" s="18" t="s">
        <v>127</v>
      </c>
      <c r="H455" s="18" t="s">
        <v>648</v>
      </c>
      <c r="I455" s="18" t="s">
        <v>212</v>
      </c>
      <c r="M455" s="18" t="s">
        <v>136</v>
      </c>
      <c r="N455" s="18" t="s">
        <v>275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18" t="s">
        <v>394</v>
      </c>
      <c r="BA455" s="18" t="str">
        <f>IF(ISBLANK(Table2[[#This Row],[device_model]]), "", Table2[[#This Row],[device_suggested_area]])</f>
        <v>Edwin</v>
      </c>
      <c r="BB455" s="18" t="str">
        <f>Table2[[#This Row],[device_suggested_area]]</f>
        <v>Edwin</v>
      </c>
      <c r="BC455" s="18" t="s">
        <v>392</v>
      </c>
      <c r="BD455" s="18" t="s">
        <v>237</v>
      </c>
      <c r="BE455" s="18" t="s">
        <v>393</v>
      </c>
      <c r="BF455" s="18" t="s">
        <v>127</v>
      </c>
      <c r="BJ455" s="18" t="s">
        <v>1423</v>
      </c>
      <c r="BK455" s="18" t="s">
        <v>391</v>
      </c>
      <c r="BL455" s="18" t="s">
        <v>1488</v>
      </c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6" spans="1:65" ht="16" customHeight="1">
      <c r="A456" s="18">
        <v>2716</v>
      </c>
      <c r="B456" s="18" t="s">
        <v>26</v>
      </c>
      <c r="C456" s="18" t="s">
        <v>450</v>
      </c>
      <c r="D456" s="18" t="s">
        <v>338</v>
      </c>
      <c r="E456" s="18" t="s">
        <v>337</v>
      </c>
      <c r="F456" s="22" t="str">
        <f>IF(ISBLANK(Table2[[#This Row],[unique_id]]), "", PROPER(SUBSTITUTE(Table2[[#This Row],[unique_id]], "_", " ")))</f>
        <v>Column Break</v>
      </c>
      <c r="G456" s="18" t="s">
        <v>334</v>
      </c>
      <c r="H456" s="18" t="s">
        <v>648</v>
      </c>
      <c r="I456" s="18" t="s">
        <v>212</v>
      </c>
      <c r="M456" s="18" t="s">
        <v>335</v>
      </c>
      <c r="N456" s="18" t="s">
        <v>336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2717</v>
      </c>
      <c r="B457" s="18" t="s">
        <v>26</v>
      </c>
      <c r="C457" s="18" t="s">
        <v>133</v>
      </c>
      <c r="D457" s="18" t="s">
        <v>149</v>
      </c>
      <c r="E457" s="18" t="s">
        <v>612</v>
      </c>
      <c r="F457" s="22" t="str">
        <f>IF(ISBLANK(Table2[[#This Row],[unique_id]]), "", PROPER(SUBSTITUTE(Table2[[#This Row],[unique_id]], "_", " ")))</f>
        <v>Ada Fan Occupancy</v>
      </c>
      <c r="G457" s="18" t="s">
        <v>130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2718</v>
      </c>
      <c r="B458" s="18" t="s">
        <v>26</v>
      </c>
      <c r="C458" s="18" t="s">
        <v>133</v>
      </c>
      <c r="D458" s="18" t="s">
        <v>149</v>
      </c>
      <c r="E458" s="18" t="s">
        <v>611</v>
      </c>
      <c r="F458" s="22" t="str">
        <f>IF(ISBLANK(Table2[[#This Row],[unique_id]]), "", PROPER(SUBSTITUTE(Table2[[#This Row],[unique_id]], "_", " ")))</f>
        <v>Edwin Fan Occupancy</v>
      </c>
      <c r="G458" s="18" t="s">
        <v>127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2719</v>
      </c>
      <c r="B459" s="18" t="s">
        <v>26</v>
      </c>
      <c r="C459" s="18" t="s">
        <v>133</v>
      </c>
      <c r="D459" s="18" t="s">
        <v>149</v>
      </c>
      <c r="E459" s="18" t="s">
        <v>613</v>
      </c>
      <c r="F459" s="22" t="str">
        <f>IF(ISBLANK(Table2[[#This Row],[unique_id]]), "", PROPER(SUBSTITUTE(Table2[[#This Row],[unique_id]], "_", " ")))</f>
        <v>Parents Fan Occupancy</v>
      </c>
      <c r="G459" s="18" t="s">
        <v>194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2720</v>
      </c>
      <c r="B460" s="18" t="s">
        <v>26</v>
      </c>
      <c r="C460" s="18" t="s">
        <v>133</v>
      </c>
      <c r="D460" s="18" t="s">
        <v>149</v>
      </c>
      <c r="E460" s="18" t="s">
        <v>614</v>
      </c>
      <c r="F460" s="22" t="str">
        <f>IF(ISBLANK(Table2[[#This Row],[unique_id]]), "", PROPER(SUBSTITUTE(Table2[[#This Row],[unique_id]], "_", " ")))</f>
        <v>Lounge Fan Occupancy</v>
      </c>
      <c r="G460" s="18" t="s">
        <v>196</v>
      </c>
      <c r="H460" s="18" t="s">
        <v>650</v>
      </c>
      <c r="I460" s="18" t="s">
        <v>212</v>
      </c>
      <c r="M460" s="18" t="s">
        <v>136</v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U460" s="19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18" t="str">
        <f>IF(ISBLANK(Table2[[#This Row],[device_model]]), "", Table2[[#This Row],[device_suggested_area]])</f>
        <v/>
      </c>
      <c r="BE460" s="19"/>
      <c r="BL460" s="18"/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5" ht="16" customHeight="1">
      <c r="A461" s="18">
        <v>2721</v>
      </c>
      <c r="B461" s="18" t="s">
        <v>26</v>
      </c>
      <c r="C461" s="18" t="s">
        <v>133</v>
      </c>
      <c r="D461" s="18" t="s">
        <v>149</v>
      </c>
      <c r="E461" s="18" t="s">
        <v>615</v>
      </c>
      <c r="F461" s="22" t="str">
        <f>IF(ISBLANK(Table2[[#This Row],[unique_id]]), "", PROPER(SUBSTITUTE(Table2[[#This Row],[unique_id]], "_", " ")))</f>
        <v>Deck East Fan Occupancy</v>
      </c>
      <c r="G461" s="18" t="s">
        <v>218</v>
      </c>
      <c r="H461" s="18" t="s">
        <v>650</v>
      </c>
      <c r="I461" s="18" t="s">
        <v>212</v>
      </c>
      <c r="M461" s="18" t="s">
        <v>136</v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U461" s="19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18" t="str">
        <f>IF(ISBLANK(Table2[[#This Row],[device_model]]), "", Table2[[#This Row],[device_suggested_area]])</f>
        <v/>
      </c>
      <c r="BE461" s="19"/>
      <c r="BL461" s="18"/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5" ht="16" customHeight="1">
      <c r="A462" s="18">
        <v>2722</v>
      </c>
      <c r="B462" s="18" t="s">
        <v>26</v>
      </c>
      <c r="C462" s="18" t="s">
        <v>133</v>
      </c>
      <c r="D462" s="18" t="s">
        <v>149</v>
      </c>
      <c r="E462" s="18" t="s">
        <v>616</v>
      </c>
      <c r="F462" s="22" t="str">
        <f>IF(ISBLANK(Table2[[#This Row],[unique_id]]), "", PROPER(SUBSTITUTE(Table2[[#This Row],[unique_id]], "_", " ")))</f>
        <v>Deck West Fan Occupancy</v>
      </c>
      <c r="G462" s="18" t="s">
        <v>217</v>
      </c>
      <c r="H462" s="18" t="s">
        <v>650</v>
      </c>
      <c r="I462" s="18" t="s">
        <v>212</v>
      </c>
      <c r="M462" s="18" t="s">
        <v>136</v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U462" s="19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18" t="str">
        <f>IF(ISBLANK(Table2[[#This Row],[device_model]]), "", Table2[[#This Row],[device_suggested_area]])</f>
        <v/>
      </c>
      <c r="BE462" s="19"/>
      <c r="BL462" s="18"/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5" ht="16" customHeight="1">
      <c r="A463" s="18">
        <v>5000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1074</v>
      </c>
      <c r="BA463" s="18" t="str">
        <f>IF(ISBLANK(Table2[[#This Row],[device_model]]), "", Table2[[#This Row],[device_suggested_area]])</f>
        <v>Rack</v>
      </c>
      <c r="BB463" s="18" t="s">
        <v>1125</v>
      </c>
      <c r="BC463" s="18" t="s">
        <v>1073</v>
      </c>
      <c r="BD463" s="18" t="s">
        <v>237</v>
      </c>
      <c r="BE463" s="18" t="s">
        <v>410</v>
      </c>
      <c r="BF463" s="18" t="s">
        <v>28</v>
      </c>
      <c r="BJ463" s="18" t="s">
        <v>1416</v>
      </c>
      <c r="BK463" s="18" t="s">
        <v>413</v>
      </c>
      <c r="BL463" s="18" t="s">
        <v>1417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4" spans="1:65" ht="16" customHeight="1">
      <c r="A464" s="18">
        <v>5001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1075</v>
      </c>
      <c r="BA464" s="18" t="str">
        <f>IF(ISBLANK(Table2[[#This Row],[device_model]]), "", Table2[[#This Row],[device_suggested_area]])</f>
        <v>Rack</v>
      </c>
      <c r="BB464" s="18" t="str">
        <f>Table2[[#This Row],[device_suggested_area]]</f>
        <v>Rack</v>
      </c>
      <c r="BC464" s="18" t="s">
        <v>1069</v>
      </c>
      <c r="BD464" s="18" t="s">
        <v>237</v>
      </c>
      <c r="BE464" s="18" t="s">
        <v>622</v>
      </c>
      <c r="BF464" s="18" t="s">
        <v>28</v>
      </c>
      <c r="BJ464" s="18" t="s">
        <v>1416</v>
      </c>
      <c r="BK464" s="18" t="s">
        <v>623</v>
      </c>
      <c r="BL464" s="18" t="s">
        <v>1418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5" spans="1:65" ht="16" customHeight="1">
      <c r="A465" s="18">
        <v>5002</v>
      </c>
      <c r="B465" s="21" t="s">
        <v>26</v>
      </c>
      <c r="C465" s="18" t="s">
        <v>237</v>
      </c>
      <c r="F465" s="22" t="str">
        <f>IF(ISBLANK(Table2[[#This Row],[unique_id]]), "", PROPER(SUBSTITUTE(Table2[[#This Row],[unique_id]], "_", " ")))</f>
        <v/>
      </c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1075</v>
      </c>
      <c r="BA465" s="18" t="str">
        <f>IF(ISBLANK(Table2[[#This Row],[device_model]]), "", Table2[[#This Row],[device_suggested_area]])</f>
        <v>Ceiling</v>
      </c>
      <c r="BB465" s="18" t="str">
        <f>Table2[[#This Row],[device_suggested_area]]</f>
        <v>Ceiling</v>
      </c>
      <c r="BC465" s="18" t="s">
        <v>1070</v>
      </c>
      <c r="BD465" s="18" t="s">
        <v>237</v>
      </c>
      <c r="BE465" s="18" t="s">
        <v>1131</v>
      </c>
      <c r="BF465" s="18" t="s">
        <v>411</v>
      </c>
      <c r="BJ465" s="18" t="s">
        <v>1416</v>
      </c>
      <c r="BK465" s="18" t="s">
        <v>414</v>
      </c>
      <c r="BL465" s="18" t="s">
        <v>1419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6" spans="1:65" ht="16" customHeight="1">
      <c r="A466" s="18">
        <v>5003</v>
      </c>
      <c r="B466" s="21" t="s">
        <v>26</v>
      </c>
      <c r="C466" s="18" t="s">
        <v>237</v>
      </c>
      <c r="F466" s="22" t="str">
        <f>IF(ISBLANK(Table2[[#This Row],[unique_id]]), "", PROPER(SUBSTITUTE(Table2[[#This Row],[unique_id]], "_", " ")))</f>
        <v/>
      </c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1076</v>
      </c>
      <c r="BA466" s="18" t="str">
        <f>IF(ISBLANK(Table2[[#This Row],[device_model]]), "", Table2[[#This Row],[device_suggested_area]])</f>
        <v>Deck</v>
      </c>
      <c r="BB466" s="18" t="str">
        <f>Table2[[#This Row],[device_suggested_area]]</f>
        <v>Deck</v>
      </c>
      <c r="BC466" s="18" t="s">
        <v>1071</v>
      </c>
      <c r="BD466" s="18" t="s">
        <v>237</v>
      </c>
      <c r="BE466" s="18" t="s">
        <v>1130</v>
      </c>
      <c r="BF466" s="18" t="s">
        <v>363</v>
      </c>
      <c r="BJ466" s="18" t="s">
        <v>1416</v>
      </c>
      <c r="BK466" s="18" t="s">
        <v>415</v>
      </c>
      <c r="BL466" s="18" t="s">
        <v>1420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7" spans="1:65" ht="16" customHeight="1">
      <c r="A467" s="18">
        <v>5004</v>
      </c>
      <c r="B467" s="21" t="s">
        <v>26</v>
      </c>
      <c r="C467" s="18" t="s">
        <v>237</v>
      </c>
      <c r="F467" s="22" t="str">
        <f>IF(ISBLANK(Table2[[#This Row],[unique_id]]), "", PROPER(SUBSTITUTE(Table2[[#This Row],[unique_id]], "_", " ")))</f>
        <v/>
      </c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1076</v>
      </c>
      <c r="BA467" s="18" t="str">
        <f>IF(ISBLANK(Table2[[#This Row],[device_model]]), "", Table2[[#This Row],[device_suggested_area]])</f>
        <v>Hallway</v>
      </c>
      <c r="BB467" s="18" t="str">
        <f>Table2[[#This Row],[device_suggested_area]]</f>
        <v>Hallway</v>
      </c>
      <c r="BC467" s="18" t="s">
        <v>1072</v>
      </c>
      <c r="BD467" s="18" t="s">
        <v>237</v>
      </c>
      <c r="BE467" s="18" t="s">
        <v>1130</v>
      </c>
      <c r="BF467" s="18" t="s">
        <v>412</v>
      </c>
      <c r="BJ467" s="18" t="s">
        <v>1416</v>
      </c>
      <c r="BK467" s="18" t="s">
        <v>416</v>
      </c>
      <c r="BL467" s="18" t="s">
        <v>1421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8" spans="1:65" s="76" customFormat="1" ht="16" customHeight="1">
      <c r="A468" s="18">
        <v>5005</v>
      </c>
      <c r="B468" s="77" t="s">
        <v>589</v>
      </c>
      <c r="C468" s="77" t="s">
        <v>395</v>
      </c>
      <c r="D468" s="77"/>
      <c r="E468" s="77"/>
      <c r="F468" s="82" t="str">
        <f>IF(ISBLANK(Table2[[#This Row],[unique_id]]), "", PROPER(SUBSTITUTE(Table2[[#This Row],[unique_id]], "_", " ")))</f>
        <v/>
      </c>
      <c r="G468" s="77"/>
      <c r="H468" s="77"/>
      <c r="I468" s="77"/>
      <c r="K468" s="77"/>
      <c r="L468" s="77"/>
      <c r="M468" s="77"/>
      <c r="O468" s="78"/>
      <c r="T468" s="79"/>
      <c r="V468" s="78"/>
      <c r="W468" s="78"/>
      <c r="X468" s="78"/>
      <c r="Y468" s="78"/>
      <c r="Z468" s="78"/>
      <c r="AA468" s="78"/>
      <c r="AG468" s="78"/>
      <c r="AH468" s="78"/>
      <c r="AT468" s="80"/>
      <c r="AV46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76" t="s">
        <v>1074</v>
      </c>
      <c r="BA468" s="76" t="str">
        <f>IF(ISBLANK(Table2[[#This Row],[device_model]]), "", Table2[[#This Row],[device_suggested_area]])</f>
        <v>Rack</v>
      </c>
      <c r="BB468" s="76" t="s">
        <v>395</v>
      </c>
      <c r="BC468" s="76" t="s">
        <v>396</v>
      </c>
      <c r="BD468" s="76" t="s">
        <v>398</v>
      </c>
      <c r="BE468" s="76" t="s">
        <v>397</v>
      </c>
      <c r="BF468" s="76" t="s">
        <v>28</v>
      </c>
      <c r="BJ468" s="76" t="s">
        <v>1422</v>
      </c>
      <c r="BK468" s="81" t="s">
        <v>442</v>
      </c>
      <c r="BL468" s="76" t="s">
        <v>1448</v>
      </c>
      <c r="BM46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9" spans="1:65" s="76" customFormat="1" ht="16" customHeight="1">
      <c r="A469" s="18">
        <v>5006</v>
      </c>
      <c r="B469" s="77" t="s">
        <v>589</v>
      </c>
      <c r="C469" s="77" t="s">
        <v>384</v>
      </c>
      <c r="D469" s="77"/>
      <c r="E469" s="77"/>
      <c r="F469" s="76" t="str">
        <f>IF(ISBLANK(Table2[[#This Row],[unique_id]]), "", PROPER(SUBSTITUTE(Table2[[#This Row],[unique_id]], "_", " ")))</f>
        <v/>
      </c>
      <c r="G469" s="77"/>
      <c r="H469" s="77"/>
      <c r="I469" s="77"/>
      <c r="K469" s="77"/>
      <c r="M469" s="77"/>
      <c r="O469" s="78"/>
      <c r="T469" s="79"/>
      <c r="V469" s="78"/>
      <c r="W469" s="78"/>
      <c r="X469" s="78"/>
      <c r="Y469" s="78"/>
      <c r="Z469" s="78"/>
      <c r="AA469" s="78"/>
      <c r="AG469" s="78"/>
      <c r="AH469" s="78"/>
      <c r="AJ469" s="76" t="str">
        <f t="shared" ref="AJ469:AJ492" si="0">IF(ISBLANK(AI469),  "", _xlfn.CONCAT("haas/entity/sensor/", LOWER(C469), "/", E469, "/config"))</f>
        <v/>
      </c>
      <c r="AK469" s="76" t="str">
        <f t="shared" ref="AK469:AK492" si="1">IF(ISBLANK(AI469),  "", _xlfn.CONCAT(LOWER(C469), "/", E469))</f>
        <v/>
      </c>
      <c r="AT469" s="80"/>
      <c r="AU469" s="80"/>
      <c r="AV46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76" t="s">
        <v>1116</v>
      </c>
      <c r="BA469" s="76" t="str">
        <f>IF(ISBLANK(Table2[[#This Row],[device_model]]), "", Table2[[#This Row],[device_suggested_area]])</f>
        <v>Rack</v>
      </c>
      <c r="BB469" s="76" t="s">
        <v>1397</v>
      </c>
      <c r="BC469" s="76" t="s">
        <v>1087</v>
      </c>
      <c r="BD469" s="76" t="s">
        <v>268</v>
      </c>
      <c r="BE469" s="76">
        <v>12.1</v>
      </c>
      <c r="BF469" s="76" t="s">
        <v>28</v>
      </c>
      <c r="BJ469" s="76" t="s">
        <v>409</v>
      </c>
      <c r="BK469" s="83" t="s">
        <v>1413</v>
      </c>
      <c r="BL469" s="76" t="s">
        <v>1396</v>
      </c>
      <c r="BM46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0" spans="1:65" s="76" customFormat="1" ht="16" customHeight="1">
      <c r="A470" s="18">
        <v>5007</v>
      </c>
      <c r="B470" s="77" t="s">
        <v>589</v>
      </c>
      <c r="C470" s="77" t="s">
        <v>384</v>
      </c>
      <c r="D470" s="77"/>
      <c r="E470" s="77"/>
      <c r="F470" s="76" t="str">
        <f>IF(ISBLANK(Table2[[#This Row],[unique_id]]), "", PROPER(SUBSTITUTE(Table2[[#This Row],[unique_id]], "_", " ")))</f>
        <v/>
      </c>
      <c r="G470" s="77"/>
      <c r="H470" s="77"/>
      <c r="I470" s="77"/>
      <c r="K470" s="77"/>
      <c r="M470" s="77"/>
      <c r="O470" s="78"/>
      <c r="T470" s="79"/>
      <c r="V470" s="78"/>
      <c r="W470" s="78"/>
      <c r="X470" s="78"/>
      <c r="Y470" s="78"/>
      <c r="Z470" s="78"/>
      <c r="AA470" s="78"/>
      <c r="AG470" s="78"/>
      <c r="AH470" s="78"/>
      <c r="AJ470" s="76" t="str">
        <f t="shared" si="0"/>
        <v/>
      </c>
      <c r="AK470" s="76" t="str">
        <f t="shared" si="1"/>
        <v/>
      </c>
      <c r="AT470" s="80"/>
      <c r="AU470" s="80"/>
      <c r="AV47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76" t="s">
        <v>1116</v>
      </c>
      <c r="BA470" s="76" t="str">
        <f>IF(ISBLANK(Table2[[#This Row],[device_model]]), "", Table2[[#This Row],[device_suggested_area]])</f>
        <v>Rack</v>
      </c>
      <c r="BB470" s="76" t="s">
        <v>1397</v>
      </c>
      <c r="BC470" s="76" t="s">
        <v>1087</v>
      </c>
      <c r="BD470" s="76" t="s">
        <v>268</v>
      </c>
      <c r="BE470" s="76">
        <v>12.1</v>
      </c>
      <c r="BF470" s="76" t="s">
        <v>28</v>
      </c>
      <c r="BJ470" s="76" t="s">
        <v>1422</v>
      </c>
      <c r="BK470" s="83" t="s">
        <v>1490</v>
      </c>
      <c r="BL470" s="76" t="s">
        <v>1424</v>
      </c>
      <c r="BM47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1" spans="1:65" s="76" customFormat="1" ht="16" customHeight="1">
      <c r="A471" s="18">
        <v>5008</v>
      </c>
      <c r="B471" s="77" t="s">
        <v>589</v>
      </c>
      <c r="C471" s="77" t="s">
        <v>384</v>
      </c>
      <c r="D471" s="77"/>
      <c r="E471" s="77"/>
      <c r="F471" s="76" t="str">
        <f>IF(ISBLANK(Table2[[#This Row],[unique_id]]), "", PROPER(SUBSTITUTE(Table2[[#This Row],[unique_id]], "_", " ")))</f>
        <v/>
      </c>
      <c r="G471" s="77"/>
      <c r="H471" s="77"/>
      <c r="I471" s="77"/>
      <c r="K471" s="77"/>
      <c r="M471" s="77"/>
      <c r="O471" s="78"/>
      <c r="T471" s="79"/>
      <c r="V471" s="78"/>
      <c r="W471" s="78"/>
      <c r="X471" s="78"/>
      <c r="Y471" s="78"/>
      <c r="Z471" s="78"/>
      <c r="AA471" s="78"/>
      <c r="AG471" s="78"/>
      <c r="AH471" s="78"/>
      <c r="AJ471" s="76" t="str">
        <f t="shared" si="0"/>
        <v/>
      </c>
      <c r="AK471" s="76" t="str">
        <f t="shared" si="1"/>
        <v/>
      </c>
      <c r="AT471" s="80"/>
      <c r="AU471" s="80"/>
      <c r="AV47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76" t="s">
        <v>1116</v>
      </c>
      <c r="BA471" s="76" t="str">
        <f>IF(ISBLANK(Table2[[#This Row],[device_model]]), "", Table2[[#This Row],[device_suggested_area]])</f>
        <v>Rack</v>
      </c>
      <c r="BB471" s="76" t="s">
        <v>1397</v>
      </c>
      <c r="BC471" s="76" t="s">
        <v>1087</v>
      </c>
      <c r="BD471" s="76" t="s">
        <v>268</v>
      </c>
      <c r="BE471" s="76">
        <v>12.1</v>
      </c>
      <c r="BF471" s="76" t="s">
        <v>28</v>
      </c>
      <c r="BJ471" s="76" t="s">
        <v>1423</v>
      </c>
      <c r="BK471" s="81" t="s">
        <v>1414</v>
      </c>
      <c r="BL471" s="76" t="s">
        <v>1395</v>
      </c>
      <c r="BM47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2" spans="1:65" s="76" customFormat="1" ht="16" customHeight="1">
      <c r="A472" s="18">
        <v>5009</v>
      </c>
      <c r="B472" s="77" t="s">
        <v>26</v>
      </c>
      <c r="C472" s="77" t="s">
        <v>384</v>
      </c>
      <c r="D472" s="77"/>
      <c r="E472" s="77"/>
      <c r="F472" s="76" t="str">
        <f>IF(ISBLANK(Table2[[#This Row],[unique_id]]), "", PROPER(SUBSTITUTE(Table2[[#This Row],[unique_id]], "_", " ")))</f>
        <v/>
      </c>
      <c r="G472" s="77"/>
      <c r="H472" s="77"/>
      <c r="I472" s="77"/>
      <c r="K472" s="77"/>
      <c r="M472" s="77"/>
      <c r="O472" s="78"/>
      <c r="T472" s="79"/>
      <c r="V472" s="78"/>
      <c r="W472" s="78"/>
      <c r="X472" s="78"/>
      <c r="Y472" s="78"/>
      <c r="Z472" s="78"/>
      <c r="AA472" s="78"/>
      <c r="AG472" s="78"/>
      <c r="AH472" s="78"/>
      <c r="AJ472" s="76" t="str">
        <f t="shared" si="0"/>
        <v/>
      </c>
      <c r="AK472" s="76" t="str">
        <f t="shared" si="1"/>
        <v/>
      </c>
      <c r="AT472" s="80"/>
      <c r="AU472" s="80"/>
      <c r="AV47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76" t="s">
        <v>1116</v>
      </c>
      <c r="BA472" s="76" t="str">
        <f>IF(ISBLANK(Table2[[#This Row],[device_model]]), "", Table2[[#This Row],[device_suggested_area]])</f>
        <v>Rack</v>
      </c>
      <c r="BB472" s="76" t="s">
        <v>1398</v>
      </c>
      <c r="BC472" s="76" t="s">
        <v>1087</v>
      </c>
      <c r="BD472" s="76" t="s">
        <v>268</v>
      </c>
      <c r="BE472" s="76">
        <v>12.1</v>
      </c>
      <c r="BF472" s="76" t="s">
        <v>28</v>
      </c>
      <c r="BJ472" s="76" t="s">
        <v>409</v>
      </c>
      <c r="BK472" s="83" t="s">
        <v>1520</v>
      </c>
      <c r="BL472" s="76" t="s">
        <v>1399</v>
      </c>
      <c r="BM47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3" spans="1:65" s="76" customFormat="1" ht="16" customHeight="1">
      <c r="A473" s="18">
        <v>5010</v>
      </c>
      <c r="B473" s="77" t="s">
        <v>589</v>
      </c>
      <c r="C473" s="77" t="s">
        <v>384</v>
      </c>
      <c r="D473" s="77"/>
      <c r="E473" s="77"/>
      <c r="F473" s="76" t="str">
        <f>IF(ISBLANK(Table2[[#This Row],[unique_id]]), "", PROPER(SUBSTITUTE(Table2[[#This Row],[unique_id]], "_", " ")))</f>
        <v/>
      </c>
      <c r="G473" s="77"/>
      <c r="H473" s="77"/>
      <c r="I473" s="77"/>
      <c r="K473" s="77"/>
      <c r="M473" s="77"/>
      <c r="O473" s="78"/>
      <c r="T473" s="79"/>
      <c r="V473" s="78"/>
      <c r="W473" s="78"/>
      <c r="X473" s="78"/>
      <c r="Y473" s="78"/>
      <c r="Z473" s="78"/>
      <c r="AA473" s="78"/>
      <c r="AG473" s="78"/>
      <c r="AH473" s="78"/>
      <c r="AJ473" s="76" t="str">
        <f t="shared" si="0"/>
        <v/>
      </c>
      <c r="AK473" s="76" t="str">
        <f t="shared" si="1"/>
        <v/>
      </c>
      <c r="AT473" s="80"/>
      <c r="AU473" s="80"/>
      <c r="AV47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76" t="s">
        <v>1116</v>
      </c>
      <c r="BA473" s="76" t="str">
        <f>IF(ISBLANK(Table2[[#This Row],[device_model]]), "", Table2[[#This Row],[device_suggested_area]])</f>
        <v>Rack</v>
      </c>
      <c r="BB473" s="76" t="s">
        <v>1398</v>
      </c>
      <c r="BC473" s="76" t="s">
        <v>1087</v>
      </c>
      <c r="BD473" s="76" t="s">
        <v>268</v>
      </c>
      <c r="BE473" s="76">
        <v>12.1</v>
      </c>
      <c r="BF473" s="76" t="s">
        <v>28</v>
      </c>
      <c r="BJ473" s="76" t="s">
        <v>1422</v>
      </c>
      <c r="BK473" s="83" t="s">
        <v>1521</v>
      </c>
      <c r="BL473" s="76" t="s">
        <v>1425</v>
      </c>
      <c r="BM47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4" spans="1:65" s="76" customFormat="1" ht="16" customHeight="1">
      <c r="A474" s="18">
        <v>5011</v>
      </c>
      <c r="B474" s="77" t="s">
        <v>589</v>
      </c>
      <c r="C474" s="77" t="s">
        <v>384</v>
      </c>
      <c r="D474" s="77"/>
      <c r="E474" s="77"/>
      <c r="F474" s="76" t="str">
        <f>IF(ISBLANK(Table2[[#This Row],[unique_id]]), "", PROPER(SUBSTITUTE(Table2[[#This Row],[unique_id]], "_", " ")))</f>
        <v/>
      </c>
      <c r="G474" s="77"/>
      <c r="H474" s="77"/>
      <c r="I474" s="77"/>
      <c r="K474" s="77"/>
      <c r="M474" s="77"/>
      <c r="O474" s="78"/>
      <c r="T474" s="79"/>
      <c r="V474" s="78"/>
      <c r="W474" s="78"/>
      <c r="X474" s="78"/>
      <c r="Y474" s="78"/>
      <c r="Z474" s="78"/>
      <c r="AA474" s="78"/>
      <c r="AG474" s="78"/>
      <c r="AH474" s="78"/>
      <c r="AJ474" s="76" t="str">
        <f t="shared" si="0"/>
        <v/>
      </c>
      <c r="AK474" s="76" t="str">
        <f t="shared" si="1"/>
        <v/>
      </c>
      <c r="AT474" s="80"/>
      <c r="AU474" s="80"/>
      <c r="AV47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76" t="s">
        <v>1116</v>
      </c>
      <c r="BA474" s="76" t="str">
        <f>IF(ISBLANK(Table2[[#This Row],[device_model]]), "", Table2[[#This Row],[device_suggested_area]])</f>
        <v>Rack</v>
      </c>
      <c r="BB474" s="76" t="s">
        <v>1398</v>
      </c>
      <c r="BC474" s="76" t="s">
        <v>1087</v>
      </c>
      <c r="BD474" s="76" t="s">
        <v>268</v>
      </c>
      <c r="BE474" s="76">
        <v>12.1</v>
      </c>
      <c r="BF474" s="76" t="s">
        <v>28</v>
      </c>
      <c r="BJ474" s="76" t="s">
        <v>1423</v>
      </c>
      <c r="BK474" s="81" t="s">
        <v>1522</v>
      </c>
      <c r="BL474" s="76" t="s">
        <v>1400</v>
      </c>
      <c r="BM47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5" spans="1:65" s="76" customFormat="1" ht="16" customHeight="1">
      <c r="A475" s="18">
        <v>5012</v>
      </c>
      <c r="B475" s="77" t="s">
        <v>589</v>
      </c>
      <c r="C475" s="77" t="s">
        <v>384</v>
      </c>
      <c r="D475" s="77"/>
      <c r="E475" s="77"/>
      <c r="F475" s="76" t="str">
        <f>IF(ISBLANK(Table2[[#This Row],[unique_id]]), "", PROPER(SUBSTITUTE(Table2[[#This Row],[unique_id]], "_", " ")))</f>
        <v/>
      </c>
      <c r="G475" s="77"/>
      <c r="H475" s="77"/>
      <c r="I475" s="77"/>
      <c r="K475" s="77"/>
      <c r="M475" s="77"/>
      <c r="O475" s="78"/>
      <c r="T475" s="79"/>
      <c r="V475" s="78"/>
      <c r="W475" s="78"/>
      <c r="X475" s="78"/>
      <c r="Y475" s="78"/>
      <c r="Z475" s="78"/>
      <c r="AA475" s="78"/>
      <c r="AG475" s="78"/>
      <c r="AH475" s="78"/>
      <c r="AJ475" s="76" t="str">
        <f t="shared" si="0"/>
        <v/>
      </c>
      <c r="AK475" s="76" t="str">
        <f t="shared" si="1"/>
        <v/>
      </c>
      <c r="AT475" s="80"/>
      <c r="AU475" s="80"/>
      <c r="AV47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76" t="s">
        <v>1115</v>
      </c>
      <c r="BA475" s="76" t="str">
        <f>IF(ISBLANK(Table2[[#This Row],[device_model]]), "", Table2[[#This Row],[device_suggested_area]])</f>
        <v>Rack</v>
      </c>
      <c r="BB475" s="76" t="s">
        <v>1081</v>
      </c>
      <c r="BC475" s="76" t="s">
        <v>1080</v>
      </c>
      <c r="BD475" s="76" t="s">
        <v>268</v>
      </c>
      <c r="BE475" s="76">
        <v>12.1</v>
      </c>
      <c r="BF475" s="76" t="s">
        <v>28</v>
      </c>
      <c r="BJ475" s="76" t="s">
        <v>409</v>
      </c>
      <c r="BK475" s="76" t="s">
        <v>602</v>
      </c>
      <c r="BL475" s="76" t="s">
        <v>1401</v>
      </c>
      <c r="BM47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6" spans="1:65" s="76" customFormat="1" ht="16" customHeight="1">
      <c r="A476" s="18">
        <v>5013</v>
      </c>
      <c r="B476" s="77" t="s">
        <v>589</v>
      </c>
      <c r="C476" s="77" t="s">
        <v>384</v>
      </c>
      <c r="D476" s="77"/>
      <c r="E476" s="77"/>
      <c r="F476" s="76" t="str">
        <f>IF(ISBLANK(Table2[[#This Row],[unique_id]]), "", PROPER(SUBSTITUTE(Table2[[#This Row],[unique_id]], "_", " ")))</f>
        <v/>
      </c>
      <c r="G476" s="77"/>
      <c r="H476" s="77"/>
      <c r="I476" s="77"/>
      <c r="K476" s="77"/>
      <c r="M476" s="77"/>
      <c r="O476" s="78"/>
      <c r="T476" s="79"/>
      <c r="V476" s="78"/>
      <c r="W476" s="78"/>
      <c r="X476" s="78"/>
      <c r="Y476" s="78"/>
      <c r="Z476" s="78"/>
      <c r="AA476" s="78"/>
      <c r="AG476" s="78"/>
      <c r="AH476" s="78"/>
      <c r="AJ476" s="76" t="str">
        <f t="shared" si="0"/>
        <v/>
      </c>
      <c r="AK476" s="76" t="str">
        <f t="shared" si="1"/>
        <v/>
      </c>
      <c r="AT476" s="80"/>
      <c r="AU476" s="80"/>
      <c r="AV47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76" t="s">
        <v>1115</v>
      </c>
      <c r="BA476" s="76" t="str">
        <f>IF(ISBLANK(Table2[[#This Row],[device_model]]), "", Table2[[#This Row],[device_suggested_area]])</f>
        <v>Rack</v>
      </c>
      <c r="BB476" s="76" t="s">
        <v>1081</v>
      </c>
      <c r="BC476" s="76" t="s">
        <v>1080</v>
      </c>
      <c r="BD476" s="76" t="s">
        <v>268</v>
      </c>
      <c r="BE476" s="76">
        <v>12.1</v>
      </c>
      <c r="BF476" s="76" t="s">
        <v>28</v>
      </c>
      <c r="BJ476" s="76" t="s">
        <v>1422</v>
      </c>
      <c r="BK476" s="76" t="s">
        <v>1491</v>
      </c>
      <c r="BL476" s="76" t="s">
        <v>1426</v>
      </c>
      <c r="BM47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7" spans="1:65" s="76" customFormat="1" ht="16" customHeight="1">
      <c r="A477" s="18">
        <v>5014</v>
      </c>
      <c r="B477" s="77" t="s">
        <v>589</v>
      </c>
      <c r="C477" s="77" t="s">
        <v>384</v>
      </c>
      <c r="D477" s="77"/>
      <c r="E477" s="77"/>
      <c r="F477" s="76" t="str">
        <f>IF(ISBLANK(Table2[[#This Row],[unique_id]]), "", PROPER(SUBSTITUTE(Table2[[#This Row],[unique_id]], "_", " ")))</f>
        <v/>
      </c>
      <c r="G477" s="77"/>
      <c r="H477" s="77"/>
      <c r="I477" s="77"/>
      <c r="K477" s="77"/>
      <c r="M477" s="77"/>
      <c r="O477" s="78"/>
      <c r="T477" s="79"/>
      <c r="V477" s="78"/>
      <c r="W477" s="78"/>
      <c r="X477" s="78"/>
      <c r="Y477" s="78"/>
      <c r="Z477" s="78"/>
      <c r="AA477" s="78"/>
      <c r="AG477" s="78"/>
      <c r="AH477" s="78"/>
      <c r="AJ477" s="76" t="str">
        <f t="shared" si="0"/>
        <v/>
      </c>
      <c r="AK477" s="76" t="str">
        <f t="shared" si="1"/>
        <v/>
      </c>
      <c r="AT477" s="80"/>
      <c r="AU477" s="80"/>
      <c r="AV47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76" t="s">
        <v>1115</v>
      </c>
      <c r="BA477" s="76" t="str">
        <f>IF(ISBLANK(Table2[[#This Row],[device_model]]), "", Table2[[#This Row],[device_suggested_area]])</f>
        <v>Rack</v>
      </c>
      <c r="BB477" s="76" t="s">
        <v>1081</v>
      </c>
      <c r="BC477" s="76" t="s">
        <v>1080</v>
      </c>
      <c r="BD477" s="76" t="s">
        <v>268</v>
      </c>
      <c r="BE477" s="76">
        <v>12.1</v>
      </c>
      <c r="BF477" s="76" t="s">
        <v>28</v>
      </c>
      <c r="BJ477" s="76" t="s">
        <v>1423</v>
      </c>
      <c r="BK477" s="76" t="s">
        <v>1491</v>
      </c>
      <c r="BL477" s="76" t="s">
        <v>1402</v>
      </c>
      <c r="BM47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8" spans="1:65" s="76" customFormat="1" ht="16" customHeight="1">
      <c r="A478" s="18">
        <v>5015</v>
      </c>
      <c r="B478" s="77" t="s">
        <v>589</v>
      </c>
      <c r="C478" s="77" t="s">
        <v>384</v>
      </c>
      <c r="D478" s="77"/>
      <c r="E478" s="77"/>
      <c r="F478" s="76" t="str">
        <f>IF(ISBLANK(Table2[[#This Row],[unique_id]]), "", PROPER(SUBSTITUTE(Table2[[#This Row],[unique_id]], "_", " ")))</f>
        <v/>
      </c>
      <c r="G478" s="77"/>
      <c r="H478" s="77"/>
      <c r="I478" s="77"/>
      <c r="K478" s="77"/>
      <c r="M478" s="77"/>
      <c r="O478" s="78"/>
      <c r="T478" s="79"/>
      <c r="V478" s="78"/>
      <c r="W478" s="78"/>
      <c r="X478" s="78"/>
      <c r="Y478" s="78"/>
      <c r="Z478" s="78"/>
      <c r="AA478" s="78"/>
      <c r="AG478" s="78"/>
      <c r="AH478" s="78"/>
      <c r="AJ478" s="76" t="str">
        <f t="shared" si="0"/>
        <v/>
      </c>
      <c r="AK478" s="76" t="str">
        <f t="shared" si="1"/>
        <v/>
      </c>
      <c r="AT478" s="80"/>
      <c r="AU478" s="80"/>
      <c r="AV47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76" t="s">
        <v>1116</v>
      </c>
      <c r="BA478" s="76" t="str">
        <f>IF(ISBLANK(Table2[[#This Row],[device_model]]), "", Table2[[#This Row],[device_suggested_area]])</f>
        <v>Rack</v>
      </c>
      <c r="BB478" s="76" t="s">
        <v>1083</v>
      </c>
      <c r="BC478" s="76" t="s">
        <v>1082</v>
      </c>
      <c r="BD478" s="76" t="s">
        <v>268</v>
      </c>
      <c r="BE478" s="76">
        <v>12.1</v>
      </c>
      <c r="BF478" s="76" t="s">
        <v>28</v>
      </c>
      <c r="BJ478" s="76" t="s">
        <v>409</v>
      </c>
      <c r="BK478" s="76" t="s">
        <v>385</v>
      </c>
      <c r="BL478" s="76" t="s">
        <v>1403</v>
      </c>
      <c r="BM47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9" spans="1:65" s="76" customFormat="1" ht="16" customHeight="1">
      <c r="A479" s="18">
        <v>5016</v>
      </c>
      <c r="B479" s="77" t="s">
        <v>589</v>
      </c>
      <c r="C479" s="77" t="s">
        <v>384</v>
      </c>
      <c r="D479" s="77"/>
      <c r="E479" s="77"/>
      <c r="F479" s="76" t="str">
        <f>IF(ISBLANK(Table2[[#This Row],[unique_id]]), "", PROPER(SUBSTITUTE(Table2[[#This Row],[unique_id]], "_", " ")))</f>
        <v/>
      </c>
      <c r="G479" s="77"/>
      <c r="H479" s="77"/>
      <c r="I479" s="77"/>
      <c r="K479" s="77"/>
      <c r="M479" s="77"/>
      <c r="O479" s="78"/>
      <c r="T479" s="79"/>
      <c r="V479" s="78"/>
      <c r="W479" s="78"/>
      <c r="X479" s="78"/>
      <c r="Y479" s="78"/>
      <c r="Z479" s="78"/>
      <c r="AA479" s="78"/>
      <c r="AG479" s="78"/>
      <c r="AH479" s="78"/>
      <c r="AJ479" s="76" t="str">
        <f t="shared" si="0"/>
        <v/>
      </c>
      <c r="AK479" s="76" t="str">
        <f t="shared" si="1"/>
        <v/>
      </c>
      <c r="AT479" s="80"/>
      <c r="AU479" s="80"/>
      <c r="AV47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76" t="s">
        <v>1116</v>
      </c>
      <c r="BA479" s="76" t="str">
        <f>IF(ISBLANK(Table2[[#This Row],[device_model]]), "", Table2[[#This Row],[device_suggested_area]])</f>
        <v>Rack</v>
      </c>
      <c r="BB479" s="76" t="s">
        <v>1083</v>
      </c>
      <c r="BC479" s="76" t="s">
        <v>1082</v>
      </c>
      <c r="BD479" s="76" t="s">
        <v>268</v>
      </c>
      <c r="BE479" s="76">
        <v>12.1</v>
      </c>
      <c r="BF479" s="76" t="s">
        <v>28</v>
      </c>
      <c r="BJ479" s="76" t="s">
        <v>1422</v>
      </c>
      <c r="BK479" s="76" t="s">
        <v>1492</v>
      </c>
      <c r="BL479" s="76" t="s">
        <v>1427</v>
      </c>
      <c r="BM47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0" spans="1:65" s="76" customFormat="1" ht="16" customHeight="1">
      <c r="A480" s="18">
        <v>5017</v>
      </c>
      <c r="B480" s="77" t="s">
        <v>589</v>
      </c>
      <c r="C480" s="77" t="s">
        <v>384</v>
      </c>
      <c r="D480" s="77"/>
      <c r="E480" s="77"/>
      <c r="F480" s="76" t="str">
        <f>IF(ISBLANK(Table2[[#This Row],[unique_id]]), "", PROPER(SUBSTITUTE(Table2[[#This Row],[unique_id]], "_", " ")))</f>
        <v/>
      </c>
      <c r="G480" s="77"/>
      <c r="H480" s="77"/>
      <c r="I480" s="77"/>
      <c r="K480" s="77"/>
      <c r="M480" s="77"/>
      <c r="O480" s="78"/>
      <c r="T480" s="79"/>
      <c r="V480" s="78"/>
      <c r="W480" s="78"/>
      <c r="X480" s="78"/>
      <c r="Y480" s="78"/>
      <c r="Z480" s="78"/>
      <c r="AA480" s="78"/>
      <c r="AG480" s="78"/>
      <c r="AH480" s="78"/>
      <c r="AJ480" s="76" t="str">
        <f t="shared" si="0"/>
        <v/>
      </c>
      <c r="AK480" s="76" t="str">
        <f t="shared" si="1"/>
        <v/>
      </c>
      <c r="AT480" s="80"/>
      <c r="AU480" s="80"/>
      <c r="AV48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76" t="s">
        <v>1116</v>
      </c>
      <c r="BA480" s="76" t="str">
        <f>IF(ISBLANK(Table2[[#This Row],[device_model]]), "", Table2[[#This Row],[device_suggested_area]])</f>
        <v>Rack</v>
      </c>
      <c r="BB480" s="76" t="s">
        <v>1083</v>
      </c>
      <c r="BC480" s="76" t="s">
        <v>1082</v>
      </c>
      <c r="BD480" s="76" t="s">
        <v>268</v>
      </c>
      <c r="BE480" s="76">
        <v>12.1</v>
      </c>
      <c r="BF480" s="76" t="s">
        <v>28</v>
      </c>
      <c r="BJ480" s="76" t="s">
        <v>1423</v>
      </c>
      <c r="BK480" s="76" t="s">
        <v>1494</v>
      </c>
      <c r="BL480" s="76" t="s">
        <v>1404</v>
      </c>
      <c r="BM48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1" spans="1:65" s="76" customFormat="1" ht="16" customHeight="1">
      <c r="A481" s="18">
        <v>5018</v>
      </c>
      <c r="B481" s="77" t="s">
        <v>589</v>
      </c>
      <c r="C481" s="77" t="s">
        <v>384</v>
      </c>
      <c r="D481" s="77"/>
      <c r="E481" s="77"/>
      <c r="F481" s="76" t="str">
        <f>IF(ISBLANK(Table2[[#This Row],[unique_id]]), "", PROPER(SUBSTITUTE(Table2[[#This Row],[unique_id]], "_", " ")))</f>
        <v/>
      </c>
      <c r="G481" s="77"/>
      <c r="H481" s="77"/>
      <c r="I481" s="77"/>
      <c r="K481" s="77"/>
      <c r="M481" s="77"/>
      <c r="O481" s="78"/>
      <c r="T481" s="79"/>
      <c r="V481" s="78"/>
      <c r="W481" s="78"/>
      <c r="X481" s="78"/>
      <c r="Y481" s="78"/>
      <c r="Z481" s="78"/>
      <c r="AA481" s="78"/>
      <c r="AG481" s="78"/>
      <c r="AH481" s="78"/>
      <c r="AJ481" s="76" t="str">
        <f t="shared" si="0"/>
        <v/>
      </c>
      <c r="AK481" s="76" t="str">
        <f t="shared" si="1"/>
        <v/>
      </c>
      <c r="AT481" s="80"/>
      <c r="AU481" s="80"/>
      <c r="AV48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76" t="s">
        <v>1116</v>
      </c>
      <c r="BA481" s="76" t="str">
        <f>IF(ISBLANK(Table2[[#This Row],[device_model]]), "", Table2[[#This Row],[device_suggested_area]])</f>
        <v>Rack</v>
      </c>
      <c r="BB481" s="76" t="s">
        <v>1085</v>
      </c>
      <c r="BC481" s="76" t="s">
        <v>1084</v>
      </c>
      <c r="BD481" s="76" t="s">
        <v>268</v>
      </c>
      <c r="BE481" s="76">
        <v>12.1</v>
      </c>
      <c r="BF481" s="76" t="s">
        <v>28</v>
      </c>
      <c r="BJ481" s="76" t="s">
        <v>409</v>
      </c>
      <c r="BK481" s="76" t="s">
        <v>441</v>
      </c>
      <c r="BL481" s="76" t="s">
        <v>1405</v>
      </c>
      <c r="BM48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2" spans="1:65" s="76" customFormat="1" ht="16" customHeight="1">
      <c r="A482" s="18">
        <v>5019</v>
      </c>
      <c r="B482" s="77" t="s">
        <v>589</v>
      </c>
      <c r="C482" s="77" t="s">
        <v>384</v>
      </c>
      <c r="D482" s="77"/>
      <c r="E482" s="77"/>
      <c r="F482" s="76" t="str">
        <f>IF(ISBLANK(Table2[[#This Row],[unique_id]]), "", PROPER(SUBSTITUTE(Table2[[#This Row],[unique_id]], "_", " ")))</f>
        <v/>
      </c>
      <c r="G482" s="77"/>
      <c r="H482" s="77"/>
      <c r="I482" s="77"/>
      <c r="K482" s="77"/>
      <c r="M482" s="77"/>
      <c r="O482" s="78"/>
      <c r="T482" s="79"/>
      <c r="V482" s="78"/>
      <c r="W482" s="78"/>
      <c r="X482" s="78"/>
      <c r="Y482" s="78"/>
      <c r="Z482" s="78"/>
      <c r="AA482" s="78"/>
      <c r="AG482" s="78"/>
      <c r="AH482" s="78"/>
      <c r="AJ482" s="76" t="str">
        <f t="shared" si="0"/>
        <v/>
      </c>
      <c r="AK482" s="76" t="str">
        <f t="shared" si="1"/>
        <v/>
      </c>
      <c r="AT482" s="80"/>
      <c r="AU482" s="80"/>
      <c r="AV48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76" t="s">
        <v>1116</v>
      </c>
      <c r="BA482" s="76" t="str">
        <f>IF(ISBLANK(Table2[[#This Row],[device_model]]), "", Table2[[#This Row],[device_suggested_area]])</f>
        <v>Rack</v>
      </c>
      <c r="BB482" s="76" t="s">
        <v>1085</v>
      </c>
      <c r="BC482" s="76" t="s">
        <v>1084</v>
      </c>
      <c r="BD482" s="76" t="s">
        <v>268</v>
      </c>
      <c r="BE482" s="76">
        <v>12.1</v>
      </c>
      <c r="BF482" s="76" t="s">
        <v>28</v>
      </c>
      <c r="BJ482" s="76" t="s">
        <v>1422</v>
      </c>
      <c r="BK482" s="76" t="s">
        <v>1493</v>
      </c>
      <c r="BL482" s="76" t="s">
        <v>1428</v>
      </c>
      <c r="BM48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3" spans="1:65" s="76" customFormat="1" ht="16" customHeight="1">
      <c r="A483" s="18">
        <v>5020</v>
      </c>
      <c r="B483" s="77" t="s">
        <v>589</v>
      </c>
      <c r="C483" s="77" t="s">
        <v>384</v>
      </c>
      <c r="D483" s="77"/>
      <c r="E483" s="77"/>
      <c r="F483" s="76" t="str">
        <f>IF(ISBLANK(Table2[[#This Row],[unique_id]]), "", PROPER(SUBSTITUTE(Table2[[#This Row],[unique_id]], "_", " ")))</f>
        <v/>
      </c>
      <c r="G483" s="77"/>
      <c r="H483" s="77"/>
      <c r="I483" s="77"/>
      <c r="K483" s="77"/>
      <c r="M483" s="77"/>
      <c r="O483" s="78"/>
      <c r="T483" s="79"/>
      <c r="V483" s="78"/>
      <c r="W483" s="78"/>
      <c r="X483" s="78"/>
      <c r="Y483" s="78"/>
      <c r="Z483" s="78"/>
      <c r="AA483" s="78"/>
      <c r="AG483" s="78"/>
      <c r="AH483" s="78"/>
      <c r="AJ483" s="76" t="str">
        <f t="shared" si="0"/>
        <v/>
      </c>
      <c r="AK483" s="76" t="str">
        <f t="shared" si="1"/>
        <v/>
      </c>
      <c r="AT483" s="80"/>
      <c r="AU483" s="80"/>
      <c r="AV48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76" t="s">
        <v>1116</v>
      </c>
      <c r="BA483" s="76" t="str">
        <f>IF(ISBLANK(Table2[[#This Row],[device_model]]), "", Table2[[#This Row],[device_suggested_area]])</f>
        <v>Rack</v>
      </c>
      <c r="BB483" s="76" t="s">
        <v>1085</v>
      </c>
      <c r="BC483" s="76" t="s">
        <v>1084</v>
      </c>
      <c r="BD483" s="76" t="s">
        <v>268</v>
      </c>
      <c r="BE483" s="76">
        <v>12.1</v>
      </c>
      <c r="BF483" s="76" t="s">
        <v>28</v>
      </c>
      <c r="BJ483" s="76" t="s">
        <v>1423</v>
      </c>
      <c r="BK483" s="76" t="s">
        <v>1495</v>
      </c>
      <c r="BL483" s="76" t="s">
        <v>1406</v>
      </c>
      <c r="BM48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4" spans="1:65" s="76" customFormat="1" ht="16" customHeight="1">
      <c r="A484" s="18">
        <v>5021</v>
      </c>
      <c r="B484" s="77" t="s">
        <v>589</v>
      </c>
      <c r="C484" s="77" t="s">
        <v>384</v>
      </c>
      <c r="D484" s="77"/>
      <c r="E484" s="77"/>
      <c r="F484" s="76" t="str">
        <f>IF(ISBLANK(Table2[[#This Row],[unique_id]]), "", PROPER(SUBSTITUTE(Table2[[#This Row],[unique_id]], "_", " ")))</f>
        <v/>
      </c>
      <c r="G484" s="77"/>
      <c r="H484" s="77"/>
      <c r="I484" s="77"/>
      <c r="K484" s="77"/>
      <c r="M484" s="77"/>
      <c r="O484" s="78"/>
      <c r="T484" s="79"/>
      <c r="V484" s="78"/>
      <c r="W484" s="78"/>
      <c r="X484" s="78"/>
      <c r="Y484" s="78"/>
      <c r="Z484" s="78"/>
      <c r="AA484" s="78"/>
      <c r="AG484" s="78"/>
      <c r="AH484" s="78"/>
      <c r="AJ484" s="76" t="str">
        <f t="shared" si="0"/>
        <v/>
      </c>
      <c r="AK484" s="76" t="str">
        <f t="shared" si="1"/>
        <v/>
      </c>
      <c r="AT484" s="80"/>
      <c r="AU484" s="80"/>
      <c r="AV48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76" t="s">
        <v>1116</v>
      </c>
      <c r="BA484" s="76" t="str">
        <f>IF(ISBLANK(Table2[[#This Row],[device_model]]), "", Table2[[#This Row],[device_suggested_area]])</f>
        <v>Rack</v>
      </c>
      <c r="BB484" s="76" t="s">
        <v>1089</v>
      </c>
      <c r="BC484" s="76" t="s">
        <v>1086</v>
      </c>
      <c r="BD484" s="76" t="s">
        <v>268</v>
      </c>
      <c r="BE484" s="76">
        <v>12.1</v>
      </c>
      <c r="BF484" s="76" t="s">
        <v>28</v>
      </c>
      <c r="BJ484" s="76" t="s">
        <v>409</v>
      </c>
      <c r="BK484" s="76" t="s">
        <v>598</v>
      </c>
      <c r="BL484" s="76" t="s">
        <v>1407</v>
      </c>
      <c r="BM48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5" spans="1:65" s="76" customFormat="1" ht="16" customHeight="1">
      <c r="A485" s="18">
        <v>5022</v>
      </c>
      <c r="B485" s="77" t="s">
        <v>589</v>
      </c>
      <c r="C485" s="77" t="s">
        <v>384</v>
      </c>
      <c r="D485" s="77"/>
      <c r="E485" s="77"/>
      <c r="F485" s="76" t="str">
        <f>IF(ISBLANK(Table2[[#This Row],[unique_id]]), "", PROPER(SUBSTITUTE(Table2[[#This Row],[unique_id]], "_", " ")))</f>
        <v/>
      </c>
      <c r="G485" s="77"/>
      <c r="H485" s="77"/>
      <c r="I485" s="77"/>
      <c r="K485" s="77"/>
      <c r="M485" s="77"/>
      <c r="O485" s="78"/>
      <c r="T485" s="79"/>
      <c r="V485" s="78"/>
      <c r="W485" s="78"/>
      <c r="X485" s="78"/>
      <c r="Y485" s="78"/>
      <c r="Z485" s="78"/>
      <c r="AA485" s="78"/>
      <c r="AG485" s="78"/>
      <c r="AH485" s="78"/>
      <c r="AJ485" s="76" t="str">
        <f t="shared" si="0"/>
        <v/>
      </c>
      <c r="AK485" s="76" t="str">
        <f t="shared" si="1"/>
        <v/>
      </c>
      <c r="AT485" s="80"/>
      <c r="AU485" s="80"/>
      <c r="AV48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76" t="s">
        <v>1116</v>
      </c>
      <c r="BA485" s="76" t="str">
        <f>IF(ISBLANK(Table2[[#This Row],[device_model]]), "", Table2[[#This Row],[device_suggested_area]])</f>
        <v>Rack</v>
      </c>
      <c r="BB485" s="76" t="s">
        <v>1089</v>
      </c>
      <c r="BC485" s="76" t="s">
        <v>1086</v>
      </c>
      <c r="BD485" s="76" t="s">
        <v>268</v>
      </c>
      <c r="BE485" s="76">
        <v>12.1</v>
      </c>
      <c r="BF485" s="76" t="s">
        <v>28</v>
      </c>
      <c r="BJ485" s="76" t="s">
        <v>1422</v>
      </c>
      <c r="BK485" s="76" t="s">
        <v>1496</v>
      </c>
      <c r="BL485" s="76" t="s">
        <v>1429</v>
      </c>
      <c r="BM48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6" spans="1:65" s="76" customFormat="1" ht="16" customHeight="1">
      <c r="A486" s="18">
        <v>5023</v>
      </c>
      <c r="B486" s="77" t="s">
        <v>589</v>
      </c>
      <c r="C486" s="77" t="s">
        <v>384</v>
      </c>
      <c r="D486" s="77"/>
      <c r="E486" s="77"/>
      <c r="F486" s="76" t="str">
        <f>IF(ISBLANK(Table2[[#This Row],[unique_id]]), "", PROPER(SUBSTITUTE(Table2[[#This Row],[unique_id]], "_", " ")))</f>
        <v/>
      </c>
      <c r="G486" s="77"/>
      <c r="H486" s="77"/>
      <c r="I486" s="77"/>
      <c r="K486" s="77"/>
      <c r="M486" s="77"/>
      <c r="O486" s="78"/>
      <c r="T486" s="79"/>
      <c r="V486" s="78"/>
      <c r="W486" s="78"/>
      <c r="X486" s="78"/>
      <c r="Y486" s="78"/>
      <c r="Z486" s="78"/>
      <c r="AA486" s="78"/>
      <c r="AG486" s="78"/>
      <c r="AH486" s="78"/>
      <c r="AJ486" s="76" t="str">
        <f t="shared" si="0"/>
        <v/>
      </c>
      <c r="AK486" s="76" t="str">
        <f t="shared" si="1"/>
        <v/>
      </c>
      <c r="AT486" s="80"/>
      <c r="AU486" s="80"/>
      <c r="AV48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76" t="s">
        <v>1116</v>
      </c>
      <c r="BA486" s="76" t="str">
        <f>IF(ISBLANK(Table2[[#This Row],[device_model]]), "", Table2[[#This Row],[device_suggested_area]])</f>
        <v>Rack</v>
      </c>
      <c r="BB486" s="76" t="s">
        <v>1089</v>
      </c>
      <c r="BC486" s="76" t="s">
        <v>1086</v>
      </c>
      <c r="BD486" s="76" t="s">
        <v>268</v>
      </c>
      <c r="BE486" s="76">
        <v>12.1</v>
      </c>
      <c r="BF486" s="76" t="s">
        <v>28</v>
      </c>
      <c r="BJ486" s="76" t="s">
        <v>1423</v>
      </c>
      <c r="BK486" s="76" t="s">
        <v>1497</v>
      </c>
      <c r="BL486" s="76" t="s">
        <v>1408</v>
      </c>
      <c r="BM48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7" spans="1:65" s="76" customFormat="1" ht="16" customHeight="1">
      <c r="A487" s="18">
        <v>5024</v>
      </c>
      <c r="B487" s="77" t="s">
        <v>26</v>
      </c>
      <c r="C487" s="77" t="s">
        <v>384</v>
      </c>
      <c r="D487" s="77"/>
      <c r="E487" s="77"/>
      <c r="F487" s="76" t="str">
        <f>IF(ISBLANK(Table2[[#This Row],[unique_id]]), "", PROPER(SUBSTITUTE(Table2[[#This Row],[unique_id]], "_", " ")))</f>
        <v/>
      </c>
      <c r="G487" s="77"/>
      <c r="H487" s="77"/>
      <c r="I487" s="77"/>
      <c r="K487" s="77"/>
      <c r="M487" s="77"/>
      <c r="O487" s="78"/>
      <c r="T487" s="79"/>
      <c r="V487" s="78"/>
      <c r="W487" s="78"/>
      <c r="X487" s="78"/>
      <c r="Y487" s="78"/>
      <c r="Z487" s="78"/>
      <c r="AA487" s="78"/>
      <c r="AG487" s="78"/>
      <c r="AH487" s="78"/>
      <c r="AJ487" s="76" t="str">
        <f t="shared" si="0"/>
        <v/>
      </c>
      <c r="AK487" s="76" t="str">
        <f t="shared" si="1"/>
        <v/>
      </c>
      <c r="AT487" s="80"/>
      <c r="AU487" s="80"/>
      <c r="AV48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76" t="s">
        <v>1116</v>
      </c>
      <c r="BA487" s="76" t="str">
        <f>IF(ISBLANK(Table2[[#This Row],[device_model]]), "", Table2[[#This Row],[device_suggested_area]])</f>
        <v>Rack</v>
      </c>
      <c r="BB487" s="76" t="s">
        <v>1088</v>
      </c>
      <c r="BC487" s="76" t="s">
        <v>1087</v>
      </c>
      <c r="BD487" s="76" t="s">
        <v>268</v>
      </c>
      <c r="BE487" s="76">
        <v>12.1</v>
      </c>
      <c r="BF487" s="76" t="s">
        <v>28</v>
      </c>
      <c r="BJ487" s="76" t="s">
        <v>409</v>
      </c>
      <c r="BK487" s="76" t="s">
        <v>597</v>
      </c>
      <c r="BL487" s="76" t="s">
        <v>1409</v>
      </c>
      <c r="BM48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8" spans="1:65" s="76" customFormat="1" ht="16" customHeight="1">
      <c r="A488" s="18">
        <v>5025</v>
      </c>
      <c r="B488" s="77" t="s">
        <v>589</v>
      </c>
      <c r="C488" s="77" t="s">
        <v>384</v>
      </c>
      <c r="D488" s="77"/>
      <c r="E488" s="77"/>
      <c r="F488" s="76" t="str">
        <f>IF(ISBLANK(Table2[[#This Row],[unique_id]]), "", PROPER(SUBSTITUTE(Table2[[#This Row],[unique_id]], "_", " ")))</f>
        <v/>
      </c>
      <c r="G488" s="77"/>
      <c r="H488" s="77"/>
      <c r="I488" s="77"/>
      <c r="K488" s="77"/>
      <c r="M488" s="77"/>
      <c r="O488" s="78"/>
      <c r="T488" s="79"/>
      <c r="V488" s="78"/>
      <c r="W488" s="78"/>
      <c r="X488" s="78"/>
      <c r="Y488" s="78"/>
      <c r="Z488" s="78"/>
      <c r="AA488" s="78"/>
      <c r="AG488" s="78"/>
      <c r="AH488" s="78"/>
      <c r="AJ488" s="76" t="str">
        <f t="shared" si="0"/>
        <v/>
      </c>
      <c r="AK488" s="76" t="str">
        <f t="shared" si="1"/>
        <v/>
      </c>
      <c r="AT488" s="80"/>
      <c r="AU488" s="80"/>
      <c r="AV48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76" t="s">
        <v>1116</v>
      </c>
      <c r="BA488" s="76" t="str">
        <f>IF(ISBLANK(Table2[[#This Row],[device_model]]), "", Table2[[#This Row],[device_suggested_area]])</f>
        <v>Rack</v>
      </c>
      <c r="BB488" s="76" t="s">
        <v>1088</v>
      </c>
      <c r="BC488" s="76" t="s">
        <v>1087</v>
      </c>
      <c r="BD488" s="76" t="s">
        <v>268</v>
      </c>
      <c r="BE488" s="76">
        <v>12.1</v>
      </c>
      <c r="BF488" s="76" t="s">
        <v>28</v>
      </c>
      <c r="BJ488" s="76" t="s">
        <v>1422</v>
      </c>
      <c r="BK488" s="76" t="s">
        <v>1498</v>
      </c>
      <c r="BL488" s="76" t="s">
        <v>1430</v>
      </c>
      <c r="BM48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9" spans="1:65" s="76" customFormat="1" ht="16" customHeight="1">
      <c r="A489" s="18">
        <v>5026</v>
      </c>
      <c r="B489" s="77" t="s">
        <v>589</v>
      </c>
      <c r="C489" s="77" t="s">
        <v>384</v>
      </c>
      <c r="D489" s="77"/>
      <c r="E489" s="77"/>
      <c r="F489" s="76" t="str">
        <f>IF(ISBLANK(Table2[[#This Row],[unique_id]]), "", PROPER(SUBSTITUTE(Table2[[#This Row],[unique_id]], "_", " ")))</f>
        <v/>
      </c>
      <c r="G489" s="77"/>
      <c r="H489" s="77"/>
      <c r="I489" s="77"/>
      <c r="K489" s="77"/>
      <c r="M489" s="77"/>
      <c r="O489" s="78"/>
      <c r="T489" s="79"/>
      <c r="V489" s="78"/>
      <c r="W489" s="78"/>
      <c r="X489" s="78"/>
      <c r="Y489" s="78"/>
      <c r="Z489" s="78"/>
      <c r="AA489" s="78"/>
      <c r="AG489" s="78"/>
      <c r="AH489" s="78"/>
      <c r="AJ489" s="76" t="str">
        <f t="shared" si="0"/>
        <v/>
      </c>
      <c r="AK489" s="76" t="str">
        <f t="shared" si="1"/>
        <v/>
      </c>
      <c r="AT489" s="80"/>
      <c r="AU489" s="80"/>
      <c r="AV48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76" t="s">
        <v>1116</v>
      </c>
      <c r="BA489" s="76" t="str">
        <f>IF(ISBLANK(Table2[[#This Row],[device_model]]), "", Table2[[#This Row],[device_suggested_area]])</f>
        <v>Rack</v>
      </c>
      <c r="BB489" s="76" t="s">
        <v>1088</v>
      </c>
      <c r="BC489" s="76" t="s">
        <v>1087</v>
      </c>
      <c r="BD489" s="76" t="s">
        <v>268</v>
      </c>
      <c r="BE489" s="76">
        <v>12.1</v>
      </c>
      <c r="BF489" s="76" t="s">
        <v>28</v>
      </c>
      <c r="BJ489" s="76" t="s">
        <v>1423</v>
      </c>
      <c r="BK489" s="76" t="s">
        <v>1499</v>
      </c>
      <c r="BL489" s="76" t="s">
        <v>1410</v>
      </c>
      <c r="BM48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0" spans="1:65" s="76" customFormat="1" ht="16" customHeight="1">
      <c r="A490" s="18">
        <v>5027</v>
      </c>
      <c r="B490" s="77" t="s">
        <v>26</v>
      </c>
      <c r="C490" s="77" t="s">
        <v>384</v>
      </c>
      <c r="D490" s="77"/>
      <c r="E490" s="77"/>
      <c r="F490" s="76" t="str">
        <f>IF(ISBLANK(Table2[[#This Row],[unique_id]]), "", PROPER(SUBSTITUTE(Table2[[#This Row],[unique_id]], "_", " ")))</f>
        <v/>
      </c>
      <c r="G490" s="77"/>
      <c r="H490" s="77"/>
      <c r="I490" s="77"/>
      <c r="K490" s="77"/>
      <c r="M490" s="77"/>
      <c r="O490" s="78"/>
      <c r="T490" s="79"/>
      <c r="V490" s="78"/>
      <c r="W490" s="78"/>
      <c r="X490" s="78"/>
      <c r="Y490" s="78"/>
      <c r="Z490" s="78"/>
      <c r="AA490" s="78"/>
      <c r="AG490" s="78"/>
      <c r="AH490" s="78"/>
      <c r="AJ490" s="76" t="str">
        <f t="shared" si="0"/>
        <v/>
      </c>
      <c r="AK490" s="76" t="str">
        <f t="shared" si="1"/>
        <v/>
      </c>
      <c r="AT490" s="80"/>
      <c r="AU490" s="80"/>
      <c r="AV49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76" t="s">
        <v>1117</v>
      </c>
      <c r="BA490" s="76" t="str">
        <f>IF(ISBLANK(Table2[[#This Row],[device_model]]), "", Table2[[#This Row],[device_suggested_area]])</f>
        <v>Wardrobe</v>
      </c>
      <c r="BB490" s="76" t="s">
        <v>1091</v>
      </c>
      <c r="BC490" s="76" t="s">
        <v>1090</v>
      </c>
      <c r="BD490" s="76" t="s">
        <v>564</v>
      </c>
      <c r="BE490" s="76">
        <v>12.1</v>
      </c>
      <c r="BF490" s="76" t="s">
        <v>505</v>
      </c>
      <c r="BJ490" s="76" t="s">
        <v>409</v>
      </c>
      <c r="BK490" s="76" t="s">
        <v>563</v>
      </c>
      <c r="BL490" s="76" t="s">
        <v>1411</v>
      </c>
      <c r="BM49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1" spans="1:65" s="76" customFormat="1" ht="16" customHeight="1">
      <c r="A491" s="18">
        <v>5028</v>
      </c>
      <c r="B491" s="77" t="s">
        <v>589</v>
      </c>
      <c r="C491" s="77" t="s">
        <v>384</v>
      </c>
      <c r="D491" s="77"/>
      <c r="E491" s="77"/>
      <c r="F491" s="76" t="str">
        <f>IF(ISBLANK(Table2[[#This Row],[unique_id]]), "", PROPER(SUBSTITUTE(Table2[[#This Row],[unique_id]], "_", " ")))</f>
        <v/>
      </c>
      <c r="G491" s="77"/>
      <c r="H491" s="77"/>
      <c r="I491" s="77"/>
      <c r="K491" s="77"/>
      <c r="M491" s="77"/>
      <c r="O491" s="78"/>
      <c r="T491" s="79"/>
      <c r="V491" s="78"/>
      <c r="W491" s="78"/>
      <c r="X491" s="78"/>
      <c r="Y491" s="78"/>
      <c r="Z491" s="78"/>
      <c r="AA491" s="78"/>
      <c r="AG491" s="78"/>
      <c r="AH491" s="78"/>
      <c r="AJ491" s="76" t="str">
        <f t="shared" si="0"/>
        <v/>
      </c>
      <c r="AK491" s="76" t="str">
        <f t="shared" si="1"/>
        <v/>
      </c>
      <c r="AT491" s="80"/>
      <c r="AU491" s="80"/>
      <c r="AV49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76" t="s">
        <v>1117</v>
      </c>
      <c r="BA491" s="76" t="str">
        <f>IF(ISBLANK(Table2[[#This Row],[device_model]]), "", Table2[[#This Row],[device_suggested_area]])</f>
        <v>Wardrobe</v>
      </c>
      <c r="BB491" s="76" t="s">
        <v>1091</v>
      </c>
      <c r="BC491" s="76" t="s">
        <v>1090</v>
      </c>
      <c r="BD491" s="76" t="s">
        <v>564</v>
      </c>
      <c r="BE491" s="76">
        <v>12.1</v>
      </c>
      <c r="BF491" s="76" t="s">
        <v>505</v>
      </c>
      <c r="BJ491" s="76" t="s">
        <v>1422</v>
      </c>
      <c r="BK491" s="76" t="s">
        <v>1500</v>
      </c>
      <c r="BL491" s="76" t="s">
        <v>1431</v>
      </c>
      <c r="BM49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2" spans="1:65" s="76" customFormat="1" ht="16" customHeight="1">
      <c r="A492" s="18">
        <v>5029</v>
      </c>
      <c r="B492" s="77" t="s">
        <v>589</v>
      </c>
      <c r="C492" s="77" t="s">
        <v>384</v>
      </c>
      <c r="D492" s="77"/>
      <c r="E492" s="77"/>
      <c r="F492" s="76" t="str">
        <f>IF(ISBLANK(Table2[[#This Row],[unique_id]]), "", PROPER(SUBSTITUTE(Table2[[#This Row],[unique_id]], "_", " ")))</f>
        <v/>
      </c>
      <c r="G492" s="77"/>
      <c r="H492" s="77"/>
      <c r="I492" s="77"/>
      <c r="K492" s="77"/>
      <c r="M492" s="77"/>
      <c r="O492" s="78"/>
      <c r="T492" s="79"/>
      <c r="V492" s="78"/>
      <c r="W492" s="78"/>
      <c r="X492" s="78"/>
      <c r="Y492" s="78"/>
      <c r="Z492" s="78"/>
      <c r="AA492" s="78"/>
      <c r="AG492" s="78"/>
      <c r="AH492" s="78"/>
      <c r="AJ492" s="76" t="str">
        <f t="shared" si="0"/>
        <v/>
      </c>
      <c r="AK492" s="76" t="str">
        <f t="shared" si="1"/>
        <v/>
      </c>
      <c r="AT492" s="80"/>
      <c r="AU492" s="80"/>
      <c r="AV49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76" t="s">
        <v>1117</v>
      </c>
      <c r="BA492" s="76" t="str">
        <f>IF(ISBLANK(Table2[[#This Row],[device_model]]), "", Table2[[#This Row],[device_suggested_area]])</f>
        <v>Wardrobe</v>
      </c>
      <c r="BB492" s="76" t="s">
        <v>1091</v>
      </c>
      <c r="BC492" s="76" t="s">
        <v>1090</v>
      </c>
      <c r="BD492" s="76" t="s">
        <v>564</v>
      </c>
      <c r="BE492" s="76">
        <v>12.1</v>
      </c>
      <c r="BF492" s="76" t="s">
        <v>505</v>
      </c>
      <c r="BJ492" s="76" t="s">
        <v>1423</v>
      </c>
      <c r="BK492" s="81" t="s">
        <v>1415</v>
      </c>
      <c r="BL492" s="76" t="s">
        <v>1412</v>
      </c>
      <c r="BM49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3" spans="1:65" ht="16" customHeight="1">
      <c r="A493" s="18">
        <v>5030</v>
      </c>
      <c r="B493" s="18" t="s">
        <v>26</v>
      </c>
      <c r="C493" s="18" t="s">
        <v>389</v>
      </c>
      <c r="E493" s="21"/>
      <c r="F493" s="22" t="str">
        <f>IF(ISBLANK(Table2[[#This Row],[unique_id]]), "", PROPER(SUBSTITUTE(Table2[[#This Row],[unique_id]], "_", " ")))</f>
        <v/>
      </c>
      <c r="I493" s="21"/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387</v>
      </c>
      <c r="BA493" s="18" t="str">
        <f>IF(ISBLANK(Table2[[#This Row],[device_model]]), "", Table2[[#This Row],[device_suggested_area]])</f>
        <v>Rack</v>
      </c>
      <c r="BB493" s="18" t="s">
        <v>389</v>
      </c>
      <c r="BC493" s="18" t="s">
        <v>388</v>
      </c>
      <c r="BD493" s="18" t="s">
        <v>387</v>
      </c>
      <c r="BE493" s="18" t="s">
        <v>794</v>
      </c>
      <c r="BF493" s="18" t="s">
        <v>28</v>
      </c>
      <c r="BJ493" s="18" t="s">
        <v>1423</v>
      </c>
      <c r="BK493" s="18" t="s">
        <v>386</v>
      </c>
      <c r="BL493" s="18" t="s">
        <v>1489</v>
      </c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4" spans="1:65" ht="16" customHeight="1">
      <c r="A494" s="18">
        <v>5031</v>
      </c>
      <c r="B494" s="18" t="s">
        <v>26</v>
      </c>
      <c r="C494" s="18" t="s">
        <v>467</v>
      </c>
      <c r="E494" s="21"/>
      <c r="F494" s="22" t="str">
        <f>IF(ISBLANK(Table2[[#This Row],[unique_id]]), "", PROPER(SUBSTITUTE(Table2[[#This Row],[unique_id]], "_", " ")))</f>
        <v/>
      </c>
      <c r="I494" s="21"/>
      <c r="O494" s="19"/>
      <c r="P494" s="18"/>
      <c r="T494" s="23"/>
      <c r="U494" s="18"/>
      <c r="V494" s="19"/>
      <c r="W494" s="19" t="s">
        <v>499</v>
      </c>
      <c r="X494" s="19"/>
      <c r="Y494" s="26" t="s">
        <v>774</v>
      </c>
      <c r="Z494" s="26"/>
      <c r="AA494" s="26"/>
      <c r="AB494" s="18"/>
      <c r="AG494" s="19"/>
      <c r="AH494" s="19"/>
      <c r="AT4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4" s="23"/>
      <c r="AV4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23" t="str">
        <f>Table2[[#This Row],[device_suggested_area]]</f>
        <v>Home</v>
      </c>
      <c r="BA494" s="18" t="str">
        <f>IF(ISBLANK(Table2[[#This Row],[device_model]]), "", Table2[[#This Row],[device_suggested_area]])</f>
        <v>Home</v>
      </c>
      <c r="BB494" s="23" t="s">
        <v>1078</v>
      </c>
      <c r="BC494" s="23" t="s">
        <v>491</v>
      </c>
      <c r="BD494" s="18" t="s">
        <v>467</v>
      </c>
      <c r="BE494" s="23" t="s">
        <v>492</v>
      </c>
      <c r="BF494" s="18" t="s">
        <v>166</v>
      </c>
      <c r="BK494" s="18" t="s">
        <v>490</v>
      </c>
      <c r="BL494" s="18"/>
      <c r="BM4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5" spans="1:65" ht="16" customHeight="1">
      <c r="A495" s="18">
        <v>6000</v>
      </c>
      <c r="B495" s="18" t="s">
        <v>26</v>
      </c>
      <c r="C495" s="18" t="s">
        <v>268</v>
      </c>
      <c r="F495" s="22" t="str">
        <f>IF(ISBLANK(Table2[[#This Row],[unique_id]]), "", PROPER(SUBSTITUTE(Table2[[#This Row],[unique_id]], "_", " ")))</f>
        <v/>
      </c>
      <c r="O495" s="19"/>
      <c r="P495" s="18"/>
      <c r="T495" s="23"/>
      <c r="U495" s="18"/>
      <c r="V495" s="19"/>
      <c r="W495" s="19"/>
      <c r="X495" s="19"/>
      <c r="Y495" s="19"/>
      <c r="Z495" s="19"/>
      <c r="AB495" s="18"/>
      <c r="AG495" s="19"/>
      <c r="AH495" s="19"/>
      <c r="AT495" s="20"/>
      <c r="AU495" s="19"/>
      <c r="AV4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18" t="s">
        <v>1123</v>
      </c>
      <c r="BA495" s="18" t="str">
        <f>IF(ISBLANK(Table2[[#This Row],[device_model]]), "", Table2[[#This Row],[device_suggested_area]])</f>
        <v>Home</v>
      </c>
      <c r="BB495" s="18" t="s">
        <v>298</v>
      </c>
      <c r="BC495" s="18" t="s">
        <v>1124</v>
      </c>
      <c r="BD495" s="18" t="s">
        <v>268</v>
      </c>
      <c r="BE495" s="19" t="s">
        <v>1505</v>
      </c>
      <c r="BF495" s="18" t="s">
        <v>166</v>
      </c>
      <c r="BJ495" s="18" t="s">
        <v>1422</v>
      </c>
      <c r="BK495" s="18" t="s">
        <v>1501</v>
      </c>
      <c r="BL495" s="18"/>
      <c r="BM4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6" spans="1:65" ht="16" customHeight="1">
      <c r="A496" s="18">
        <v>6001</v>
      </c>
      <c r="B496" s="18" t="s">
        <v>26</v>
      </c>
      <c r="C496" s="18" t="s">
        <v>268</v>
      </c>
      <c r="F496" s="22" t="str">
        <f>IF(ISBLANK(Table2[[#This Row],[unique_id]]), "", PROPER(SUBSTITUTE(Table2[[#This Row],[unique_id]], "_", " ")))</f>
        <v/>
      </c>
      <c r="O496" s="19"/>
      <c r="P496" s="18"/>
      <c r="T496" s="23"/>
      <c r="U496" s="18"/>
      <c r="V496" s="19"/>
      <c r="W496" s="19"/>
      <c r="X496" s="19"/>
      <c r="Y496" s="19"/>
      <c r="Z496" s="19"/>
      <c r="AB496" s="18"/>
      <c r="AG496" s="19"/>
      <c r="AH496" s="19"/>
      <c r="AT496" s="20"/>
      <c r="AU496" s="19"/>
      <c r="AV4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18" t="s">
        <v>1502</v>
      </c>
      <c r="BA496" s="18" t="str">
        <f>IF(ISBLANK(Table2[[#This Row],[device_model]]), "", Table2[[#This Row],[device_suggested_area]])</f>
        <v>Home</v>
      </c>
      <c r="BB496" s="18" t="s">
        <v>298</v>
      </c>
      <c r="BC496" s="18" t="s">
        <v>1503</v>
      </c>
      <c r="BD496" s="18" t="s">
        <v>268</v>
      </c>
      <c r="BE496" s="19" t="s">
        <v>1504</v>
      </c>
      <c r="BF496" s="18" t="s">
        <v>166</v>
      </c>
      <c r="BJ496" s="18" t="s">
        <v>1422</v>
      </c>
      <c r="BK496" s="18" t="s">
        <v>1506</v>
      </c>
      <c r="BL496" s="18"/>
      <c r="BM4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2024-02-24T02:12:06Z</dcterms:modified>
</cp:coreProperties>
</file>