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A747DE5C-BA60-9E49-9F28-0BFBD3F5A7FC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M460" i="1" l="1"/>
  <c r="BA460" i="1"/>
  <c r="AW460" i="1"/>
  <c r="AX460" i="1" s="1"/>
  <c r="F460" i="1"/>
  <c r="BM462" i="1"/>
  <c r="BA462" i="1"/>
  <c r="AW462" i="1"/>
  <c r="AX462" i="1" s="1"/>
  <c r="F462" i="1"/>
  <c r="AW461" i="1"/>
  <c r="AX461" i="1" s="1"/>
  <c r="BM461" i="1"/>
  <c r="BA461" i="1"/>
  <c r="F461" i="1"/>
  <c r="BM102" i="1"/>
  <c r="BA102" i="1"/>
  <c r="AW102" i="1" s="1"/>
  <c r="T102" i="1"/>
  <c r="S102" i="1"/>
  <c r="F102" i="1"/>
  <c r="BM101" i="1"/>
  <c r="BA101" i="1"/>
  <c r="AW101" i="1" s="1"/>
  <c r="S101" i="1"/>
  <c r="F101" i="1"/>
  <c r="BM55" i="1"/>
  <c r="BA55" i="1"/>
  <c r="AW55" i="1"/>
  <c r="AX55" i="1" s="1"/>
  <c r="AV55" i="1"/>
  <c r="F55" i="1"/>
  <c r="BM448" i="1"/>
  <c r="BA448" i="1"/>
  <c r="AW448" i="1"/>
  <c r="AX448" i="1" s="1"/>
  <c r="AV448" i="1"/>
  <c r="F448" i="1"/>
  <c r="BM447" i="1"/>
  <c r="BA447" i="1"/>
  <c r="AW447" i="1"/>
  <c r="AX447" i="1" s="1"/>
  <c r="AV447" i="1"/>
  <c r="F447" i="1"/>
  <c r="BM446" i="1"/>
  <c r="BA446" i="1"/>
  <c r="AW446" i="1"/>
  <c r="AX446" i="1" s="1"/>
  <c r="AV446" i="1"/>
  <c r="F446" i="1"/>
  <c r="BM445" i="1"/>
  <c r="BA445" i="1"/>
  <c r="AW445" i="1"/>
  <c r="AX445" i="1" s="1"/>
  <c r="AV445" i="1"/>
  <c r="F445" i="1"/>
  <c r="BM444" i="1"/>
  <c r="BA444" i="1"/>
  <c r="AW444" i="1"/>
  <c r="AX444" i="1" s="1"/>
  <c r="AV444" i="1"/>
  <c r="F444" i="1"/>
  <c r="BM443" i="1"/>
  <c r="BA443" i="1"/>
  <c r="AW443" i="1"/>
  <c r="AX443" i="1" s="1"/>
  <c r="AV443" i="1"/>
  <c r="F443" i="1"/>
  <c r="BM421" i="1"/>
  <c r="BA421" i="1"/>
  <c r="AW421" i="1" s="1"/>
  <c r="AX421" i="1" s="1"/>
  <c r="F421" i="1"/>
  <c r="F125" i="1"/>
  <c r="AV125" i="1"/>
  <c r="AW125" i="1"/>
  <c r="AX125" i="1" s="1"/>
  <c r="BA125" i="1"/>
  <c r="BM125" i="1"/>
  <c r="BM124" i="1"/>
  <c r="BA124" i="1"/>
  <c r="AW124" i="1"/>
  <c r="AX124" i="1" s="1"/>
  <c r="AK124" i="1"/>
  <c r="AJ124" i="1"/>
  <c r="F124" i="1"/>
  <c r="BM123" i="1"/>
  <c r="BA123" i="1"/>
  <c r="AZ123" i="1"/>
  <c r="AW123" i="1" s="1"/>
  <c r="AT123" i="1"/>
  <c r="F123" i="1"/>
  <c r="BM122" i="1"/>
  <c r="BA122" i="1"/>
  <c r="AZ122" i="1"/>
  <c r="AW122" i="1" s="1"/>
  <c r="S122" i="1"/>
  <c r="F122" i="1"/>
  <c r="BM121" i="1"/>
  <c r="BA121" i="1"/>
  <c r="AZ121" i="1"/>
  <c r="AW121" i="1" s="1"/>
  <c r="AX121" i="1" s="1"/>
  <c r="AT121" i="1"/>
  <c r="F121" i="1"/>
  <c r="BM120" i="1"/>
  <c r="BA120" i="1"/>
  <c r="AZ120" i="1"/>
  <c r="AW120" i="1" s="1"/>
  <c r="AX120" i="1" s="1"/>
  <c r="S120" i="1"/>
  <c r="F120" i="1"/>
  <c r="BM119" i="1"/>
  <c r="BA119" i="1"/>
  <c r="AZ119" i="1"/>
  <c r="AW119" i="1" s="1"/>
  <c r="AT119" i="1"/>
  <c r="F119" i="1"/>
  <c r="BM118" i="1"/>
  <c r="BA118" i="1"/>
  <c r="AZ118" i="1"/>
  <c r="AW118" i="1" s="1"/>
  <c r="AX118" i="1" s="1"/>
  <c r="S118" i="1"/>
  <c r="F118" i="1"/>
  <c r="BM117" i="1"/>
  <c r="BA117" i="1"/>
  <c r="AZ117" i="1"/>
  <c r="AW117" i="1" s="1"/>
  <c r="AX117" i="1" s="1"/>
  <c r="AT117" i="1"/>
  <c r="F117" i="1"/>
  <c r="BM116" i="1"/>
  <c r="BA116" i="1"/>
  <c r="AZ116" i="1"/>
  <c r="AW116" i="1" s="1"/>
  <c r="AX116" i="1" s="1"/>
  <c r="S116" i="1"/>
  <c r="F116" i="1"/>
  <c r="BM213" i="1"/>
  <c r="BA213" i="1"/>
  <c r="AW213" i="1"/>
  <c r="AX213" i="1" s="1"/>
  <c r="AV213" i="1"/>
  <c r="F213" i="1"/>
  <c r="AR287" i="1"/>
  <c r="AR91" i="1"/>
  <c r="AR90" i="1"/>
  <c r="AR89" i="1"/>
  <c r="AR88" i="1"/>
  <c r="AR86" i="1"/>
  <c r="AR85" i="1"/>
  <c r="AR82" i="1"/>
  <c r="AR83" i="1"/>
  <c r="BM306" i="1"/>
  <c r="BA306" i="1"/>
  <c r="AW306" i="1" s="1"/>
  <c r="AK306" i="1"/>
  <c r="AJ306" i="1"/>
  <c r="F306" i="1"/>
  <c r="BM319" i="1"/>
  <c r="BA319" i="1"/>
  <c r="AX319" i="1"/>
  <c r="AK319" i="1"/>
  <c r="AJ319" i="1"/>
  <c r="F319" i="1"/>
  <c r="AY319" i="1" s="1"/>
  <c r="BM318" i="1"/>
  <c r="BA318" i="1"/>
  <c r="AW318" i="1" s="1"/>
  <c r="AV318" i="1" s="1"/>
  <c r="AK318" i="1"/>
  <c r="AJ318" i="1"/>
  <c r="F318" i="1"/>
  <c r="BM491" i="1"/>
  <c r="BA491" i="1"/>
  <c r="AW491" i="1"/>
  <c r="AX491" i="1" s="1"/>
  <c r="F491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64" i="1"/>
  <c r="AW471" i="1"/>
  <c r="AV471" i="1" s="1"/>
  <c r="AW472" i="1"/>
  <c r="AV472" i="1" s="1"/>
  <c r="AW473" i="1"/>
  <c r="AV473" i="1" s="1"/>
  <c r="AW474" i="1"/>
  <c r="AV474" i="1" s="1"/>
  <c r="AW475" i="1"/>
  <c r="AX475" i="1" s="1"/>
  <c r="AW476" i="1"/>
  <c r="AX476" i="1" s="1"/>
  <c r="AW477" i="1"/>
  <c r="AV477" i="1" s="1"/>
  <c r="AW478" i="1"/>
  <c r="AX478" i="1" s="1"/>
  <c r="AW479" i="1"/>
  <c r="AW480" i="1"/>
  <c r="AV480" i="1" s="1"/>
  <c r="AW481" i="1"/>
  <c r="AX481" i="1" s="1"/>
  <c r="AW482" i="1"/>
  <c r="AV482" i="1" s="1"/>
  <c r="AW483" i="1"/>
  <c r="AV483" i="1" s="1"/>
  <c r="AW484" i="1"/>
  <c r="AX484" i="1" s="1"/>
  <c r="AW485" i="1"/>
  <c r="AX485" i="1" s="1"/>
  <c r="AW486" i="1"/>
  <c r="AV486" i="1" s="1"/>
  <c r="AW487" i="1"/>
  <c r="AX487" i="1" s="1"/>
  <c r="AW464" i="1"/>
  <c r="AX464" i="1" s="1"/>
  <c r="AW465" i="1"/>
  <c r="AX465" i="1" s="1"/>
  <c r="AW466" i="1"/>
  <c r="AX466" i="1" s="1"/>
  <c r="AW467" i="1"/>
  <c r="AX467" i="1" s="1"/>
  <c r="AW468" i="1"/>
  <c r="AX468" i="1" s="1"/>
  <c r="AW469" i="1"/>
  <c r="AX469" i="1" s="1"/>
  <c r="BM486" i="1"/>
  <c r="BM483" i="1"/>
  <c r="BM480" i="1"/>
  <c r="BM477" i="1"/>
  <c r="BM474" i="1"/>
  <c r="F469" i="1"/>
  <c r="AJ469" i="1"/>
  <c r="AK469" i="1"/>
  <c r="BM469" i="1"/>
  <c r="BM470" i="1"/>
  <c r="BM471" i="1"/>
  <c r="BM472" i="1"/>
  <c r="AW470" i="1"/>
  <c r="F485" i="1"/>
  <c r="AJ485" i="1"/>
  <c r="AK485" i="1"/>
  <c r="BM485" i="1"/>
  <c r="F479" i="1"/>
  <c r="AJ479" i="1"/>
  <c r="AK479" i="1"/>
  <c r="BM479" i="1"/>
  <c r="F480" i="1"/>
  <c r="AJ480" i="1"/>
  <c r="AK480" i="1"/>
  <c r="F481" i="1"/>
  <c r="AJ481" i="1"/>
  <c r="AK481" i="1"/>
  <c r="BM481" i="1"/>
  <c r="F482" i="1"/>
  <c r="AJ482" i="1"/>
  <c r="AK482" i="1"/>
  <c r="BM482" i="1"/>
  <c r="F483" i="1"/>
  <c r="AJ483" i="1"/>
  <c r="AK483" i="1"/>
  <c r="F484" i="1"/>
  <c r="AJ484" i="1"/>
  <c r="AK484" i="1"/>
  <c r="BM484" i="1"/>
  <c r="F486" i="1"/>
  <c r="AJ486" i="1"/>
  <c r="AK486" i="1"/>
  <c r="F464" i="1"/>
  <c r="AJ464" i="1"/>
  <c r="AK464" i="1"/>
  <c r="BM464" i="1"/>
  <c r="F465" i="1"/>
  <c r="AJ465" i="1"/>
  <c r="AK465" i="1"/>
  <c r="BM465" i="1"/>
  <c r="F466" i="1"/>
  <c r="AJ466" i="1"/>
  <c r="AK466" i="1"/>
  <c r="BM466" i="1"/>
  <c r="F467" i="1"/>
  <c r="AJ467" i="1"/>
  <c r="AK467" i="1"/>
  <c r="BM467" i="1"/>
  <c r="F468" i="1"/>
  <c r="AJ468" i="1"/>
  <c r="AK468" i="1"/>
  <c r="BM468" i="1"/>
  <c r="F470" i="1"/>
  <c r="AJ470" i="1"/>
  <c r="AK470" i="1"/>
  <c r="F471" i="1"/>
  <c r="AJ471" i="1"/>
  <c r="AK471" i="1"/>
  <c r="F472" i="1"/>
  <c r="AJ472" i="1"/>
  <c r="AK472" i="1"/>
  <c r="F473" i="1"/>
  <c r="AJ473" i="1"/>
  <c r="AK473" i="1"/>
  <c r="BM473" i="1"/>
  <c r="F474" i="1"/>
  <c r="AJ474" i="1"/>
  <c r="AK474" i="1"/>
  <c r="F475" i="1"/>
  <c r="AJ475" i="1"/>
  <c r="AK475" i="1"/>
  <c r="BM475" i="1"/>
  <c r="F476" i="1"/>
  <c r="AJ476" i="1"/>
  <c r="AK476" i="1"/>
  <c r="BM476" i="1"/>
  <c r="F477" i="1"/>
  <c r="AJ477" i="1"/>
  <c r="AK477" i="1"/>
  <c r="F478" i="1"/>
  <c r="AJ478" i="1"/>
  <c r="AK478" i="1"/>
  <c r="BM478" i="1"/>
  <c r="F487" i="1"/>
  <c r="AJ487" i="1"/>
  <c r="AK487" i="1"/>
  <c r="BM487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370" i="1"/>
  <c r="AW370" i="1"/>
  <c r="AX370" i="1" s="1"/>
  <c r="T370" i="1"/>
  <c r="F370" i="1"/>
  <c r="BM369" i="1"/>
  <c r="AW369" i="1"/>
  <c r="AX369" i="1" s="1"/>
  <c r="T369" i="1"/>
  <c r="F369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25" i="1"/>
  <c r="AX311" i="1"/>
  <c r="AX313" i="1"/>
  <c r="AX315" i="1"/>
  <c r="AX317" i="1"/>
  <c r="AX321" i="1"/>
  <c r="AX322" i="1"/>
  <c r="AX323" i="1"/>
  <c r="AX32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224" i="1"/>
  <c r="F225" i="1"/>
  <c r="F93" i="1"/>
  <c r="F94" i="1"/>
  <c r="F95" i="1"/>
  <c r="F96" i="1"/>
  <c r="F97" i="1"/>
  <c r="F98" i="1"/>
  <c r="F99" i="1"/>
  <c r="F100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4" i="1"/>
  <c r="F215" i="1"/>
  <c r="F216" i="1"/>
  <c r="F217" i="1"/>
  <c r="F218" i="1"/>
  <c r="F219" i="1"/>
  <c r="F220" i="1"/>
  <c r="F221" i="1"/>
  <c r="F222" i="1"/>
  <c r="F223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7" i="1"/>
  <c r="F308" i="1"/>
  <c r="F309" i="1"/>
  <c r="F310" i="1"/>
  <c r="F311" i="1"/>
  <c r="F312" i="1"/>
  <c r="F313" i="1"/>
  <c r="F314" i="1"/>
  <c r="F315" i="1"/>
  <c r="F316" i="1"/>
  <c r="F317" i="1"/>
  <c r="F320" i="1"/>
  <c r="F321" i="1"/>
  <c r="AY321" i="1" s="1"/>
  <c r="F322" i="1"/>
  <c r="AY322" i="1" s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9" i="1"/>
  <c r="F450" i="1"/>
  <c r="F451" i="1"/>
  <c r="F452" i="1"/>
  <c r="F453" i="1"/>
  <c r="F454" i="1"/>
  <c r="F455" i="1"/>
  <c r="F456" i="1"/>
  <c r="F457" i="1"/>
  <c r="F458" i="1"/>
  <c r="F459" i="1"/>
  <c r="F463" i="1"/>
  <c r="F488" i="1"/>
  <c r="F489" i="1"/>
  <c r="F490" i="1"/>
  <c r="AJ332" i="1"/>
  <c r="AJ287" i="1"/>
  <c r="AJ53" i="1"/>
  <c r="AJ36" i="1"/>
  <c r="AJ24" i="1"/>
  <c r="AJ91" i="1"/>
  <c r="AJ90" i="1"/>
  <c r="AJ89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43" i="1"/>
  <c r="AJ37" i="1"/>
  <c r="AJ35" i="1"/>
  <c r="AJ34" i="1"/>
  <c r="AJ33" i="1"/>
  <c r="AJ32" i="1"/>
  <c r="AJ4" i="1"/>
  <c r="AJ314" i="1"/>
  <c r="AJ312" i="1"/>
  <c r="AJ26" i="1"/>
  <c r="AJ308" i="1"/>
  <c r="AJ307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376" i="1"/>
  <c r="AJ375" i="1"/>
  <c r="AJ374" i="1"/>
  <c r="AJ324" i="1"/>
  <c r="AJ320" i="1"/>
  <c r="AJ316" i="1"/>
  <c r="AJ279" i="1"/>
  <c r="AJ278" i="1"/>
  <c r="AJ277" i="1"/>
  <c r="AJ276" i="1"/>
  <c r="AJ275" i="1"/>
  <c r="AJ274" i="1"/>
  <c r="AJ273" i="1"/>
  <c r="AJ385" i="1"/>
  <c r="AJ199" i="1"/>
  <c r="AJ224" i="1"/>
  <c r="AJ111" i="1"/>
  <c r="AJ110" i="1"/>
  <c r="AJ109" i="1"/>
  <c r="AJ171" i="1"/>
  <c r="AJ223" i="1"/>
  <c r="AJ222" i="1"/>
  <c r="AJ221" i="1"/>
  <c r="AJ195" i="1"/>
  <c r="AJ194" i="1"/>
  <c r="AJ28" i="1"/>
  <c r="AJ219" i="1"/>
  <c r="AJ218" i="1"/>
  <c r="AJ217" i="1"/>
  <c r="AJ382" i="1"/>
  <c r="AJ381" i="1"/>
  <c r="AJ380" i="1"/>
  <c r="BA36" i="1"/>
  <c r="BA380" i="1"/>
  <c r="BA26" i="1"/>
  <c r="BM322" i="1"/>
  <c r="BA322" i="1"/>
  <c r="AK322" i="1"/>
  <c r="AJ322" i="1"/>
  <c r="AJ323" i="1"/>
  <c r="AK323" i="1"/>
  <c r="BA323" i="1"/>
  <c r="BM323" i="1"/>
  <c r="AJ311" i="1"/>
  <c r="AK311" i="1"/>
  <c r="BA311" i="1"/>
  <c r="BM311" i="1"/>
  <c r="BM308" i="1"/>
  <c r="BA308" i="1"/>
  <c r="AW308" i="1" s="1"/>
  <c r="AK308" i="1"/>
  <c r="BM315" i="1"/>
  <c r="BA315" i="1"/>
  <c r="AK315" i="1"/>
  <c r="AJ315" i="1"/>
  <c r="BM314" i="1"/>
  <c r="BA314" i="1"/>
  <c r="AW314" i="1" s="1"/>
  <c r="AV314" i="1" s="1"/>
  <c r="AR314" i="1"/>
  <c r="AK314" i="1"/>
  <c r="BM313" i="1"/>
  <c r="BA313" i="1"/>
  <c r="AK313" i="1"/>
  <c r="AJ313" i="1"/>
  <c r="BM312" i="1"/>
  <c r="BA312" i="1"/>
  <c r="AW312" i="1" s="1"/>
  <c r="AV312" i="1" s="1"/>
  <c r="AR312" i="1"/>
  <c r="AK312" i="1"/>
  <c r="AJ321" i="1"/>
  <c r="AK321" i="1"/>
  <c r="BA321" i="1"/>
  <c r="BM321" i="1"/>
  <c r="AJ317" i="1"/>
  <c r="AK317" i="1"/>
  <c r="BA317" i="1"/>
  <c r="BM317" i="1"/>
  <c r="AJ325" i="1"/>
  <c r="AK325" i="1"/>
  <c r="BA325" i="1"/>
  <c r="BM325" i="1"/>
  <c r="AR53" i="1"/>
  <c r="AR43" i="1"/>
  <c r="BM320" i="1"/>
  <c r="BA320" i="1"/>
  <c r="AW320" i="1" s="1"/>
  <c r="AV320" i="1" s="1"/>
  <c r="AK320" i="1"/>
  <c r="BM316" i="1"/>
  <c r="BA316" i="1"/>
  <c r="AW316" i="1" s="1"/>
  <c r="AK316" i="1"/>
  <c r="BA324" i="1"/>
  <c r="AW324" i="1" s="1"/>
  <c r="AK324" i="1"/>
  <c r="BM324" i="1"/>
  <c r="BM279" i="1"/>
  <c r="BA279" i="1"/>
  <c r="AW279" i="1" s="1"/>
  <c r="AV279" i="1" s="1"/>
  <c r="AK279" i="1"/>
  <c r="BM278" i="1"/>
  <c r="BA278" i="1"/>
  <c r="AW278" i="1" s="1"/>
  <c r="AV278" i="1" s="1"/>
  <c r="AK278" i="1"/>
  <c r="AK307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BM307" i="1"/>
  <c r="BA307" i="1"/>
  <c r="AW307" i="1" s="1"/>
  <c r="BM305" i="1"/>
  <c r="BA305" i="1"/>
  <c r="AW305" i="1" s="1"/>
  <c r="BM304" i="1"/>
  <c r="BA304" i="1"/>
  <c r="AW304" i="1" s="1"/>
  <c r="BM303" i="1"/>
  <c r="BA303" i="1"/>
  <c r="AW303" i="1" s="1"/>
  <c r="AV303" i="1" s="1"/>
  <c r="BM302" i="1"/>
  <c r="BA302" i="1"/>
  <c r="AW302" i="1" s="1"/>
  <c r="AV302" i="1" s="1"/>
  <c r="BM301" i="1"/>
  <c r="BA301" i="1"/>
  <c r="AW301" i="1" s="1"/>
  <c r="AV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BM295" i="1"/>
  <c r="BA295" i="1"/>
  <c r="AW295" i="1" s="1"/>
  <c r="BM294" i="1"/>
  <c r="BA294" i="1"/>
  <c r="AW294" i="1" s="1"/>
  <c r="BM293" i="1"/>
  <c r="BA293" i="1"/>
  <c r="AW293" i="1" s="1"/>
  <c r="AV293" i="1" s="1"/>
  <c r="BM292" i="1"/>
  <c r="BA292" i="1"/>
  <c r="AW292" i="1" s="1"/>
  <c r="AV292" i="1" s="1"/>
  <c r="BM291" i="1"/>
  <c r="BA291" i="1"/>
  <c r="AW291" i="1" s="1"/>
  <c r="AV291" i="1" s="1"/>
  <c r="BM290" i="1"/>
  <c r="BA290" i="1"/>
  <c r="AW290" i="1" s="1"/>
  <c r="AV290" i="1" s="1"/>
  <c r="BM289" i="1"/>
  <c r="BA289" i="1"/>
  <c r="AW289" i="1" s="1"/>
  <c r="AV289" i="1" s="1"/>
  <c r="BM309" i="1"/>
  <c r="BA309" i="1"/>
  <c r="AW309" i="1"/>
  <c r="AX309" i="1" s="1"/>
  <c r="AV309" i="1"/>
  <c r="BM310" i="1"/>
  <c r="BA310" i="1"/>
  <c r="AW310" i="1"/>
  <c r="AX310" i="1" s="1"/>
  <c r="AV310" i="1"/>
  <c r="AR76" i="1"/>
  <c r="AR75" i="1"/>
  <c r="AR74" i="1"/>
  <c r="AR73" i="1"/>
  <c r="AR72" i="1"/>
  <c r="AR71" i="1"/>
  <c r="AR26" i="1"/>
  <c r="AY460" i="1" l="1"/>
  <c r="AY462" i="1"/>
  <c r="AY461" i="1"/>
  <c r="AY448" i="1"/>
  <c r="AX102" i="1"/>
  <c r="AV102" i="1"/>
  <c r="AY102" i="1"/>
  <c r="AX101" i="1"/>
  <c r="AV101" i="1"/>
  <c r="AY101" i="1"/>
  <c r="AY55" i="1"/>
  <c r="AY446" i="1"/>
  <c r="AY445" i="1"/>
  <c r="AY443" i="1"/>
  <c r="AY444" i="1"/>
  <c r="AY447" i="1"/>
  <c r="AY421" i="1"/>
  <c r="AV421" i="1"/>
  <c r="AV121" i="1"/>
  <c r="AY125" i="1"/>
  <c r="AY116" i="1"/>
  <c r="AV124" i="1"/>
  <c r="AY120" i="1"/>
  <c r="AY122" i="1"/>
  <c r="AV116" i="1"/>
  <c r="AV118" i="1"/>
  <c r="AV120" i="1"/>
  <c r="AV122" i="1"/>
  <c r="AY117" i="1"/>
  <c r="AV117" i="1"/>
  <c r="AY121" i="1"/>
  <c r="AX123" i="1"/>
  <c r="AY123" i="1"/>
  <c r="AX119" i="1"/>
  <c r="AY119" i="1"/>
  <c r="AY118" i="1"/>
  <c r="AX122" i="1"/>
  <c r="AV123" i="1"/>
  <c r="AV119" i="1"/>
  <c r="AY213" i="1"/>
  <c r="AY306" i="1"/>
  <c r="AX306" i="1"/>
  <c r="AV306" i="1"/>
  <c r="AX318" i="1"/>
  <c r="AY318" i="1"/>
  <c r="AY491" i="1"/>
  <c r="AV491" i="1"/>
  <c r="AY485" i="1"/>
  <c r="AY467" i="1"/>
  <c r="AV467" i="1"/>
  <c r="AV465" i="1"/>
  <c r="AV464" i="1"/>
  <c r="AV466" i="1"/>
  <c r="AV468" i="1"/>
  <c r="AV469" i="1"/>
  <c r="AY479" i="1"/>
  <c r="AY464" i="1"/>
  <c r="AV485" i="1"/>
  <c r="AY480" i="1"/>
  <c r="AX479" i="1"/>
  <c r="AY483" i="1"/>
  <c r="AY477" i="1"/>
  <c r="AY469" i="1"/>
  <c r="AY474" i="1"/>
  <c r="AY486" i="1"/>
  <c r="AY487" i="1"/>
  <c r="AV487" i="1"/>
  <c r="AV484" i="1"/>
  <c r="AY482" i="1"/>
  <c r="AX482" i="1"/>
  <c r="AV481" i="1"/>
  <c r="AV479" i="1"/>
  <c r="AV478" i="1"/>
  <c r="AY476" i="1"/>
  <c r="AV476" i="1"/>
  <c r="AY475" i="1"/>
  <c r="AV475" i="1"/>
  <c r="AY473" i="1"/>
  <c r="AX473" i="1"/>
  <c r="AY481" i="1"/>
  <c r="AY471" i="1"/>
  <c r="AY466" i="1"/>
  <c r="AY484" i="1"/>
  <c r="AY478" i="1"/>
  <c r="AY472" i="1"/>
  <c r="AX472" i="1"/>
  <c r="AX486" i="1"/>
  <c r="AX483" i="1"/>
  <c r="AX480" i="1"/>
  <c r="AX477" i="1"/>
  <c r="AX474" i="1"/>
  <c r="AX471" i="1"/>
  <c r="AY468" i="1"/>
  <c r="AY465" i="1"/>
  <c r="AY470" i="1"/>
  <c r="AV470" i="1"/>
  <c r="AX470" i="1"/>
  <c r="AY41" i="1"/>
  <c r="AY42" i="1"/>
  <c r="AY370" i="1"/>
  <c r="AY369" i="1"/>
  <c r="AV369" i="1"/>
  <c r="AV370" i="1"/>
  <c r="AX305" i="1"/>
  <c r="AX307" i="1"/>
  <c r="AX294" i="1"/>
  <c r="AX316" i="1"/>
  <c r="AX304" i="1"/>
  <c r="AX308" i="1"/>
  <c r="AX290" i="1"/>
  <c r="AX302" i="1"/>
  <c r="AX295" i="1"/>
  <c r="AX296" i="1"/>
  <c r="AX291" i="1"/>
  <c r="AX303" i="1"/>
  <c r="AX299" i="1"/>
  <c r="AX300" i="1"/>
  <c r="AX293" i="1"/>
  <c r="AX278" i="1"/>
  <c r="AX292" i="1"/>
  <c r="AX297" i="1"/>
  <c r="AX298" i="1"/>
  <c r="AX324" i="1"/>
  <c r="AX320" i="1"/>
  <c r="AX312" i="1"/>
  <c r="AX289" i="1"/>
  <c r="AX301" i="1"/>
  <c r="AX279" i="1"/>
  <c r="AX314" i="1"/>
  <c r="AY15" i="1"/>
  <c r="AY320" i="1"/>
  <c r="AV324" i="1"/>
  <c r="AY324" i="1"/>
  <c r="AY293" i="1"/>
  <c r="AY292" i="1"/>
  <c r="AV304" i="1"/>
  <c r="AY304" i="1"/>
  <c r="AY312" i="1"/>
  <c r="AV296" i="1"/>
  <c r="AY296" i="1"/>
  <c r="AY290" i="1"/>
  <c r="AV305" i="1"/>
  <c r="AV297" i="1"/>
  <c r="AY297" i="1"/>
  <c r="AV298" i="1"/>
  <c r="AY298" i="1"/>
  <c r="AV307" i="1"/>
  <c r="AY307" i="1"/>
  <c r="AY279" i="1"/>
  <c r="AV300" i="1"/>
  <c r="AY300" i="1"/>
  <c r="AY316" i="1"/>
  <c r="AV294" i="1"/>
  <c r="AY294" i="1"/>
  <c r="AV308" i="1"/>
  <c r="AY308" i="1"/>
  <c r="AY303" i="1"/>
  <c r="AY278" i="1"/>
  <c r="AV295" i="1"/>
  <c r="AY295" i="1"/>
  <c r="AV299" i="1"/>
  <c r="AY299" i="1"/>
  <c r="AY17" i="1"/>
  <c r="AY5" i="1"/>
  <c r="AY25" i="1"/>
  <c r="AY13" i="1"/>
  <c r="AY317" i="1"/>
  <c r="AY305" i="1"/>
  <c r="AY27" i="1"/>
  <c r="AY31" i="1"/>
  <c r="AY19" i="1"/>
  <c r="AY7" i="1"/>
  <c r="AV316" i="1"/>
  <c r="AY310" i="1"/>
  <c r="AY291" i="1"/>
  <c r="AY315" i="1"/>
  <c r="AY302" i="1"/>
  <c r="AY314" i="1"/>
  <c r="AY301" i="1"/>
  <c r="AY289" i="1"/>
  <c r="AY225" i="1"/>
  <c r="AY23" i="1"/>
  <c r="AY11" i="1"/>
  <c r="AY313" i="1"/>
  <c r="AY21" i="1"/>
  <c r="AY9" i="1"/>
  <c r="AY325" i="1"/>
  <c r="AY311" i="1"/>
  <c r="AY323" i="1"/>
  <c r="AY309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2" i="1"/>
  <c r="BA92" i="1"/>
  <c r="AW92" i="1"/>
  <c r="AX92" i="1" s="1"/>
  <c r="AV92" i="1"/>
  <c r="BM225" i="1"/>
  <c r="BA225" i="1"/>
  <c r="AK225" i="1"/>
  <c r="AJ225" i="1"/>
  <c r="BM224" i="1"/>
  <c r="BA224" i="1"/>
  <c r="AW224" i="1" s="1"/>
  <c r="AX224" i="1" s="1"/>
  <c r="AM224" i="1"/>
  <c r="AK224" i="1"/>
  <c r="BM22" i="1"/>
  <c r="BM16" i="1"/>
  <c r="BM14" i="1"/>
  <c r="BM12" i="1"/>
  <c r="BM8" i="1"/>
  <c r="BM6" i="1"/>
  <c r="BM4" i="1"/>
  <c r="BA4" i="1"/>
  <c r="AW4" i="1" s="1"/>
  <c r="AX4" i="1" s="1"/>
  <c r="AK4" i="1"/>
  <c r="AK277" i="1"/>
  <c r="AK276" i="1"/>
  <c r="AK275" i="1"/>
  <c r="AK274" i="1"/>
  <c r="AK273" i="1"/>
  <c r="AK385" i="1"/>
  <c r="AK380" i="1"/>
  <c r="AK374" i="1"/>
  <c r="AK221" i="1"/>
  <c r="AK217" i="1"/>
  <c r="AK199" i="1"/>
  <c r="AK194" i="1"/>
  <c r="AK171" i="1"/>
  <c r="AK109" i="1"/>
  <c r="AK382" i="1"/>
  <c r="AK381" i="1"/>
  <c r="AK376" i="1"/>
  <c r="AK375" i="1"/>
  <c r="AK223" i="1"/>
  <c r="AK222" i="1"/>
  <c r="AK219" i="1"/>
  <c r="AK218" i="1"/>
  <c r="AK195" i="1"/>
  <c r="AK111" i="1"/>
  <c r="AK110" i="1"/>
  <c r="AM109" i="1"/>
  <c r="AK332" i="1"/>
  <c r="AK287" i="1"/>
  <c r="AK91" i="1"/>
  <c r="AK90" i="1"/>
  <c r="AK89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3" i="1"/>
  <c r="AK43" i="1"/>
  <c r="AK37" i="1"/>
  <c r="AK36" i="1"/>
  <c r="AK35" i="1"/>
  <c r="AK34" i="1"/>
  <c r="AK33" i="1"/>
  <c r="AK32" i="1"/>
  <c r="AM385" i="1"/>
  <c r="AM382" i="1"/>
  <c r="AM381" i="1"/>
  <c r="AM380" i="1"/>
  <c r="AM376" i="1"/>
  <c r="AM375" i="1"/>
  <c r="AM374" i="1"/>
  <c r="AM223" i="1"/>
  <c r="AM222" i="1"/>
  <c r="AM221" i="1"/>
  <c r="AM219" i="1"/>
  <c r="AM218" i="1"/>
  <c r="AM217" i="1"/>
  <c r="AM199" i="1"/>
  <c r="AM195" i="1"/>
  <c r="AM194" i="1"/>
  <c r="AM171" i="1"/>
  <c r="AM111" i="1"/>
  <c r="AM110" i="1"/>
  <c r="AW454" i="1"/>
  <c r="AX454" i="1" s="1"/>
  <c r="AV454" i="1"/>
  <c r="AW452" i="1"/>
  <c r="AX452" i="1" s="1"/>
  <c r="AV452" i="1"/>
  <c r="AW450" i="1"/>
  <c r="AX450" i="1" s="1"/>
  <c r="AV450" i="1"/>
  <c r="AW449" i="1"/>
  <c r="AX449" i="1" s="1"/>
  <c r="AV449" i="1"/>
  <c r="AW442" i="1"/>
  <c r="AX442" i="1" s="1"/>
  <c r="AV442" i="1"/>
  <c r="AW439" i="1"/>
  <c r="AX439" i="1" s="1"/>
  <c r="AV439" i="1"/>
  <c r="AW438" i="1"/>
  <c r="AX438" i="1" s="1"/>
  <c r="AV438" i="1"/>
  <c r="AW437" i="1"/>
  <c r="AX437" i="1" s="1"/>
  <c r="AV437" i="1"/>
  <c r="AW434" i="1"/>
  <c r="AX434" i="1" s="1"/>
  <c r="AV434" i="1"/>
  <c r="AW433" i="1"/>
  <c r="AX433" i="1" s="1"/>
  <c r="AV433" i="1"/>
  <c r="AW425" i="1"/>
  <c r="AX425" i="1" s="1"/>
  <c r="AV425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93" i="1"/>
  <c r="AX393" i="1" s="1"/>
  <c r="AV393" i="1"/>
  <c r="AW392" i="1"/>
  <c r="AX392" i="1" s="1"/>
  <c r="AV392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1" i="1"/>
  <c r="AX331" i="1" s="1"/>
  <c r="AV331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288" i="1"/>
  <c r="AX288" i="1" s="1"/>
  <c r="AV288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81" i="1"/>
  <c r="AX281" i="1" s="1"/>
  <c r="AV281" i="1"/>
  <c r="AW280" i="1"/>
  <c r="AX280" i="1" s="1"/>
  <c r="AV280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27" i="1"/>
  <c r="AX227" i="1" s="1"/>
  <c r="AV227" i="1"/>
  <c r="AW226" i="1"/>
  <c r="AX226" i="1" s="1"/>
  <c r="AV226" i="1"/>
  <c r="AW153" i="1"/>
  <c r="AX153" i="1" s="1"/>
  <c r="AV153" i="1"/>
  <c r="AW131" i="1"/>
  <c r="AX131" i="1" s="1"/>
  <c r="AV131" i="1"/>
  <c r="AW126" i="1"/>
  <c r="AX126" i="1" s="1"/>
  <c r="AV126" i="1"/>
  <c r="AW113" i="1"/>
  <c r="AX113" i="1" s="1"/>
  <c r="AV113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94" i="1"/>
  <c r="AX94" i="1" s="1"/>
  <c r="AV94" i="1"/>
  <c r="AW93" i="1"/>
  <c r="AX93" i="1" s="1"/>
  <c r="AV93" i="1"/>
  <c r="AW87" i="1"/>
  <c r="AX87" i="1" s="1"/>
  <c r="AV87" i="1"/>
  <c r="AW84" i="1"/>
  <c r="AX84" i="1" s="1"/>
  <c r="AV84" i="1"/>
  <c r="AW39" i="1"/>
  <c r="AX39" i="1" s="1"/>
  <c r="AV39" i="1"/>
  <c r="AW40" i="1"/>
  <c r="AX40" i="1" s="1"/>
  <c r="AV40" i="1"/>
  <c r="AW38" i="1"/>
  <c r="AX38" i="1" s="1"/>
  <c r="AV38" i="1"/>
  <c r="AW455" i="1"/>
  <c r="AX455" i="1" s="1"/>
  <c r="AW463" i="1"/>
  <c r="AX463" i="1" s="1"/>
  <c r="AW488" i="1"/>
  <c r="AX488" i="1" s="1"/>
  <c r="AW490" i="1"/>
  <c r="AX490" i="1" s="1"/>
  <c r="BA454" i="1"/>
  <c r="BA452" i="1"/>
  <c r="BA450" i="1"/>
  <c r="BA449" i="1"/>
  <c r="BA442" i="1"/>
  <c r="BA439" i="1"/>
  <c r="BA438" i="1"/>
  <c r="BA437" i="1"/>
  <c r="BA434" i="1"/>
  <c r="BA433" i="1"/>
  <c r="BA425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40" i="1"/>
  <c r="BA339" i="1"/>
  <c r="BA338" i="1"/>
  <c r="BA337" i="1"/>
  <c r="BA331" i="1"/>
  <c r="BA330" i="1"/>
  <c r="BA329" i="1"/>
  <c r="BA328" i="1"/>
  <c r="BA327" i="1"/>
  <c r="BA326" i="1"/>
  <c r="BA288" i="1"/>
  <c r="BA286" i="1"/>
  <c r="BA285" i="1"/>
  <c r="BA284" i="1"/>
  <c r="BA283" i="1"/>
  <c r="BA282" i="1"/>
  <c r="BA281" i="1"/>
  <c r="BA280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153" i="1"/>
  <c r="BA131" i="1"/>
  <c r="BA126" i="1"/>
  <c r="BA113" i="1"/>
  <c r="BA100" i="1"/>
  <c r="BA99" i="1"/>
  <c r="BA98" i="1"/>
  <c r="BA97" i="1"/>
  <c r="BA96" i="1"/>
  <c r="BA95" i="1"/>
  <c r="BA94" i="1"/>
  <c r="BA93" i="1"/>
  <c r="BA87" i="1"/>
  <c r="BA84" i="1"/>
  <c r="BA39" i="1"/>
  <c r="BA40" i="1"/>
  <c r="BA38" i="1"/>
  <c r="BA440" i="1"/>
  <c r="BA435" i="1"/>
  <c r="BA489" i="1"/>
  <c r="BA272" i="1"/>
  <c r="AW272" i="1" s="1"/>
  <c r="AX272" i="1" s="1"/>
  <c r="BA459" i="1"/>
  <c r="BA458" i="1"/>
  <c r="BA457" i="1"/>
  <c r="BA456" i="1"/>
  <c r="BA455" i="1"/>
  <c r="BA453" i="1"/>
  <c r="BA451" i="1"/>
  <c r="BA384" i="1"/>
  <c r="AW384" i="1" s="1"/>
  <c r="AX384" i="1" s="1"/>
  <c r="BA383" i="1"/>
  <c r="AW383" i="1" s="1"/>
  <c r="AX383" i="1" s="1"/>
  <c r="BA378" i="1"/>
  <c r="AW378" i="1" s="1"/>
  <c r="AX378" i="1" s="1"/>
  <c r="BA377" i="1"/>
  <c r="AW377" i="1" s="1"/>
  <c r="AX377" i="1" s="1"/>
  <c r="BA372" i="1"/>
  <c r="AW372" i="1" s="1"/>
  <c r="AX372" i="1" s="1"/>
  <c r="BA371" i="1"/>
  <c r="AW371" i="1" s="1"/>
  <c r="AX371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215" i="1"/>
  <c r="AW215" i="1" s="1"/>
  <c r="AX215" i="1" s="1"/>
  <c r="BA214" i="1"/>
  <c r="AW214" i="1" s="1"/>
  <c r="AX214" i="1" s="1"/>
  <c r="BA197" i="1"/>
  <c r="AW197" i="1" s="1"/>
  <c r="AX197" i="1" s="1"/>
  <c r="BA196" i="1"/>
  <c r="AW196" i="1" s="1"/>
  <c r="AX196" i="1" s="1"/>
  <c r="BA192" i="1"/>
  <c r="AW192" i="1" s="1"/>
  <c r="AX192" i="1" s="1"/>
  <c r="BA191" i="1"/>
  <c r="AW191" i="1" s="1"/>
  <c r="AX191" i="1" s="1"/>
  <c r="BA107" i="1"/>
  <c r="AW107" i="1" s="1"/>
  <c r="AX107" i="1" s="1"/>
  <c r="BA106" i="1"/>
  <c r="AW106" i="1" s="1"/>
  <c r="AX106" i="1" s="1"/>
  <c r="BA431" i="1"/>
  <c r="AW431" i="1" s="1"/>
  <c r="AX431" i="1" s="1"/>
  <c r="BA430" i="1"/>
  <c r="AW430" i="1" s="1"/>
  <c r="AX430" i="1" s="1"/>
  <c r="BA429" i="1"/>
  <c r="AW429" i="1" s="1"/>
  <c r="AX429" i="1" s="1"/>
  <c r="BA428" i="1"/>
  <c r="AW428" i="1" s="1"/>
  <c r="AX428" i="1" s="1"/>
  <c r="BA427" i="1"/>
  <c r="AW427" i="1" s="1"/>
  <c r="AX427" i="1" s="1"/>
  <c r="BA426" i="1"/>
  <c r="AW426" i="1" s="1"/>
  <c r="AX426" i="1" s="1"/>
  <c r="BA441" i="1"/>
  <c r="BA436" i="1"/>
  <c r="BA385" i="1"/>
  <c r="BA382" i="1"/>
  <c r="AW382" i="1" s="1"/>
  <c r="AX382" i="1" s="1"/>
  <c r="BA381" i="1"/>
  <c r="AW381" i="1" s="1"/>
  <c r="AX381" i="1" s="1"/>
  <c r="AW380" i="1"/>
  <c r="AX380" i="1" s="1"/>
  <c r="BA379" i="1"/>
  <c r="AW379" i="1" s="1"/>
  <c r="AX379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223" i="1"/>
  <c r="AW223" i="1" s="1"/>
  <c r="AX223" i="1" s="1"/>
  <c r="BA222" i="1"/>
  <c r="AW222" i="1" s="1"/>
  <c r="AX222" i="1" s="1"/>
  <c r="BA221" i="1"/>
  <c r="AW221" i="1" s="1"/>
  <c r="AX221" i="1" s="1"/>
  <c r="BA220" i="1"/>
  <c r="AW220" i="1" s="1"/>
  <c r="AX220" i="1" s="1"/>
  <c r="BA219" i="1"/>
  <c r="AW219" i="1" s="1"/>
  <c r="AX219" i="1" s="1"/>
  <c r="BA218" i="1"/>
  <c r="AW218" i="1" s="1"/>
  <c r="AX218" i="1" s="1"/>
  <c r="BA217" i="1"/>
  <c r="AW217" i="1" s="1"/>
  <c r="AX217" i="1" s="1"/>
  <c r="BA216" i="1"/>
  <c r="AW216" i="1" s="1"/>
  <c r="AX216" i="1" s="1"/>
  <c r="BA199" i="1"/>
  <c r="AW199" i="1" s="1"/>
  <c r="AX199" i="1" s="1"/>
  <c r="BA198" i="1"/>
  <c r="AW198" i="1" s="1"/>
  <c r="AX198" i="1" s="1"/>
  <c r="BA195" i="1"/>
  <c r="AW195" i="1" s="1"/>
  <c r="AX195" i="1" s="1"/>
  <c r="BA194" i="1"/>
  <c r="AW194" i="1" s="1"/>
  <c r="AX194" i="1" s="1"/>
  <c r="BA193" i="1"/>
  <c r="AW193" i="1" s="1"/>
  <c r="AX193" i="1" s="1"/>
  <c r="BA171" i="1"/>
  <c r="BA111" i="1"/>
  <c r="AW111" i="1" s="1"/>
  <c r="AX111" i="1" s="1"/>
  <c r="BA110" i="1"/>
  <c r="AW110" i="1" s="1"/>
  <c r="AX110" i="1" s="1"/>
  <c r="BA109" i="1"/>
  <c r="AW109" i="1" s="1"/>
  <c r="AX109" i="1" s="1"/>
  <c r="BA108" i="1"/>
  <c r="AW108" i="1" s="1"/>
  <c r="AX108" i="1" s="1"/>
  <c r="BA115" i="1"/>
  <c r="AW115" i="1" s="1"/>
  <c r="AX115" i="1" s="1"/>
  <c r="BA114" i="1"/>
  <c r="AW114" i="1" s="1"/>
  <c r="AX114" i="1" s="1"/>
  <c r="BA112" i="1"/>
  <c r="AW112" i="1" s="1"/>
  <c r="AX112" i="1" s="1"/>
  <c r="BA105" i="1"/>
  <c r="AW105" i="1" s="1"/>
  <c r="AX105" i="1" s="1"/>
  <c r="BA104" i="1"/>
  <c r="AW104" i="1" s="1"/>
  <c r="AX104" i="1" s="1"/>
  <c r="BA103" i="1"/>
  <c r="AW103" i="1" s="1"/>
  <c r="AX103" i="1" s="1"/>
  <c r="BA388" i="1"/>
  <c r="BA387" i="1"/>
  <c r="BA386" i="1"/>
  <c r="BA212" i="1"/>
  <c r="BA211" i="1"/>
  <c r="BA210" i="1"/>
  <c r="BA209" i="1"/>
  <c r="BA208" i="1"/>
  <c r="BA207" i="1"/>
  <c r="BA206" i="1"/>
  <c r="BA205" i="1"/>
  <c r="BA204" i="1"/>
  <c r="BA203" i="1"/>
  <c r="BA202" i="1"/>
  <c r="BA201" i="1"/>
  <c r="BA200" i="1"/>
  <c r="BA190" i="1"/>
  <c r="BA189" i="1"/>
  <c r="BA184" i="1"/>
  <c r="BA183" i="1"/>
  <c r="BA179" i="1"/>
  <c r="BA178" i="1"/>
  <c r="BA177" i="1"/>
  <c r="BA176" i="1"/>
  <c r="BA175" i="1"/>
  <c r="BA174" i="1"/>
  <c r="BA173" i="1"/>
  <c r="BA172" i="1"/>
  <c r="BA170" i="1"/>
  <c r="BA169" i="1"/>
  <c r="BA168" i="1"/>
  <c r="BA167" i="1"/>
  <c r="BA166" i="1"/>
  <c r="BA165" i="1"/>
  <c r="BA164" i="1"/>
  <c r="BA159" i="1"/>
  <c r="BA158" i="1"/>
  <c r="BA157" i="1"/>
  <c r="BA156" i="1"/>
  <c r="BA155" i="1"/>
  <c r="BA154" i="1"/>
  <c r="BA152" i="1"/>
  <c r="BA151" i="1"/>
  <c r="BA150" i="1"/>
  <c r="BA149" i="1"/>
  <c r="BA148" i="1"/>
  <c r="BA147" i="1"/>
  <c r="BA146" i="1"/>
  <c r="BA145" i="1"/>
  <c r="BA144" i="1"/>
  <c r="BA143" i="1"/>
  <c r="BA142" i="1"/>
  <c r="BA138" i="1"/>
  <c r="BA137" i="1"/>
  <c r="BA136" i="1"/>
  <c r="BA135" i="1"/>
  <c r="BA134" i="1"/>
  <c r="BA133" i="1"/>
  <c r="BA132" i="1"/>
  <c r="BA130" i="1"/>
  <c r="BA129" i="1"/>
  <c r="BA128" i="1"/>
  <c r="BA127" i="1"/>
  <c r="BA463" i="1"/>
  <c r="BA336" i="1"/>
  <c r="AW336" i="1" s="1"/>
  <c r="AX336" i="1" s="1"/>
  <c r="BA335" i="1"/>
  <c r="AW335" i="1" s="1"/>
  <c r="AX335" i="1" s="1"/>
  <c r="BA334" i="1"/>
  <c r="AW334" i="1" s="1"/>
  <c r="AX334" i="1" s="1"/>
  <c r="BA333" i="1"/>
  <c r="AW333" i="1" s="1"/>
  <c r="AX333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6" i="1"/>
  <c r="AW56" i="1" s="1"/>
  <c r="AX56" i="1" s="1"/>
  <c r="BA54" i="1"/>
  <c r="AW54" i="1" s="1"/>
  <c r="AX54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44" i="1"/>
  <c r="AW44" i="1" s="1"/>
  <c r="AX44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2" i="1"/>
  <c r="AW422" i="1" s="1"/>
  <c r="AX422" i="1" s="1"/>
  <c r="BA277" i="1"/>
  <c r="AW277" i="1" s="1"/>
  <c r="AX277" i="1" s="1"/>
  <c r="BA276" i="1"/>
  <c r="AW276" i="1" s="1"/>
  <c r="AX276" i="1" s="1"/>
  <c r="BA275" i="1"/>
  <c r="AW275" i="1" s="1"/>
  <c r="AX275" i="1" s="1"/>
  <c r="BA274" i="1"/>
  <c r="AW274" i="1" s="1"/>
  <c r="AX274" i="1" s="1"/>
  <c r="BA273" i="1"/>
  <c r="AW273" i="1" s="1"/>
  <c r="AX273" i="1" s="1"/>
  <c r="BA391" i="1"/>
  <c r="BA390" i="1"/>
  <c r="BA389" i="1"/>
  <c r="BA188" i="1"/>
  <c r="BA187" i="1"/>
  <c r="BA186" i="1"/>
  <c r="BA185" i="1"/>
  <c r="BA182" i="1"/>
  <c r="BA181" i="1"/>
  <c r="BA180" i="1"/>
  <c r="BA163" i="1"/>
  <c r="BA162" i="1"/>
  <c r="BA161" i="1"/>
  <c r="BA160" i="1"/>
  <c r="BA141" i="1"/>
  <c r="BA140" i="1"/>
  <c r="BA139" i="1"/>
  <c r="BA424" i="1"/>
  <c r="AW424" i="1" s="1"/>
  <c r="AX424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416" i="1"/>
  <c r="AW416" i="1" s="1"/>
  <c r="AX416" i="1" s="1"/>
  <c r="BA415" i="1"/>
  <c r="AW415" i="1" s="1"/>
  <c r="AX415" i="1" s="1"/>
  <c r="BA414" i="1"/>
  <c r="AW414" i="1" s="1"/>
  <c r="AX414" i="1" s="1"/>
  <c r="BA332" i="1"/>
  <c r="AW332" i="1" s="1"/>
  <c r="AX332" i="1" s="1"/>
  <c r="BA287" i="1"/>
  <c r="AW287" i="1" s="1"/>
  <c r="AX287" i="1" s="1"/>
  <c r="BA91" i="1"/>
  <c r="AW91" i="1" s="1"/>
  <c r="AX91" i="1" s="1"/>
  <c r="BA90" i="1"/>
  <c r="AW90" i="1" s="1"/>
  <c r="AX90" i="1" s="1"/>
  <c r="BA89" i="1"/>
  <c r="AW89" i="1" s="1"/>
  <c r="AX89" i="1" s="1"/>
  <c r="BA88" i="1"/>
  <c r="AW88" i="1" s="1"/>
  <c r="AX88" i="1" s="1"/>
  <c r="BA86" i="1"/>
  <c r="AW86" i="1" s="1"/>
  <c r="AX86" i="1" s="1"/>
  <c r="BA85" i="1"/>
  <c r="AW85" i="1" s="1"/>
  <c r="AX85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71" i="1"/>
  <c r="AW71" i="1" s="1"/>
  <c r="AX71" i="1" s="1"/>
  <c r="BA53" i="1"/>
  <c r="AW53" i="1" s="1"/>
  <c r="AX53" i="1" s="1"/>
  <c r="BA43" i="1"/>
  <c r="AW43" i="1" s="1"/>
  <c r="AX43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8" i="1"/>
  <c r="BA490" i="1"/>
  <c r="BA432" i="1"/>
  <c r="BA423" i="1"/>
  <c r="AW423" i="1" s="1"/>
  <c r="AX423" i="1" s="1"/>
  <c r="S354" i="1"/>
  <c r="S353" i="1"/>
  <c r="S352" i="1"/>
  <c r="S350" i="1"/>
  <c r="S380" i="1"/>
  <c r="S379" i="1"/>
  <c r="S374" i="1"/>
  <c r="S373" i="1"/>
  <c r="S368" i="1"/>
  <c r="S367" i="1"/>
  <c r="S366" i="1"/>
  <c r="S365" i="1"/>
  <c r="S362" i="1"/>
  <c r="S361" i="1"/>
  <c r="S360" i="1"/>
  <c r="S348" i="1"/>
  <c r="S346" i="1"/>
  <c r="S384" i="1"/>
  <c r="S383" i="1"/>
  <c r="T221" i="1"/>
  <c r="T217" i="1"/>
  <c r="T380" i="1"/>
  <c r="T374" i="1"/>
  <c r="T109" i="1"/>
  <c r="S427" i="1"/>
  <c r="S428" i="1"/>
  <c r="S431" i="1"/>
  <c r="S430" i="1"/>
  <c r="S342" i="1"/>
  <c r="S341" i="1"/>
  <c r="S344" i="1"/>
  <c r="S343" i="1"/>
  <c r="S364" i="1"/>
  <c r="S363" i="1"/>
  <c r="T356" i="1"/>
  <c r="T358" i="1"/>
  <c r="T215" i="1"/>
  <c r="T342" i="1"/>
  <c r="T354" i="1"/>
  <c r="T352" i="1"/>
  <c r="T350" i="1"/>
  <c r="T368" i="1"/>
  <c r="T366" i="1"/>
  <c r="T346" i="1"/>
  <c r="T360" i="1"/>
  <c r="T348" i="1"/>
  <c r="T362" i="1"/>
  <c r="T384" i="1"/>
  <c r="T344" i="1"/>
  <c r="T364" i="1"/>
  <c r="T106" i="1"/>
  <c r="T107" i="1"/>
  <c r="S416" i="1"/>
  <c r="S418" i="1"/>
  <c r="S419" i="1"/>
  <c r="S429" i="1"/>
  <c r="S417" i="1"/>
  <c r="S415" i="1"/>
  <c r="S414" i="1"/>
  <c r="S359" i="1"/>
  <c r="S345" i="1"/>
  <c r="S347" i="1"/>
  <c r="S349" i="1"/>
  <c r="S351" i="1"/>
  <c r="BB459" i="1"/>
  <c r="AW459" i="1" s="1"/>
  <c r="AX459" i="1" s="1"/>
  <c r="BB458" i="1"/>
  <c r="AW458" i="1" s="1"/>
  <c r="AX458" i="1" s="1"/>
  <c r="BB457" i="1"/>
  <c r="AW457" i="1" s="1"/>
  <c r="AX457" i="1" s="1"/>
  <c r="BB456" i="1"/>
  <c r="AW456" i="1" s="1"/>
  <c r="AX456" i="1" s="1"/>
  <c r="BB453" i="1"/>
  <c r="AW453" i="1" s="1"/>
  <c r="AX453" i="1" s="1"/>
  <c r="BB451" i="1"/>
  <c r="AW451" i="1" s="1"/>
  <c r="AX451" i="1" s="1"/>
  <c r="AZ489" i="1"/>
  <c r="AW489" i="1" s="1"/>
  <c r="AX489" i="1" s="1"/>
  <c r="AZ440" i="1"/>
  <c r="AW440" i="1" s="1"/>
  <c r="AX440" i="1" s="1"/>
  <c r="AZ435" i="1"/>
  <c r="AW435" i="1" s="1"/>
  <c r="AX435" i="1" s="1"/>
  <c r="AZ441" i="1"/>
  <c r="AW441" i="1" s="1"/>
  <c r="AX441" i="1" s="1"/>
  <c r="AZ436" i="1"/>
  <c r="AW436" i="1" s="1"/>
  <c r="AX436" i="1" s="1"/>
  <c r="AZ388" i="1"/>
  <c r="AW388" i="1" s="1"/>
  <c r="AX388" i="1" s="1"/>
  <c r="AZ387" i="1"/>
  <c r="AW387" i="1" s="1"/>
  <c r="AX387" i="1" s="1"/>
  <c r="AZ386" i="1"/>
  <c r="AW386" i="1" s="1"/>
  <c r="AX386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0" i="1"/>
  <c r="AW190" i="1" s="1"/>
  <c r="AX190" i="1" s="1"/>
  <c r="AZ189" i="1"/>
  <c r="AW189" i="1" s="1"/>
  <c r="AX189" i="1" s="1"/>
  <c r="AZ184" i="1"/>
  <c r="AW184" i="1" s="1"/>
  <c r="AX184" i="1" s="1"/>
  <c r="AZ183" i="1"/>
  <c r="AW183" i="1" s="1"/>
  <c r="AX183" i="1" s="1"/>
  <c r="AZ179" i="1"/>
  <c r="AW179" i="1" s="1"/>
  <c r="AX179" i="1" s="1"/>
  <c r="AZ178" i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6" i="1"/>
  <c r="AW166" i="1" s="1"/>
  <c r="AX166" i="1" s="1"/>
  <c r="AZ165" i="1"/>
  <c r="AW165" i="1" s="1"/>
  <c r="AX165" i="1" s="1"/>
  <c r="AZ164" i="1"/>
  <c r="AW164" i="1" s="1"/>
  <c r="AX164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8" i="1"/>
  <c r="AW148" i="1" s="1"/>
  <c r="AX148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38" i="1"/>
  <c r="AW138" i="1" s="1"/>
  <c r="AX138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133" i="1"/>
  <c r="AW133" i="1" s="1"/>
  <c r="AX133" i="1" s="1"/>
  <c r="AZ132" i="1"/>
  <c r="AW132" i="1" s="1"/>
  <c r="AX132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391" i="1"/>
  <c r="AW391" i="1" s="1"/>
  <c r="AX391" i="1" s="1"/>
  <c r="AZ390" i="1"/>
  <c r="AW390" i="1" s="1"/>
  <c r="AX390" i="1" s="1"/>
  <c r="AZ389" i="1"/>
  <c r="AW389" i="1" s="1"/>
  <c r="AX389" i="1" s="1"/>
  <c r="AZ188" i="1"/>
  <c r="AW188" i="1" s="1"/>
  <c r="AX188" i="1" s="1"/>
  <c r="AZ187" i="1"/>
  <c r="AW187" i="1" s="1"/>
  <c r="AX187" i="1" s="1"/>
  <c r="AZ186" i="1"/>
  <c r="AW186" i="1" s="1"/>
  <c r="AX186" i="1" s="1"/>
  <c r="AZ185" i="1"/>
  <c r="AW185" i="1" s="1"/>
  <c r="AX185" i="1" s="1"/>
  <c r="AZ182" i="1"/>
  <c r="AW182" i="1" s="1"/>
  <c r="AX182" i="1" s="1"/>
  <c r="AZ181" i="1"/>
  <c r="AW181" i="1" s="1"/>
  <c r="AX181" i="1" s="1"/>
  <c r="AZ180" i="1"/>
  <c r="AW180" i="1" s="1"/>
  <c r="AX180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41" i="1"/>
  <c r="AW141" i="1" s="1"/>
  <c r="AX141" i="1" s="1"/>
  <c r="AZ140" i="1"/>
  <c r="AW140" i="1" s="1"/>
  <c r="AX140" i="1" s="1"/>
  <c r="AZ139" i="1"/>
  <c r="AW139" i="1" s="1"/>
  <c r="AX139" i="1" s="1"/>
  <c r="R193" i="1"/>
  <c r="S193" i="1" s="1"/>
  <c r="BM199" i="1"/>
  <c r="AT199" i="1"/>
  <c r="AL199" i="1"/>
  <c r="R199" i="1"/>
  <c r="S199" i="1" s="1"/>
  <c r="BM198" i="1"/>
  <c r="R198" i="1"/>
  <c r="S198" i="1" s="1"/>
  <c r="BM195" i="1"/>
  <c r="BM194" i="1"/>
  <c r="AT194" i="1"/>
  <c r="AL194" i="1"/>
  <c r="R194" i="1"/>
  <c r="S194" i="1" s="1"/>
  <c r="BM193" i="1"/>
  <c r="BM223" i="1"/>
  <c r="BM222" i="1"/>
  <c r="BM221" i="1"/>
  <c r="AT221" i="1"/>
  <c r="AL221" i="1"/>
  <c r="R221" i="1"/>
  <c r="J221" i="1"/>
  <c r="BM220" i="1"/>
  <c r="R220" i="1"/>
  <c r="S357" i="1"/>
  <c r="S355" i="1"/>
  <c r="R171" i="1"/>
  <c r="S171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4" i="1"/>
  <c r="BM53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3" i="1"/>
  <c r="BM94" i="1"/>
  <c r="BM95" i="1"/>
  <c r="BM96" i="1"/>
  <c r="BM97" i="1"/>
  <c r="BM98" i="1"/>
  <c r="BM99" i="1"/>
  <c r="BM100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6" i="1"/>
  <c r="BM197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4" i="1"/>
  <c r="BM215" i="1"/>
  <c r="BM216" i="1"/>
  <c r="BM217" i="1"/>
  <c r="BM218" i="1"/>
  <c r="BM219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80" i="1"/>
  <c r="BM281" i="1"/>
  <c r="BM282" i="1"/>
  <c r="BM283" i="1"/>
  <c r="BM284" i="1"/>
  <c r="BM285" i="1"/>
  <c r="BM286" i="1"/>
  <c r="BM287" i="1"/>
  <c r="BM288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9" i="1"/>
  <c r="BM450" i="1"/>
  <c r="BM451" i="1"/>
  <c r="BM452" i="1"/>
  <c r="BM453" i="1"/>
  <c r="BM454" i="1"/>
  <c r="BM455" i="1"/>
  <c r="BM456" i="1"/>
  <c r="BM457" i="1"/>
  <c r="BM458" i="1"/>
  <c r="BM459" i="1"/>
  <c r="BM463" i="1"/>
  <c r="BM488" i="1"/>
  <c r="BM489" i="1"/>
  <c r="BM490" i="1"/>
  <c r="AT380" i="1"/>
  <c r="AL380" i="1"/>
  <c r="R109" i="1"/>
  <c r="S109" i="1" s="1"/>
  <c r="R108" i="1"/>
  <c r="S108" i="1" s="1"/>
  <c r="AT109" i="1"/>
  <c r="AL109" i="1"/>
  <c r="AT374" i="1"/>
  <c r="AL374" i="1"/>
  <c r="AT385" i="1"/>
  <c r="AL385" i="1"/>
  <c r="AT171" i="1"/>
  <c r="AL171" i="1"/>
  <c r="AL217" i="1"/>
  <c r="AT217" i="1"/>
  <c r="R217" i="1"/>
  <c r="J217" i="1"/>
  <c r="R216" i="1"/>
  <c r="R182" i="1"/>
  <c r="S182" i="1" s="1"/>
  <c r="R181" i="1"/>
  <c r="S181" i="1" s="1"/>
  <c r="R141" i="1"/>
  <c r="S141" i="1" s="1"/>
  <c r="R140" i="1"/>
  <c r="S140" i="1" s="1"/>
  <c r="R163" i="1"/>
  <c r="S163" i="1" s="1"/>
  <c r="R161" i="1"/>
  <c r="S161" i="1" s="1"/>
  <c r="R188" i="1"/>
  <c r="S188" i="1" s="1"/>
  <c r="R187" i="1"/>
  <c r="S187" i="1" s="1"/>
  <c r="R186" i="1"/>
  <c r="S186" i="1" s="1"/>
  <c r="T378" i="1"/>
  <c r="T372" i="1"/>
  <c r="T197" i="1"/>
  <c r="T192" i="1"/>
  <c r="T426" i="1"/>
  <c r="T377" i="1"/>
  <c r="T371" i="1"/>
  <c r="T196" i="1"/>
  <c r="T191" i="1"/>
  <c r="S358" i="1"/>
  <c r="S356" i="1"/>
  <c r="R214" i="1"/>
  <c r="R215" i="1"/>
  <c r="R211" i="1"/>
  <c r="S211" i="1" s="1"/>
  <c r="R210" i="1"/>
  <c r="S210" i="1" s="1"/>
  <c r="R204" i="1"/>
  <c r="S204" i="1" s="1"/>
  <c r="R203" i="1"/>
  <c r="S203" i="1" s="1"/>
  <c r="R202" i="1"/>
  <c r="S202" i="1" s="1"/>
  <c r="R201" i="1"/>
  <c r="S201" i="1" s="1"/>
  <c r="R190" i="1"/>
  <c r="S190" i="1" s="1"/>
  <c r="R184" i="1"/>
  <c r="S184" i="1" s="1"/>
  <c r="R179" i="1"/>
  <c r="S179" i="1" s="1"/>
  <c r="R177" i="1"/>
  <c r="S177" i="1" s="1"/>
  <c r="R175" i="1"/>
  <c r="S175" i="1" s="1"/>
  <c r="R173" i="1"/>
  <c r="S173" i="1" s="1"/>
  <c r="R170" i="1"/>
  <c r="S170" i="1" s="1"/>
  <c r="R169" i="1"/>
  <c r="S169" i="1" s="1"/>
  <c r="R168" i="1"/>
  <c r="S168" i="1" s="1"/>
  <c r="R167" i="1"/>
  <c r="S167" i="1" s="1"/>
  <c r="R165" i="1"/>
  <c r="S165" i="1" s="1"/>
  <c r="R159" i="1"/>
  <c r="S159" i="1" s="1"/>
  <c r="R158" i="1"/>
  <c r="S158" i="1" s="1"/>
  <c r="R157" i="1"/>
  <c r="S157" i="1" s="1"/>
  <c r="R155" i="1"/>
  <c r="S155" i="1" s="1"/>
  <c r="R153" i="1"/>
  <c r="S153" i="1" s="1"/>
  <c r="R152" i="1"/>
  <c r="S152" i="1" s="1"/>
  <c r="R151" i="1"/>
  <c r="S151" i="1" s="1"/>
  <c r="R150" i="1"/>
  <c r="S150" i="1" s="1"/>
  <c r="R148" i="1"/>
  <c r="S148" i="1" s="1"/>
  <c r="R147" i="1"/>
  <c r="S147" i="1" s="1"/>
  <c r="R146" i="1"/>
  <c r="S146" i="1" s="1"/>
  <c r="R145" i="1"/>
  <c r="S145" i="1" s="1"/>
  <c r="R144" i="1"/>
  <c r="S144" i="1" s="1"/>
  <c r="R143" i="1"/>
  <c r="S143" i="1" s="1"/>
  <c r="R138" i="1"/>
  <c r="S138" i="1" s="1"/>
  <c r="R137" i="1"/>
  <c r="S137" i="1" s="1"/>
  <c r="R136" i="1"/>
  <c r="S136" i="1" s="1"/>
  <c r="R135" i="1"/>
  <c r="S135" i="1" s="1"/>
  <c r="R133" i="1"/>
  <c r="S133" i="1" s="1"/>
  <c r="R131" i="1"/>
  <c r="S131" i="1" s="1"/>
  <c r="R130" i="1"/>
  <c r="S130" i="1" s="1"/>
  <c r="R128" i="1"/>
  <c r="S128" i="1" s="1"/>
  <c r="R126" i="1"/>
  <c r="S126" i="1" s="1"/>
  <c r="R115" i="1"/>
  <c r="S115" i="1" s="1"/>
  <c r="R114" i="1"/>
  <c r="S114" i="1" s="1"/>
  <c r="R112" i="1"/>
  <c r="S112" i="1" s="1"/>
  <c r="R105" i="1"/>
  <c r="S105" i="1" s="1"/>
  <c r="R104" i="1"/>
  <c r="S104" i="1" s="1"/>
  <c r="R103" i="1"/>
  <c r="S103" i="1" s="1"/>
  <c r="AT165" i="1"/>
  <c r="AT164" i="1"/>
  <c r="AT391" i="1"/>
  <c r="AT390" i="1"/>
  <c r="AT489" i="1"/>
  <c r="AT389" i="1"/>
  <c r="AT388" i="1"/>
  <c r="AT387" i="1"/>
  <c r="AT386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0" i="1"/>
  <c r="AT189" i="1"/>
  <c r="AT184" i="1"/>
  <c r="AT183" i="1"/>
  <c r="AT179" i="1"/>
  <c r="AT178" i="1"/>
  <c r="AT177" i="1"/>
  <c r="AT176" i="1"/>
  <c r="AT175" i="1"/>
  <c r="AT174" i="1"/>
  <c r="AT173" i="1"/>
  <c r="AT172" i="1"/>
  <c r="AT170" i="1"/>
  <c r="AT169" i="1"/>
  <c r="AT168" i="1"/>
  <c r="AT167" i="1"/>
  <c r="AT166" i="1"/>
  <c r="AT159" i="1"/>
  <c r="AT158" i="1"/>
  <c r="AT157" i="1"/>
  <c r="AT156" i="1"/>
  <c r="AT155" i="1"/>
  <c r="AT154" i="1"/>
  <c r="AT152" i="1"/>
  <c r="AT151" i="1"/>
  <c r="AT150" i="1"/>
  <c r="AT149" i="1"/>
  <c r="AT148" i="1"/>
  <c r="AT147" i="1"/>
  <c r="AT146" i="1"/>
  <c r="AT145" i="1"/>
  <c r="AT144" i="1"/>
  <c r="AT143" i="1"/>
  <c r="AT142" i="1"/>
  <c r="AT138" i="1"/>
  <c r="AT137" i="1"/>
  <c r="AT136" i="1"/>
  <c r="AT135" i="1"/>
  <c r="AT134" i="1"/>
  <c r="AT133" i="1"/>
  <c r="AT132" i="1"/>
  <c r="AT130" i="1"/>
  <c r="AT129" i="1"/>
  <c r="AT128" i="1"/>
  <c r="AT127" i="1"/>
  <c r="AW432" i="1" l="1"/>
  <c r="AX432" i="1" s="1"/>
  <c r="AY332" i="1"/>
  <c r="AY217" i="1"/>
  <c r="AY380" i="1"/>
  <c r="AV388" i="1"/>
  <c r="AV159" i="1"/>
  <c r="AY46" i="1"/>
  <c r="AV115" i="1"/>
  <c r="AY327" i="1"/>
  <c r="AY206" i="1"/>
  <c r="AY207" i="1"/>
  <c r="AY93" i="1"/>
  <c r="AY99" i="1"/>
  <c r="AY328" i="1"/>
  <c r="AY339" i="1"/>
  <c r="AV80" i="1"/>
  <c r="AY8" i="1"/>
  <c r="AY345" i="1"/>
  <c r="AV135" i="1"/>
  <c r="AV183" i="1"/>
  <c r="AY221" i="1"/>
  <c r="AY191" i="1"/>
  <c r="AY224" i="1"/>
  <c r="AY145" i="1"/>
  <c r="AV431" i="1"/>
  <c r="AY434" i="1"/>
  <c r="AY133" i="1"/>
  <c r="AY72" i="1"/>
  <c r="AV418" i="1"/>
  <c r="AY418" i="1"/>
  <c r="AY222" i="1"/>
  <c r="AY488" i="1"/>
  <c r="AY94" i="1"/>
  <c r="AY280" i="1"/>
  <c r="AY286" i="1"/>
  <c r="AY340" i="1"/>
  <c r="AY396" i="1"/>
  <c r="AY408" i="1"/>
  <c r="AY4" i="1"/>
  <c r="AY28" i="1"/>
  <c r="AY26" i="1"/>
  <c r="AV158" i="1"/>
  <c r="AY158" i="1"/>
  <c r="AY354" i="1"/>
  <c r="AY107" i="1"/>
  <c r="AY451" i="1"/>
  <c r="AY85" i="1"/>
  <c r="AY169" i="1"/>
  <c r="AY210" i="1"/>
  <c r="AY73" i="1"/>
  <c r="AY86" i="1"/>
  <c r="AV419" i="1"/>
  <c r="AY419" i="1"/>
  <c r="AV193" i="1"/>
  <c r="AY193" i="1"/>
  <c r="AY196" i="1"/>
  <c r="AY377" i="1"/>
  <c r="AY342" i="1"/>
  <c r="AY411" i="1"/>
  <c r="AY106" i="1"/>
  <c r="AY440" i="1"/>
  <c r="AY88" i="1"/>
  <c r="AV420" i="1"/>
  <c r="AY420" i="1"/>
  <c r="AY67" i="1"/>
  <c r="AV194" i="1"/>
  <c r="AY194" i="1"/>
  <c r="AY197" i="1"/>
  <c r="AY350" i="1"/>
  <c r="AV360" i="1"/>
  <c r="AY378" i="1"/>
  <c r="AV455" i="1"/>
  <c r="AY231" i="1"/>
  <c r="AY237" i="1"/>
  <c r="AY243" i="1"/>
  <c r="AY255" i="1"/>
  <c r="AY267" i="1"/>
  <c r="AY330" i="1"/>
  <c r="AY397" i="1"/>
  <c r="AY409" i="1"/>
  <c r="AV287" i="1"/>
  <c r="AV441" i="1"/>
  <c r="AY355" i="1"/>
  <c r="AY179" i="1"/>
  <c r="AV181" i="1"/>
  <c r="AY181" i="1"/>
  <c r="AY457" i="1"/>
  <c r="AY423" i="1"/>
  <c r="AV32" i="1"/>
  <c r="AV274" i="1"/>
  <c r="AY274" i="1"/>
  <c r="AV68" i="1"/>
  <c r="AY68" i="1"/>
  <c r="AY195" i="1"/>
  <c r="AY374" i="1"/>
  <c r="AY351" i="1"/>
  <c r="AY361" i="1"/>
  <c r="AY383" i="1"/>
  <c r="AV147" i="1"/>
  <c r="AV182" i="1"/>
  <c r="AY182" i="1"/>
  <c r="AY143" i="1"/>
  <c r="AV386" i="1"/>
  <c r="AY386" i="1"/>
  <c r="AV432" i="1"/>
  <c r="AY432" i="1"/>
  <c r="AV275" i="1"/>
  <c r="AY275" i="1"/>
  <c r="AY69" i="1"/>
  <c r="AV105" i="1"/>
  <c r="AY105" i="1"/>
  <c r="AY198" i="1"/>
  <c r="AY232" i="1"/>
  <c r="AY244" i="1"/>
  <c r="AY256" i="1"/>
  <c r="AY268" i="1"/>
  <c r="AY410" i="1"/>
  <c r="AY449" i="1"/>
  <c r="AY364" i="1"/>
  <c r="AV160" i="1"/>
  <c r="AY160" i="1"/>
  <c r="AY74" i="1"/>
  <c r="AY157" i="1"/>
  <c r="AV91" i="1"/>
  <c r="AY91" i="1"/>
  <c r="AV276" i="1"/>
  <c r="AY276" i="1"/>
  <c r="AY70" i="1"/>
  <c r="AY112" i="1"/>
  <c r="AY199" i="1"/>
  <c r="AY376" i="1"/>
  <c r="AV430" i="1"/>
  <c r="AY430" i="1"/>
  <c r="AY353" i="1"/>
  <c r="AY363" i="1"/>
  <c r="AY61" i="1"/>
  <c r="AY389" i="1"/>
  <c r="AY453" i="1"/>
  <c r="AY463" i="1"/>
  <c r="AY390" i="1"/>
  <c r="AV138" i="1"/>
  <c r="AY190" i="1"/>
  <c r="AY18" i="1"/>
  <c r="AY54" i="1"/>
  <c r="AV103" i="1"/>
  <c r="AY335" i="1"/>
  <c r="AV172" i="1"/>
  <c r="AY424" i="1"/>
  <c r="AY84" i="1"/>
  <c r="AY174" i="1"/>
  <c r="AY459" i="1"/>
  <c r="AY186" i="1"/>
  <c r="AY436" i="1"/>
  <c r="AY126" i="1"/>
  <c r="AY228" i="1"/>
  <c r="AY264" i="1"/>
  <c r="AY400" i="1"/>
  <c r="AY437" i="1"/>
  <c r="AY48" i="1"/>
  <c r="AY62" i="1"/>
  <c r="AV336" i="1"/>
  <c r="AY47" i="1"/>
  <c r="AY240" i="1"/>
  <c r="AV149" i="1"/>
  <c r="AY49" i="1"/>
  <c r="AY346" i="1"/>
  <c r="AY356" i="1"/>
  <c r="AY368" i="1"/>
  <c r="AY490" i="1"/>
  <c r="AY229" i="1"/>
  <c r="AY401" i="1"/>
  <c r="AY413" i="1"/>
  <c r="AY6" i="1"/>
  <c r="AY412" i="1"/>
  <c r="AY161" i="1"/>
  <c r="AV150" i="1"/>
  <c r="AY12" i="1"/>
  <c r="AY347" i="1"/>
  <c r="AV162" i="1"/>
  <c r="AV184" i="1"/>
  <c r="AY454" i="1"/>
  <c r="AY230" i="1"/>
  <c r="AY242" i="1"/>
  <c r="AY254" i="1"/>
  <c r="AY152" i="1"/>
  <c r="AY373" i="1"/>
  <c r="AV104" i="1"/>
  <c r="AY214" i="1"/>
  <c r="AY50" i="1"/>
  <c r="AY128" i="1"/>
  <c r="AY202" i="1"/>
  <c r="AV349" i="1"/>
  <c r="AY337" i="1"/>
  <c r="AY30" i="1"/>
  <c r="AY266" i="1"/>
  <c r="AV359" i="1"/>
  <c r="AY140" i="1"/>
  <c r="AY164" i="1"/>
  <c r="AY285" i="1"/>
  <c r="AY37" i="1"/>
  <c r="AY43" i="1"/>
  <c r="AY53" i="1"/>
  <c r="AY82" i="1"/>
  <c r="AY83" i="1"/>
  <c r="AY35" i="1"/>
  <c r="AY36" i="1"/>
  <c r="AY381" i="1"/>
  <c r="AY382" i="1"/>
  <c r="AY110" i="1"/>
  <c r="AW171" i="1"/>
  <c r="AX171" i="1" s="1"/>
  <c r="AY89" i="1"/>
  <c r="AY33" i="1"/>
  <c r="AY375" i="1"/>
  <c r="AY77" i="1"/>
  <c r="AW385" i="1"/>
  <c r="AX385" i="1" s="1"/>
  <c r="AY218" i="1"/>
  <c r="AY387" i="1"/>
  <c r="AY250" i="1"/>
  <c r="AY226" i="1"/>
  <c r="AY435" i="1"/>
  <c r="AY203" i="1"/>
  <c r="AY60" i="1"/>
  <c r="AY452" i="1"/>
  <c r="AY136" i="1"/>
  <c r="AY394" i="1"/>
  <c r="AY20" i="1"/>
  <c r="AY241" i="1"/>
  <c r="AY352" i="1"/>
  <c r="AV167" i="1"/>
  <c r="AV417" i="1"/>
  <c r="AV151" i="1"/>
  <c r="AY151" i="1"/>
  <c r="AV168" i="1"/>
  <c r="AV209" i="1"/>
  <c r="AY209" i="1"/>
  <c r="AY14" i="1"/>
  <c r="AY51" i="1"/>
  <c r="AV65" i="1"/>
  <c r="AV272" i="1"/>
  <c r="AY153" i="1"/>
  <c r="AY402" i="1"/>
  <c r="AV4" i="1"/>
  <c r="AV28" i="1"/>
  <c r="AY66" i="1"/>
  <c r="AY215" i="1"/>
  <c r="AY357" i="1"/>
  <c r="AY32" i="1"/>
  <c r="AY148" i="1"/>
  <c r="AY288" i="1"/>
  <c r="AY104" i="1"/>
  <c r="AY253" i="1"/>
  <c r="AY398" i="1"/>
  <c r="AY71" i="1"/>
  <c r="AY220" i="1"/>
  <c r="AY362" i="1"/>
  <c r="AY131" i="1"/>
  <c r="AY97" i="1"/>
  <c r="AY79" i="1"/>
  <c r="AY395" i="1"/>
  <c r="AY64" i="1"/>
  <c r="AV163" i="1"/>
  <c r="AY163" i="1"/>
  <c r="AV189" i="1"/>
  <c r="AV16" i="1"/>
  <c r="AY52" i="1"/>
  <c r="AY223" i="1"/>
  <c r="AY426" i="1"/>
  <c r="AY78" i="1"/>
  <c r="AY371" i="1"/>
  <c r="AY45" i="1"/>
  <c r="AY450" i="1"/>
  <c r="AY265" i="1"/>
  <c r="AY458" i="1"/>
  <c r="AY348" i="1"/>
  <c r="AY427" i="1"/>
  <c r="AY442" i="1"/>
  <c r="AY177" i="1"/>
  <c r="AY170" i="1"/>
  <c r="AY358" i="1"/>
  <c r="AY154" i="1"/>
  <c r="AV190" i="1"/>
  <c r="AY211" i="1"/>
  <c r="AV54" i="1"/>
  <c r="AY95" i="1"/>
  <c r="AY281" i="1"/>
  <c r="AY403" i="1"/>
  <c r="AY425" i="1"/>
  <c r="AY57" i="1"/>
  <c r="AY205" i="1"/>
  <c r="AY349" i="1"/>
  <c r="AY455" i="1"/>
  <c r="AY137" i="1"/>
  <c r="AY277" i="1"/>
  <c r="AY422" i="1"/>
  <c r="AY388" i="1"/>
  <c r="AY329" i="1"/>
  <c r="AY489" i="1"/>
  <c r="AY272" i="1"/>
  <c r="AY192" i="1"/>
  <c r="AY65" i="1"/>
  <c r="AY90" i="1"/>
  <c r="AY391" i="1"/>
  <c r="AY142" i="1"/>
  <c r="AY200" i="1"/>
  <c r="AY212" i="1"/>
  <c r="AY75" i="1"/>
  <c r="AV428" i="1"/>
  <c r="AV214" i="1"/>
  <c r="AY249" i="1"/>
  <c r="AY359" i="1"/>
  <c r="AY326" i="1"/>
  <c r="AY149" i="1"/>
  <c r="AY433" i="1"/>
  <c r="AY399" i="1"/>
  <c r="AY341" i="1"/>
  <c r="AY204" i="1"/>
  <c r="AY146" i="1"/>
  <c r="AY235" i="1"/>
  <c r="AY155" i="1"/>
  <c r="AV127" i="1"/>
  <c r="AY127" i="1"/>
  <c r="AV143" i="1"/>
  <c r="AV156" i="1"/>
  <c r="AV173" i="1"/>
  <c r="AY173" i="1"/>
  <c r="AV201" i="1"/>
  <c r="AY38" i="1"/>
  <c r="AY96" i="1"/>
  <c r="AY282" i="1"/>
  <c r="AY331" i="1"/>
  <c r="AY261" i="1"/>
  <c r="AY406" i="1"/>
  <c r="AY80" i="1"/>
  <c r="AY227" i="1"/>
  <c r="AY338" i="1"/>
  <c r="AY10" i="1"/>
  <c r="AY259" i="1"/>
  <c r="AY167" i="1"/>
  <c r="AY236" i="1"/>
  <c r="AY100" i="1"/>
  <c r="AV111" i="1"/>
  <c r="AV185" i="1"/>
  <c r="AY185" i="1"/>
  <c r="AV144" i="1"/>
  <c r="AV202" i="1"/>
  <c r="AV77" i="1"/>
  <c r="AY273" i="1"/>
  <c r="AY239" i="1"/>
  <c r="AY58" i="1"/>
  <c r="AY22" i="1"/>
  <c r="AY456" i="1"/>
  <c r="AY138" i="1"/>
  <c r="AY428" i="1"/>
  <c r="AY262" i="1"/>
  <c r="AY238" i="1"/>
  <c r="AY16" i="1"/>
  <c r="AY189" i="1"/>
  <c r="AY98" i="1"/>
  <c r="AY248" i="1"/>
  <c r="AY129" i="1"/>
  <c r="AY175" i="1"/>
  <c r="AV333" i="1"/>
  <c r="AY379" i="1"/>
  <c r="AY40" i="1"/>
  <c r="AY87" i="1"/>
  <c r="AY233" i="1"/>
  <c r="AY245" i="1"/>
  <c r="AY257" i="1"/>
  <c r="AY269" i="1"/>
  <c r="AY429" i="1"/>
  <c r="AY251" i="1"/>
  <c r="AY360" i="1"/>
  <c r="AY34" i="1"/>
  <c r="AY183" i="1"/>
  <c r="AY150" i="1"/>
  <c r="AY392" i="1"/>
  <c r="AY404" i="1"/>
  <c r="AY384" i="1"/>
  <c r="AY111" i="1"/>
  <c r="AY284" i="1"/>
  <c r="AY44" i="1"/>
  <c r="AY113" i="1"/>
  <c r="AV139" i="1"/>
  <c r="AY139" i="1"/>
  <c r="AY187" i="1"/>
  <c r="AY130" i="1"/>
  <c r="AY176" i="1"/>
  <c r="AV334" i="1"/>
  <c r="AY343" i="1"/>
  <c r="AY365" i="1"/>
  <c r="AY441" i="1"/>
  <c r="AY114" i="1"/>
  <c r="AY263" i="1"/>
  <c r="AY81" i="1"/>
  <c r="AY162" i="1"/>
  <c r="AY372" i="1"/>
  <c r="AY439" i="1"/>
  <c r="AY336" i="1"/>
  <c r="AY39" i="1"/>
  <c r="AY247" i="1"/>
  <c r="AY132" i="1"/>
  <c r="AY334" i="1"/>
  <c r="AY208" i="1"/>
  <c r="AY188" i="1"/>
  <c r="AY414" i="1"/>
  <c r="AY108" i="1"/>
  <c r="AV381" i="1"/>
  <c r="AY344" i="1"/>
  <c r="AY366" i="1"/>
  <c r="AY234" i="1"/>
  <c r="AY246" i="1"/>
  <c r="AY258" i="1"/>
  <c r="AY270" i="1"/>
  <c r="AY24" i="1"/>
  <c r="AY135" i="1"/>
  <c r="AY92" i="1"/>
  <c r="AY59" i="1"/>
  <c r="AY172" i="1"/>
  <c r="AY260" i="1"/>
  <c r="AY201" i="1"/>
  <c r="AY134" i="1"/>
  <c r="AY271" i="1"/>
  <c r="AY144" i="1"/>
  <c r="AY56" i="1"/>
  <c r="AY216" i="1"/>
  <c r="AY141" i="1"/>
  <c r="AY165" i="1"/>
  <c r="AY415" i="1"/>
  <c r="AY109" i="1"/>
  <c r="AV382" i="1"/>
  <c r="AV345" i="1"/>
  <c r="AV355" i="1"/>
  <c r="AV367" i="1"/>
  <c r="AY147" i="1"/>
  <c r="AY287" i="1"/>
  <c r="AY431" i="1"/>
  <c r="AY103" i="1"/>
  <c r="AY252" i="1"/>
  <c r="AY219" i="1"/>
  <c r="AY184" i="1"/>
  <c r="AY180" i="1"/>
  <c r="AY407" i="1"/>
  <c r="AY283" i="1"/>
  <c r="AY367" i="1"/>
  <c r="AY156" i="1"/>
  <c r="AY405" i="1"/>
  <c r="AY166" i="1"/>
  <c r="AV440" i="1"/>
  <c r="AV53" i="1"/>
  <c r="AV416" i="1"/>
  <c r="AY63" i="1"/>
  <c r="AV110" i="1"/>
  <c r="AV346" i="1"/>
  <c r="AV356" i="1"/>
  <c r="AV368" i="1"/>
  <c r="AY438" i="1"/>
  <c r="AY159" i="1"/>
  <c r="AY115" i="1"/>
  <c r="AY417" i="1"/>
  <c r="AY393" i="1"/>
  <c r="AY333" i="1"/>
  <c r="AY76" i="1"/>
  <c r="AY416" i="1"/>
  <c r="AY168" i="1"/>
  <c r="AV64" i="1"/>
  <c r="AV152" i="1"/>
  <c r="AV210" i="1"/>
  <c r="AV52" i="1"/>
  <c r="AV426" i="1"/>
  <c r="AV211" i="1"/>
  <c r="AV75" i="1"/>
  <c r="AV424" i="1"/>
  <c r="AV128" i="1"/>
  <c r="AV174" i="1"/>
  <c r="AV186" i="1"/>
  <c r="AV129" i="1"/>
  <c r="AV175" i="1"/>
  <c r="AV130" i="1"/>
  <c r="AV176" i="1"/>
  <c r="AV140" i="1"/>
  <c r="AV164" i="1"/>
  <c r="AV49" i="1"/>
  <c r="AV83" i="1"/>
  <c r="AV51" i="1"/>
  <c r="AV453" i="1"/>
  <c r="AV223" i="1"/>
  <c r="AV378" i="1"/>
  <c r="AV391" i="1"/>
  <c r="AV457" i="1"/>
  <c r="AV195" i="1"/>
  <c r="AV208" i="1"/>
  <c r="AV12" i="1"/>
  <c r="AV196" i="1"/>
  <c r="AV74" i="1"/>
  <c r="AV33" i="1"/>
  <c r="AV22" i="1"/>
  <c r="AV198" i="1"/>
  <c r="AV375" i="1"/>
  <c r="AV352" i="1"/>
  <c r="AV362" i="1"/>
  <c r="AV207" i="1"/>
  <c r="AV63" i="1"/>
  <c r="AV451" i="1"/>
  <c r="AV463" i="1"/>
  <c r="AV34" i="1"/>
  <c r="AV58" i="1"/>
  <c r="AV199" i="1"/>
  <c r="AV376" i="1"/>
  <c r="AV341" i="1"/>
  <c r="AV353" i="1"/>
  <c r="AV363" i="1"/>
  <c r="AV224" i="1"/>
  <c r="AV73" i="1"/>
  <c r="AV277" i="1"/>
  <c r="AV59" i="1"/>
  <c r="AV379" i="1"/>
  <c r="AV342" i="1"/>
  <c r="AV354" i="1"/>
  <c r="AV364" i="1"/>
  <c r="AV10" i="1"/>
  <c r="AV490" i="1"/>
  <c r="AV85" i="1"/>
  <c r="AV222" i="1"/>
  <c r="AV389" i="1"/>
  <c r="AV86" i="1"/>
  <c r="AV390" i="1"/>
  <c r="AV273" i="1"/>
  <c r="AV436" i="1"/>
  <c r="AV36" i="1"/>
  <c r="AV332" i="1"/>
  <c r="AV422" i="1"/>
  <c r="AV380" i="1"/>
  <c r="AV106" i="1"/>
  <c r="AV343" i="1"/>
  <c r="AV365" i="1"/>
  <c r="AV47" i="1"/>
  <c r="AV61" i="1"/>
  <c r="AV335" i="1"/>
  <c r="AV108" i="1"/>
  <c r="AV107" i="1"/>
  <c r="AV344" i="1"/>
  <c r="AV366" i="1"/>
  <c r="AV489" i="1"/>
  <c r="AV221" i="1"/>
  <c r="AV14" i="1"/>
  <c r="AV488" i="1"/>
  <c r="AV26" i="1"/>
  <c r="AV456" i="1"/>
  <c r="AV81" i="1"/>
  <c r="AV109" i="1"/>
  <c r="AV219" i="1"/>
  <c r="AV50" i="1"/>
  <c r="AV6" i="1"/>
  <c r="AV136" i="1"/>
  <c r="AV373" i="1"/>
  <c r="AV56" i="1"/>
  <c r="AV458" i="1"/>
  <c r="AV57" i="1"/>
  <c r="AV69" i="1"/>
  <c r="AV205" i="1"/>
  <c r="AV157" i="1"/>
  <c r="AV387" i="1"/>
  <c r="AV44" i="1"/>
  <c r="AV70" i="1"/>
  <c r="AV112" i="1"/>
  <c r="AV415" i="1"/>
  <c r="AV45" i="1"/>
  <c r="AV114" i="1"/>
  <c r="AV414" i="1"/>
  <c r="AV187" i="1"/>
  <c r="AV46" i="1"/>
  <c r="AV217" i="1"/>
  <c r="AV82" i="1"/>
  <c r="AV188" i="1"/>
  <c r="AV218" i="1"/>
  <c r="AV137" i="1"/>
  <c r="AV427" i="1"/>
  <c r="AV350" i="1"/>
  <c r="AV423" i="1"/>
  <c r="AV374" i="1"/>
  <c r="AV351" i="1"/>
  <c r="AV459" i="1"/>
  <c r="AV134" i="1"/>
  <c r="AV166" i="1"/>
  <c r="AV179" i="1"/>
  <c r="AV220" i="1"/>
  <c r="AV71" i="1"/>
  <c r="AV191" i="1"/>
  <c r="AV347" i="1"/>
  <c r="AV357" i="1"/>
  <c r="AV371" i="1"/>
  <c r="AV72" i="1"/>
  <c r="AV192" i="1"/>
  <c r="AV348" i="1"/>
  <c r="AV358" i="1"/>
  <c r="AV372" i="1"/>
  <c r="AV169" i="1"/>
  <c r="AV66" i="1"/>
  <c r="AV377" i="1"/>
  <c r="AV180" i="1"/>
  <c r="AV154" i="1"/>
  <c r="AV170" i="1"/>
  <c r="AV88" i="1"/>
  <c r="AV18" i="1"/>
  <c r="AV67" i="1"/>
  <c r="AV197" i="1"/>
  <c r="AV89" i="1"/>
  <c r="AV20" i="1"/>
  <c r="AV361" i="1"/>
  <c r="AV383" i="1"/>
  <c r="AV76" i="1"/>
  <c r="AV90" i="1"/>
  <c r="AV429" i="1"/>
  <c r="AV215" i="1"/>
  <c r="AV384" i="1"/>
  <c r="AV145" i="1"/>
  <c r="AV203" i="1"/>
  <c r="AV35" i="1"/>
  <c r="AV78" i="1"/>
  <c r="AV216" i="1"/>
  <c r="AV30" i="1"/>
  <c r="AV146" i="1"/>
  <c r="AV204" i="1"/>
  <c r="AV79" i="1"/>
  <c r="AV60" i="1"/>
  <c r="AV132" i="1"/>
  <c r="AV177" i="1"/>
  <c r="AV37" i="1"/>
  <c r="AV24" i="1"/>
  <c r="AV141" i="1"/>
  <c r="AV43" i="1"/>
  <c r="AV8" i="1"/>
  <c r="AV48" i="1"/>
  <c r="AV62" i="1"/>
  <c r="AV142" i="1"/>
  <c r="AV155" i="1"/>
  <c r="AW178" i="1"/>
  <c r="AX178" i="1" s="1"/>
  <c r="AV206" i="1"/>
  <c r="AV133" i="1"/>
  <c r="AV200" i="1"/>
  <c r="AV148" i="1"/>
  <c r="AV435" i="1"/>
  <c r="AV212" i="1"/>
  <c r="AV165" i="1"/>
  <c r="AV161" i="1"/>
  <c r="AY171" i="1" l="1"/>
  <c r="AY385" i="1"/>
  <c r="AV171" i="1"/>
  <c r="AV385" i="1"/>
  <c r="AY178" i="1"/>
  <c r="AV178" i="1"/>
</calcChain>
</file>

<file path=xl/sharedStrings.xml><?xml version="1.0" encoding="utf-8"?>
<sst xmlns="http://schemas.openxmlformats.org/spreadsheetml/2006/main" count="7652" uniqueCount="1546">
  <si>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</si>
  <si>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</si>
  <si>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</si>
  <si>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</si>
  <si>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</si>
  <si>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</si>
  <si>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</si>
  <si>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</si>
  <si>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</si>
  <si>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</si>
  <si>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</si>
  <si>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</si>
  <si>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</si>
  <si>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</si>
  <si>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</si>
  <si>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</si>
  <si>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</si>
  <si>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</si>
  <si>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</si>
  <si>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</si>
  <si>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</si>
  <si>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</si>
  <si>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</si>
  <si>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</si>
  <si>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</si>
  <si>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</si>
  <si>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</si>
  <si>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</si>
  <si>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</si>
  <si>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</si>
  <si>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</si>
  <si>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</si>
  <si>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</si>
  <si>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</si>
  <si>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</si>
  <si>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</si>
  <si>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</si>
  <si>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</si>
  <si>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</si>
  <si>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</si>
  <si>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</si>
  <si>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</si>
  <si>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</si>
  <si>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</si>
  <si>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</si>
  <si>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</si>
  <si>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</si>
  <si>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</si>
  <si>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</si>
  <si>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</si>
  <si>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</si>
  <si>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</si>
  <si>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</si>
  <si>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</si>
  <si>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</si>
  <si>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</si>
  <si>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</si>
  <si>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</si>
  <si>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</si>
  <si>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</si>
  <si>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</si>
  <si>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</si>
  <si>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</si>
  <si>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</si>
  <si>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</si>
  <si>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</si>
  <si>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</si>
  <si>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</si>
  <si>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</si>
  <si>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</si>
  <si>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</si>
  <si>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</si>
  <si>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</si>
  <si>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</si>
  <si>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</si>
  <si>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</si>
  <si>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</si>
  <si>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</si>
  <si>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</si>
  <si>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</si>
  <si>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</si>
  <si>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</si>
  <si>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</si>
  <si>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</si>
  <si>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</si>
  <si>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</si>
  <si>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</si>
  <si>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</si>
  <si>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</si>
  <si>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</si>
  <si>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</si>
  <si>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</si>
  <si>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</si>
  <si>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</si>
  <si>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</si>
  <si>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</si>
  <si>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</si>
  <si>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</si>
  <si>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</si>
  <si>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</si>
  <si>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</si>
  <si>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</si>
  <si>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</si>
  <si>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</si>
  <si>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</si>
  <si>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</si>
  <si>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</si>
  <si>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</si>
  <si>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</si>
  <si>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</si>
  <si>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</si>
  <si>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</si>
  <si>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</si>
  <si>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</si>
  <si>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</si>
  <si>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</si>
  <si>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</si>
  <si>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</si>
  <si>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</si>
  <si>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</si>
  <si>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</si>
  <si>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</si>
  <si>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</si>
  <si>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</si>
  <si>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</si>
  <si>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</si>
  <si>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</si>
  <si>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</si>
  <si>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</si>
  <si>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</si>
  <si>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</si>
  <si>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</si>
  <si>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</si>
  <si>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</si>
  <si>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</si>
  <si>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</si>
  <si>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</si>
  <si>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</si>
  <si>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</si>
  <si>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</si>
  <si>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</si>
  <si>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</si>
  <si>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</si>
  <si>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</si>
  <si>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</si>
  <si>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</si>
  <si>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</si>
  <si>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</si>
  <si>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</si>
  <si>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</si>
  <si>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</si>
  <si>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</si>
  <si>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</si>
  <si>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</si>
  <si>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</si>
  <si>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</si>
  <si>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</si>
  <si>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</si>
  <si>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</si>
  <si>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</si>
  <si>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</si>
  <si>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</si>
  <si>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</si>
  <si>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</si>
  <si>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</si>
  <si>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</si>
  <si>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</si>
  <si>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</si>
  <si>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</si>
  <si>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</si>
  <si>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</si>
  <si>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</si>
  <si>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</si>
  <si>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</si>
  <si>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</si>
  <si>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</si>
  <si>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</si>
  <si>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</si>
  <si>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</si>
  <si>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</si>
  <si>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</si>
  <si>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</si>
  <si>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</si>
  <si>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</si>
  <si>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</si>
  <si>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</si>
  <si>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</si>
  <si>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</si>
  <si>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</si>
  <si>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</si>
  <si>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</si>
  <si>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</si>
  <si>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</si>
  <si>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</si>
  <si>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</si>
  <si>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</si>
  <si>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</si>
  <si>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</si>
  <si>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</si>
  <si>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</si>
  <si>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</si>
  <si>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</si>
  <si>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</si>
  <si>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</si>
  <si>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</si>
  <si>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</si>
  <si>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</si>
  <si>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</si>
  <si>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</si>
  <si>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</si>
  <si>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</si>
  <si>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</si>
  <si>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</si>
  <si>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</si>
  <si>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</si>
  <si>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</si>
  <si>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</si>
  <si>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</si>
  <si>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</si>
  <si>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</si>
  <si>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</si>
  <si>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</si>
  <si>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</si>
  <si>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</si>
  <si>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</si>
  <si>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</si>
  <si>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</si>
  <si>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</si>
  <si>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</si>
  <si>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</si>
  <si>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</si>
  <si>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</si>
  <si>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</si>
  <si>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</si>
  <si>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</si>
  <si>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</si>
  <si>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</si>
  <si>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</si>
  <si>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</si>
  <si>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</si>
  <si>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</si>
  <si>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</si>
  <si>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</si>
  <si>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</si>
  <si>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</si>
  <si>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</si>
  <si>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</si>
  <si>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</si>
  <si>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</si>
  <si>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</si>
  <si>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</si>
  <si>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</si>
  <si>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</si>
  <si>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</si>
  <si>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</si>
  <si>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</si>
  <si>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</si>
  <si>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</si>
  <si>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</si>
  <si>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</si>
  <si>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</si>
  <si>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</si>
  <si>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</si>
  <si>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</si>
  <si>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</si>
  <si>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</si>
  <si>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</si>
  <si>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</si>
  <si>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</si>
  <si>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</si>
  <si>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</si>
  <si>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</si>
  <si>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</si>
  <si>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</si>
  <si>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</si>
  <si>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</si>
  <si>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</si>
  <si>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</si>
  <si>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</si>
  <si>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</si>
  <si>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</si>
  <si>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</si>
  <si>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</si>
  <si>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</si>
  <si>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</si>
  <si>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</si>
  <si>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</si>
  <si>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</si>
  <si>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</si>
  <si>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</si>
  <si>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</si>
  <si>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</si>
  <si>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</si>
  <si>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</si>
  <si>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</si>
  <si>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</si>
  <si>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</si>
  <si>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</si>
  <si>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</si>
  <si>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</si>
  <si>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</si>
  <si>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</si>
  <si>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</si>
  <si>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</si>
  <si>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</si>
  <si>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</si>
  <si>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</si>
  <si>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</si>
  <si>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</si>
  <si>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</si>
  <si>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</si>
  <si>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</si>
  <si>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</si>
  <si>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</si>
  <si>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</si>
  <si>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</si>
  <si>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</si>
  <si>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</si>
  <si>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</si>
  <si>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</si>
  <si>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</si>
  <si>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</si>
  <si>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</si>
  <si>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</si>
  <si>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</si>
  <si>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</si>
  <si>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</si>
  <si>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</si>
  <si>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</si>
  <si>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</si>
  <si>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</si>
  <si>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</si>
  <si>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</si>
  <si>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</si>
  <si>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</si>
  <si>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</si>
  <si>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</si>
  <si>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</si>
  <si>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</si>
  <si>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</si>
  <si>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</si>
  <si>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</si>
  <si>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</si>
  <si>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</si>
  <si>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</si>
  <si>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</si>
  <si>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</si>
  <si>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</si>
  <si>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</si>
  <si>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</si>
  <si>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</si>
  <si>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</si>
  <si>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</si>
  <si>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</si>
  <si>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</si>
  <si>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</si>
  <si>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</si>
  <si>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</si>
  <si>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</si>
  <si>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</si>
  <si>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</si>
  <si>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</si>
  <si>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</si>
  <si>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</si>
  <si>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</si>
  <si>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</si>
  <si>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</si>
  <si>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</si>
  <si>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</si>
  <si>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</si>
  <si>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</si>
  <si>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</si>
  <si>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</si>
  <si>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</si>
  <si>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</si>
  <si>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</si>
  <si>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</si>
  <si>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</si>
  <si>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</si>
  <si>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</si>
  <si>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</si>
  <si>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</si>
  <si>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</si>
  <si>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</si>
  <si>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</si>
  <si>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</si>
  <si>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</si>
  <si>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</si>
  <si>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</si>
  <si>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</si>
  <si>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</si>
  <si>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</si>
  <si>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</si>
  <si>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</si>
  <si>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</si>
  <si>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</si>
  <si>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</si>
  <si>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</si>
  <si>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</si>
  <si>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</si>
  <si>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</si>
  <si>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</si>
  <si>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</si>
  <si>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</si>
  <si>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</si>
  <si>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</si>
  <si>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</si>
  <si>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</si>
  <si>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</si>
  <si>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</si>
  <si>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</si>
  <si>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</si>
  <si>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</si>
  <si>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</si>
  <si>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</si>
  <si>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</si>
  <si>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</si>
  <si>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</si>
  <si>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</si>
  <si>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</si>
  <si>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</si>
  <si>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</si>
  <si>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</si>
  <si>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</si>
  <si>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</si>
  <si>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</si>
  <si>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</si>
  <si>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</si>
  <si>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</si>
  <si>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</si>
  <si>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</si>
  <si>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</si>
  <si>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</si>
  <si>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</si>
  <si>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</si>
  <si>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</si>
  <si>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</si>
  <si>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</si>
  <si>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</si>
  <si>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</si>
  <si>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</si>
  <si>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</si>
  <si>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</si>
  <si>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</si>
  <si>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</si>
  <si>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</si>
  <si>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</si>
  <si>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</si>
  <si>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</si>
  <si>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</si>
  <si>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</si>
  <si>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</si>
  <si>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</si>
  <si>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</si>
  <si>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</si>
  <si>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</si>
  <si>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</si>
  <si>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</si>
  <si>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</si>
  <si>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</si>
  <si>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</si>
  <si>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</si>
  <si>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</si>
  <si>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</si>
  <si>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</si>
  <si>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</si>
  <si>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</si>
  <si>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</si>
  <si>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</si>
  <si>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</si>
  <si>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</si>
  <si>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</si>
  <si>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</si>
  <si>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</si>
  <si>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</si>
  <si>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</si>
  <si>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</si>
  <si>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</si>
  <si>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</si>
  <si>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</si>
  <si>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</si>
  <si>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</si>
  <si>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</si>
  <si>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</si>
  <si>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</si>
  <si>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</si>
  <si>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</si>
  <si>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</si>
  <si>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</si>
  <si>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</si>
  <si>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</si>
  <si>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</si>
  <si>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</si>
  <si>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</si>
  <si>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</si>
  <si>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</si>
  <si>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</si>
  <si>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</si>
  <si>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</si>
  <si>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</si>
  <si>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</si>
  <si>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</si>
  <si>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</si>
  <si>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</si>
  <si>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</si>
  <si>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</si>
  <si>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</si>
  <si>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</si>
  <si>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</si>
  <si>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</si>
  <si>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</si>
  <si>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</si>
  <si>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</si>
  <si>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</si>
  <si>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</si>
  <si>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</si>
  <si>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</si>
  <si>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</si>
  <si>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</si>
  <si>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</si>
  <si>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</si>
  <si>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</si>
  <si>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</si>
  <si>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</si>
  <si>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</si>
  <si>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</si>
  <si>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</si>
  <si>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</si>
  <si>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</si>
  <si>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</si>
  <si>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</si>
  <si>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</si>
  <si>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</si>
  <si>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</si>
  <si>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</si>
  <si>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</si>
  <si>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</si>
  <si>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</si>
  <si>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</si>
  <si>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</si>
  <si>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</si>
  <si>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</si>
  <si>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</si>
  <si>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</si>
  <si>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</si>
  <si>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</si>
  <si>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</si>
  <si>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</si>
  <si>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</si>
  <si>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</si>
  <si>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</si>
  <si>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</si>
  <si>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</si>
  <si>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</si>
  <si>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</si>
  <si>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</si>
  <si>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</si>
  <si>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</si>
  <si>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</si>
  <si>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</si>
  <si>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</si>
  <si>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</si>
  <si>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</si>
  <si>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</si>
  <si>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</si>
  <si>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</si>
  <si>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</si>
  <si>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</si>
  <si>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</si>
  <si>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</si>
  <si>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</si>
  <si>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</si>
  <si>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</si>
  <si>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</si>
  <si>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</si>
  <si>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</si>
  <si>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</si>
  <si>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</si>
  <si>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</si>
  <si>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</si>
  <si>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</si>
  <si>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</si>
  <si>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</si>
  <si>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</si>
  <si>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</si>
  <si>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</si>
  <si>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</si>
  <si>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</si>
  <si>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</si>
  <si>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</si>
  <si>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</si>
  <si>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</si>
  <si>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</si>
  <si>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</si>
  <si>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</si>
  <si>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</si>
  <si>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</si>
  <si>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</si>
  <si>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</si>
  <si>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</si>
  <si>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</si>
  <si>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</si>
  <si>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</si>
  <si>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</si>
  <si>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</si>
  <si>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</si>
  <si>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</si>
  <si>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</si>
  <si>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</si>
  <si>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</si>
  <si>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</si>
  <si>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</si>
  <si>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</si>
  <si>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</si>
  <si>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</si>
  <si>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</si>
  <si>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</si>
  <si>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</si>
  <si>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</si>
  <si>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</si>
  <si>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</si>
  <si>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</si>
  <si>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</si>
  <si>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</si>
  <si>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</si>
  <si>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</si>
  <si>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</si>
  <si>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</si>
  <si>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</si>
  <si>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</si>
  <si>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</si>
  <si>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</si>
  <si>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</si>
  <si>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</si>
  <si>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</si>
  <si>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</si>
  <si>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</si>
  <si>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</si>
  <si>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</si>
  <si>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</si>
  <si>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</si>
  <si>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</si>
  <si>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</si>
  <si>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</si>
  <si>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</si>
  <si>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</si>
  <si>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</si>
  <si>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</si>
  <si>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</si>
  <si>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</si>
  <si>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</si>
  <si>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</si>
  <si>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</si>
  <si>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</si>
  <si>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</si>
  <si>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</si>
  <si>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</si>
  <si>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</si>
  <si>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</si>
  <si>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</si>
  <si>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</si>
  <si>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</si>
  <si>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</si>
  <si>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</si>
  <si>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</si>
  <si>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</si>
  <si>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</si>
  <si>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</si>
  <si>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</si>
  <si>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</si>
  <si>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</si>
  <si>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</si>
  <si>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</si>
  <si>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</si>
  <si>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</si>
  <si>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</si>
  <si>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</si>
  <si>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</si>
  <si>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</si>
  <si>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</si>
  <si>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</si>
  <si>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</si>
  <si>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</si>
  <si>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</si>
  <si>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</si>
  <si>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</si>
  <si>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</si>
  <si>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</si>
  <si>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</si>
  <si>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</si>
  <si>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</si>
  <si>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</si>
  <si>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</si>
  <si>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</si>
  <si>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</si>
  <si>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</si>
  <si>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</si>
  <si>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</si>
  <si>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</si>
  <si>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</si>
  <si>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</si>
  <si>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</si>
  <si>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</si>
  <si>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</si>
  <si>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</si>
  <si>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</si>
  <si>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</si>
  <si>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</si>
  <si>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</si>
  <si>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</si>
  <si>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</si>
  <si>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</si>
  <si>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</si>
  <si>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</si>
  <si>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</si>
  <si>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</si>
  <si>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</si>
  <si>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</si>
  <si>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</si>
  <si>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</si>
  <si>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</si>
  <si>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</si>
  <si>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</si>
  <si>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</si>
  <si>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</si>
  <si>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</si>
  <si>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</si>
  <si>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</si>
  <si>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</si>
  <si>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</si>
  <si>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</si>
  <si>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</si>
  <si>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</si>
  <si>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</si>
  <si>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</si>
  <si>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</si>
  <si>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</si>
  <si>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</si>
  <si>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</si>
  <si>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</si>
  <si>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</si>
  <si>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</si>
  <si>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</si>
  <si>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</si>
  <si>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</si>
  <si>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</si>
  <si>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</si>
  <si>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</si>
  <si>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</si>
  <si>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</si>
  <si>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</si>
  <si>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</si>
  <si>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</si>
  <si>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</si>
  <si>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</si>
  <si>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</si>
  <si>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</si>
  <si>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</si>
  <si>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</si>
  <si>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</si>
  <si>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</si>
  <si>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</si>
  <si>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</si>
  <si>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</si>
  <si>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</si>
  <si>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</si>
  <si>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</si>
  <si>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</si>
  <si>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</si>
  <si>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</si>
  <si>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</si>
  <si>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</si>
  <si>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</si>
  <si>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</si>
  <si>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</si>
  <si>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</si>
  <si>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</si>
  <si>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</si>
  <si>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</si>
  <si>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</si>
  <si>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</si>
  <si>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</si>
  <si>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</si>
  <si>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</si>
  <si>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</si>
  <si>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</si>
  <si>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</si>
  <si>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</si>
  <si>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</si>
  <si>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</si>
  <si>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</si>
  <si>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</si>
  <si>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</si>
  <si>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</si>
  <si>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</si>
  <si>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</si>
  <si>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</si>
  <si>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</si>
  <si>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</si>
  <si>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</si>
  <si>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</si>
  <si>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</si>
  <si>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</si>
  <si>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</si>
  <si>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</si>
  <si>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</si>
  <si>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</si>
  <si>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</si>
  <si>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</si>
  <si>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</si>
  <si>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</si>
  <si>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</si>
  <si>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</si>
  <si>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</si>
  <si>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</si>
  <si>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</si>
  <si>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</si>
  <si>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</si>
  <si>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</si>
  <si>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</si>
  <si>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</si>
  <si>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</si>
  <si>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</si>
  <si>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</si>
  <si>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</si>
  <si>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</si>
  <si>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</si>
  <si>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</si>
  <si>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</si>
  <si>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</si>
  <si>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</si>
  <si>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</si>
  <si>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</si>
  <si>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</si>
  <si>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</si>
  <si>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</si>
  <si>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</si>
  <si>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</si>
  <si>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</si>
  <si>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</si>
  <si>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</si>
  <si>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</si>
  <si>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</si>
  <si>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</si>
  <si>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</si>
  <si>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</si>
  <si>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</si>
  <si>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</si>
  <si>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</si>
  <si>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</si>
  <si>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</si>
  <si>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</si>
  <si>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</si>
  <si>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</si>
  <si>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</si>
  <si>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</si>
  <si>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</si>
  <si>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</si>
  <si>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</si>
  <si>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</si>
  <si>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</si>
  <si>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</si>
  <si>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</si>
  <si>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</si>
  <si>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</si>
  <si>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</si>
  <si>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</si>
  <si>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</si>
  <si>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</si>
  <si>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</si>
  <si>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</si>
  <si>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</si>
  <si>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</si>
  <si>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</si>
  <si>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</si>
  <si>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</si>
  <si>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</si>
  <si>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</si>
  <si>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</si>
  <si>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</si>
  <si>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</si>
  <si>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</si>
  <si>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</si>
  <si>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</si>
  <si>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</si>
  <si>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</si>
  <si>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</si>
  <si>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</si>
  <si>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</si>
  <si>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</si>
  <si>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</si>
  <si>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</si>
  <si>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</si>
  <si>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</si>
  <si>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</si>
  <si>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</si>
  <si>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</si>
  <si>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</si>
  <si>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</si>
  <si>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</si>
  <si>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</si>
  <si>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</si>
  <si>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</si>
  <si>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</si>
  <si>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</si>
  <si>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</si>
  <si>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</si>
  <si>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</si>
  <si>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</si>
  <si>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</si>
  <si>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</si>
  <si>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</si>
  <si>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</si>
  <si>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</si>
  <si>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</si>
  <si>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</si>
  <si>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</si>
  <si>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</si>
  <si>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</si>
  <si>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</si>
  <si>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</si>
  <si>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</si>
  <si>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</si>
  <si>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</si>
  <si>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</si>
  <si>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</si>
  <si>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</si>
  <si>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</si>
  <si>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</si>
  <si>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</si>
  <si>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</si>
  <si>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</si>
  <si>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</si>
  <si>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</si>
  <si>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</si>
  <si>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</si>
  <si>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</si>
  <si>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</si>
  <si>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</si>
  <si>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</si>
  <si>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</si>
  <si>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</si>
  <si>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</si>
  <si>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</si>
  <si>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</si>
  <si>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</si>
  <si>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</si>
  <si>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</si>
  <si>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</si>
  <si>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</si>
  <si>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</si>
  <si>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</si>
  <si>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</si>
  <si>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</si>
  <si>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</si>
  <si>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</si>
  <si>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</si>
  <si>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</si>
  <si>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</si>
  <si>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</si>
  <si>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</si>
  <si>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</si>
  <si>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</si>
  <si>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</si>
  <si>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</si>
  <si>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</si>
  <si>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</si>
  <si>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</si>
  <si>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</si>
  <si>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</si>
  <si>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</si>
  <si>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</si>
  <si>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</si>
  <si>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</si>
  <si>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</si>
  <si>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</si>
  <si>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</si>
  <si>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</si>
  <si>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</si>
  <si>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</si>
  <si>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</si>
  <si>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</si>
  <si>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</si>
  <si>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</si>
  <si>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</si>
  <si>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</si>
  <si>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</si>
  <si>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</si>
  <si>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</si>
  <si>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</si>
  <si>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</si>
  <si>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</si>
  <si>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</si>
  <si>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</si>
  <si>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</si>
  <si>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</si>
  <si>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</si>
  <si>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</si>
  <si>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</si>
  <si>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</si>
  <si>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</si>
  <si>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</si>
  <si>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</si>
  <si>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</si>
  <si>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</si>
  <si>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</si>
  <si>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</si>
  <si>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</si>
  <si>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</si>
  <si>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</si>
  <si>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</si>
  <si>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</si>
  <si>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</si>
  <si>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</si>
  <si>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</si>
  <si>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</si>
  <si>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</si>
  <si>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</si>
  <si>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</si>
  <si>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</si>
  <si>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</si>
  <si>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</si>
  <si>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</si>
  <si>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</si>
  <si>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</si>
  <si>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</si>
  <si>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</si>
  <si>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</si>
  <si>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</si>
  <si>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</si>
  <si>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</si>
  <si>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</si>
  <si>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</si>
  <si>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</si>
  <si>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</si>
  <si>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</si>
  <si>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</si>
  <si>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</si>
  <si>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</si>
  <si>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</si>
  <si>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</si>
  <si>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</si>
  <si>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</si>
  <si>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</si>
  <si>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</si>
  <si>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</si>
  <si>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</si>
  <si>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</si>
  <si>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</si>
  <si>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</si>
  <si>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</si>
  <si>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</si>
  <si>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</si>
  <si>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</si>
  <si>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</si>
  <si>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</si>
  <si>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</si>
  <si>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</si>
  <si>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</si>
  <si>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</si>
  <si>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</si>
  <si>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</si>
  <si>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</si>
  <si>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</si>
  <si>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</si>
  <si>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</si>
  <si>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</si>
  <si>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</si>
  <si>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</si>
  <si>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</si>
  <si>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</si>
  <si>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</si>
  <si>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</si>
  <si>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</si>
  <si>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</si>
  <si>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</si>
  <si>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</si>
  <si>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</si>
  <si>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</si>
  <si>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</si>
  <si>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</si>
  <si>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</si>
  <si>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</si>
  <si>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</si>
  <si>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</si>
  <si>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</si>
  <si>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</si>
  <si>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</si>
  <si>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</si>
  <si>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</si>
  <si>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</si>
  <si>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</si>
  <si>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</si>
  <si>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</si>
  <si>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</si>
  <si>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</si>
  <si>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</si>
  <si>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</si>
  <si>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</si>
  <si>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</si>
  <si>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</si>
  <si>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</si>
  <si>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</si>
  <si>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</si>
  <si>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</si>
  <si>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</si>
  <si>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</si>
  <si>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</si>
  <si>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</si>
  <si>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</si>
  <si>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</si>
  <si>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</si>
  <si>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</si>
  <si>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</si>
  <si>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</si>
  <si>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</si>
  <si>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</si>
  <si>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</si>
  <si>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</si>
  <si>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</si>
  <si>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</si>
  <si>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</si>
  <si>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</si>
  <si>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</si>
  <si>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</si>
  <si>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</si>
  <si>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</si>
  <si>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</si>
  <si>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</si>
  <si>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</si>
  <si>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</si>
  <si>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</si>
  <si>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</si>
  <si>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</si>
  <si>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</si>
  <si>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</si>
  <si>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</si>
  <si>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</si>
  <si>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</si>
  <si>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</si>
  <si>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</si>
  <si>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</si>
  <si>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</si>
  <si>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</si>
  <si>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</si>
  <si>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</si>
  <si>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</si>
  <si>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</si>
  <si>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</si>
  <si>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</si>
  <si>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</si>
  <si>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</si>
  <si>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</si>
  <si>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</si>
  <si>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</si>
  <si>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</si>
  <si>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</si>
  <si>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</si>
  <si>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</si>
  <si>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</si>
  <si>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</si>
  <si>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</si>
  <si>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</si>
  <si>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</si>
  <si>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</si>
  <si>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</si>
  <si>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</si>
  <si>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</si>
  <si>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</si>
  <si>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</si>
  <si>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</si>
  <si>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</si>
  <si>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</si>
  <si>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</si>
  <si>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</si>
  <si>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</si>
  <si>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</si>
  <si>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</si>
  <si>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</si>
  <si>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</si>
  <si>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</si>
  <si>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</si>
  <si>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</si>
  <si>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</si>
  <si>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</si>
  <si>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</si>
  <si>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</si>
  <si>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</si>
  <si>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</si>
  <si>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</si>
  <si>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</si>
  <si>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</si>
  <si>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</si>
  <si>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</si>
  <si>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</si>
  <si>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</si>
  <si>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</si>
  <si>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</si>
  <si>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</si>
  <si>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</si>
  <si>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</si>
  <si>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</si>
  <si>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</si>
  <si>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</si>
  <si>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</si>
  <si>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</si>
  <si>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</si>
  <si>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</si>
  <si>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</si>
  <si>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</si>
  <si>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</si>
  <si>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</si>
  <si>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</si>
  <si>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</si>
  <si>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</si>
  <si>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</si>
  <si>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</si>
  <si>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</si>
  <si>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</si>
  <si>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</si>
  <si>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</si>
  <si>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</si>
  <si>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</si>
  <si>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</si>
  <si>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</si>
  <si>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</si>
  <si>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</si>
  <si>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</si>
  <si>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</si>
  <si>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</si>
  <si>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</si>
  <si>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</si>
  <si>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</si>
  <si>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</si>
  <si>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</si>
  <si>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</si>
  <si>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</si>
  <si>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</si>
  <si>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</si>
  <si>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</si>
  <si>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</si>
  <si>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</si>
  <si>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</si>
  <si>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</si>
  <si>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</si>
  <si>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</si>
  <si>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</si>
  <si>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</si>
  <si>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</si>
  <si>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</si>
  <si>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</si>
  <si>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</si>
  <si>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</si>
  <si>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</si>
  <si>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</si>
  <si>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</si>
  <si>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</si>
  <si>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</si>
  <si>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</si>
  <si>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</si>
  <si>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</si>
  <si>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</si>
  <si>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</si>
  <si>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</si>
  <si>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</si>
  <si>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</si>
  <si>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</si>
  <si>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</si>
  <si>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</si>
  <si>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</si>
  <si>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</si>
  <si>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</si>
  <si>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</si>
  <si>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</si>
  <si>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</si>
  <si>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</si>
  <si>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</si>
  <si>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</si>
  <si>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</si>
  <si>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</si>
  <si>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</si>
  <si>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</si>
  <si>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</si>
  <si>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</si>
  <si>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</si>
  <si>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</si>
  <si>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</si>
  <si>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</si>
  <si>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</si>
  <si>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</si>
  <si>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</si>
  <si>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</si>
  <si>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</si>
  <si>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</si>
  <si>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</si>
  <si>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</si>
  <si>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</si>
  <si>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</si>
  <si>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</si>
  <si>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</si>
  <si>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</si>
  <si>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</si>
  <si>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</si>
  <si>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</si>
  <si>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</si>
  <si>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</si>
  <si>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</si>
  <si>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</si>
  <si>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</si>
  <si>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</si>
  <si>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</si>
  <si>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</si>
  <si>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</si>
  <si>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</si>
  <si>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</si>
  <si>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</si>
  <si>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</si>
  <si>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</si>
  <si>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</si>
  <si>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</si>
  <si>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</si>
  <si>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</si>
  <si>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</si>
  <si>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</si>
  <si>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</si>
  <si>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</si>
  <si>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</si>
  <si>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</si>
  <si>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</si>
  <si>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</si>
  <si>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</si>
  <si>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</si>
  <si>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</si>
  <si>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</si>
  <si>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</si>
  <si>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</si>
  <si>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</si>
  <si>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</si>
  <si>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</si>
  <si>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</si>
  <si>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</si>
  <si>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</si>
  <si>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</si>
  <si>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</si>
  <si>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</si>
  <si>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</si>
  <si>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</si>
  <si>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</si>
  <si>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</si>
  <si>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</si>
  <si>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</si>
  <si>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</si>
  <si>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</si>
  <si>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</si>
  <si>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</si>
  <si>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</si>
  <si>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</si>
  <si>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</si>
  <si>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</si>
  <si>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</si>
  <si>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</si>
  <si>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</si>
  <si>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</si>
  <si>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</si>
  <si>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</si>
  <si>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</si>
  <si>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</si>
  <si>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</si>
  <si>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</si>
  <si>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</si>
  <si>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</si>
  <si>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</si>
  <si>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</si>
  <si>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</si>
  <si>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</si>
  <si>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</si>
  <si>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</si>
  <si>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</si>
  <si>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</si>
  <si>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</si>
  <si>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</si>
  <si>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</si>
  <si>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</si>
  <si>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</si>
  <si>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</si>
  <si>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</si>
  <si>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</si>
  <si>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</si>
  <si>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</si>
  <si>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</si>
  <si>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</si>
  <si>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</si>
  <si>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</si>
  <si>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</si>
  <si>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</si>
  <si>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</si>
  <si>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</si>
  <si>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</si>
  <si>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</si>
  <si>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</si>
  <si>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</si>
  <si>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</si>
  <si>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</si>
  <si>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</si>
  <si>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</si>
  <si>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</si>
  <si>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</si>
  <si>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</si>
  <si>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</si>
  <si>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</si>
  <si>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</si>
  <si>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</si>
  <si>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</si>
  <si>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</si>
  <si>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</si>
  <si>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</si>
  <si>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</si>
  <si>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</si>
  <si>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</si>
  <si>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</si>
  <si>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</si>
  <si>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</si>
  <si>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</si>
  <si>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</si>
  <si>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</si>
  <si>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</si>
  <si>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</si>
  <si>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</si>
  <si>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</si>
  <si>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</si>
  <si>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</si>
  <si>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</si>
  <si>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</si>
  <si>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</si>
  <si>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</si>
  <si>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</si>
  <si>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</si>
  <si>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</si>
  <si>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</si>
  <si>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</si>
  <si>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</si>
  <si>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</si>
  <si>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</si>
  <si>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</si>
  <si>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</si>
  <si>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</si>
  <si>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</si>
  <si>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</si>
  <si>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</si>
  <si>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</si>
  <si>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</si>
  <si>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</si>
  <si>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</si>
  <si>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</si>
  <si>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</si>
  <si>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</si>
  <si>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</si>
  <si>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</si>
  <si>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</si>
  <si>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</si>
  <si>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</si>
  <si>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</si>
  <si>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</si>
  <si>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</si>
  <si>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</si>
  <si>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</si>
  <si>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</si>
  <si>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</si>
  <si>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</si>
  <si>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</si>
  <si>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</si>
  <si>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</si>
  <si>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</si>
  <si>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</si>
  <si>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</si>
  <si>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</si>
  <si>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</si>
  <si>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</si>
  <si>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</si>
  <si>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</si>
  <si>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</si>
  <si>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</si>
  <si>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</si>
  <si>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</si>
  <si>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server_eva_plug</t>
  </si>
  <si>
    <t>template_server_eva_plug_proxy</t>
  </si>
  <si>
    <t>Server Eva</t>
  </si>
  <si>
    <t>MacMini Eva</t>
  </si>
  <si>
    <t>38:c9:86:59:f1:6f</t>
  </si>
  <si>
    <t>3a:c9:86:59:f1:6f</t>
  </si>
  <si>
    <t>4a:c9:86:59:f1:6f</t>
  </si>
  <si>
    <t>0x1c34f1fffe7f7e96</t>
  </si>
  <si>
    <t>host_eva_availability</t>
  </si>
  <si>
    <t>Mac Mini Eva</t>
  </si>
  <si>
    <t>host_eva_temperature</t>
  </si>
  <si>
    <t>compensation_sensor_host_eva_temperature</t>
  </si>
  <si>
    <t>macmini-eva</t>
  </si>
  <si>
    <t>Flo Temperature</t>
  </si>
  <si>
    <t>Eva Temperature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</si>
  <si>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</si>
  <si>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</si>
  <si>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</si>
  <si>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</si>
  <si>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</si>
  <si>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</si>
  <si>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</si>
  <si>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</si>
  <si>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</si>
  <si>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</si>
  <si>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</si>
  <si>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</si>
  <si>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</si>
  <si>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</si>
  <si>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</si>
  <si>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</si>
  <si>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</si>
  <si>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</si>
  <si>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</si>
  <si>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</si>
  <si>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</si>
  <si>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</si>
  <si>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</si>
  <si>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</si>
  <si>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</si>
  <si>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</si>
  <si>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</si>
  <si>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</si>
  <si>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</si>
  <si>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</si>
  <si>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</si>
  <si>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</si>
  <si>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</si>
  <si>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</si>
  <si>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</si>
  <si>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</si>
  <si>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</si>
  <si>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</si>
  <si>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</si>
  <si>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</si>
  <si>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</si>
  <si>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</si>
  <si>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</si>
  <si>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</si>
  <si>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sagecom-gateway</t>
  </si>
  <si>
    <t>Gateway</t>
  </si>
  <si>
    <t>mdi:molecule-co2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</si>
</sst>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top"/>
    </xf>
    <xf numFmtId="0" fontId="3" fillId="0" borderId="0" xfId="0" applyFont="1" applyFill="1"/>
    <xf numFmtId="49" fontId="3" fillId="0" borderId="0" xfId="0" applyNumberFormat="1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0" fontId="9" fillId="0" borderId="11" xfId="0" applyFont="1" applyFill="1" applyBorder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49" fontId="8" fillId="0" borderId="0" xfId="0" applyNumberFormat="1" applyFont="1" applyFill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 wrapText="1"/>
    </xf>
    <xf numFmtId="0" fontId="3" fillId="0" borderId="10" xfId="0" applyFont="1" applyFill="1" applyBorder="1" applyAlignment="1">
      <alignment horizontal="left" vertical="top"/>
    </xf>
    <xf numFmtId="0" fontId="12" fillId="0" borderId="0" xfId="0" applyFont="1" applyFill="1"/>
    <xf numFmtId="0" fontId="8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20" fontId="11" fillId="0" borderId="0" xfId="0" applyNumberFormat="1" applyFont="1" applyFill="1" applyAlignment="1">
      <alignment horizontal="left" vertical="top"/>
    </xf>
    <xf numFmtId="1" fontId="3" fillId="0" borderId="0" xfId="0" applyNumberFormat="1" applyFont="1" applyFill="1" applyAlignment="1">
      <alignment horizontal="left" vertical="top"/>
    </xf>
    <xf numFmtId="0" fontId="9" fillId="0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3FF15"/>
      <color rgb="FF7BFF59"/>
      <color rgb="FF3992E5"/>
      <color rgb="FF006EBF"/>
      <color rgb="FF0432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1" totalsRowShown="0" headerRowDxfId="67" dataDxfId="0" headerRowBorderDxfId="66">
  <autoFilter ref="A3:BM491" xr:uid="{00000000-0009-0000-0100-000002000000}"/>
  <sortState xmlns:xlrd2="http://schemas.microsoft.com/office/spreadsheetml/2017/richdata2" ref="A4:BM491">
    <sortCondition ref="A3:A491"/>
  </sortState>
  <tableColumns count="65">
    <tableColumn id="1" xr3:uid="{00000000-0010-0000-0000-000001000000}" name="index" dataDxfId="65"/>
    <tableColumn id="2" xr3:uid="{00000000-0010-0000-0000-000002000000}" name="entity_status" dataDxfId="64"/>
    <tableColumn id="30" xr3:uid="{9A7EFF98-BFE6-E446-8CFB-C6A8F1F4C72D}" name="device_via_device" dataDxfId="63"/>
    <tableColumn id="3" xr3:uid="{00000000-0010-0000-0000-000003000000}" name="entity_namespace" dataDxfId="62"/>
    <tableColumn id="4" xr3:uid="{00000000-0010-0000-0000-000004000000}" name="unique_id" dataDxfId="61"/>
    <tableColumn id="29" xr3:uid="{C9099E62-9C90-774C-B487-C1E8FC10D09D}" name="name" dataDxfId="60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6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5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4"/>
    <tableColumn id="69" xr3:uid="{E9085A4B-1F83-9F48-9959-5208B03EB691}" name="_device_name_prefix_default" dataDxfId="13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2"/>
    <tableColumn id="24" xr3:uid="{00000000-0010-0000-0000-000018000000}" name="device_model" dataDxfId="11"/>
    <tableColumn id="25" xr3:uid="{00000000-0010-0000-0000-000019000000}" name="device_manufacturer" dataDxfId="10"/>
    <tableColumn id="65" xr3:uid="{8685B72E-27AD-BF42-B42B-86B1468C2061}" name="device_sw_version" dataDxfId="9"/>
    <tableColumn id="26" xr3:uid="{00000000-0010-0000-0000-00001A000000}" name="device_suggested_area" dataDxfId="8"/>
    <tableColumn id="44" xr3:uid="{36D576A0-00E0-7942-981C-77E06E4C6271}" name="suggested_area_override_name" dataDxfId="7"/>
    <tableColumn id="40" xr3:uid="{344437C2-0BDB-7546-8FAB-6C4F23E06045}" name="suggested_area_override" dataDxfId="6"/>
    <tableColumn id="63" xr3:uid="{45112545-FC08-BC40-A551-0454D8CE3BD0}" name="custom_config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91"/>
  <sheetViews>
    <sheetView tabSelected="1" zoomScale="120" zoomScaleNormal="120" workbookViewId="0">
      <selection activeCell="C15" sqref="C15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2.332031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40.33203125" style="30" bestFit="1" customWidth="1"/>
    <col min="23" max="23" width="32.1640625" style="30" bestFit="1" customWidth="1"/>
    <col min="24" max="25" width="24" style="30" bestFit="1" customWidth="1"/>
    <col min="26" max="26" width="51" style="30" customWidth="1"/>
    <col min="27" max="27" width="115.1640625" style="31" customWidth="1"/>
    <col min="28" max="28" width="18.83203125" style="31" bestFit="1" customWidth="1"/>
    <col min="29" max="29" width="32.83203125" style="30" bestFit="1" customWidth="1"/>
    <col min="30" max="30" width="45.1640625" style="30" bestFit="1" customWidth="1"/>
    <col min="31" max="31" width="40.5" style="30" bestFit="1" customWidth="1"/>
    <col min="32" max="32" width="23.1640625" style="30" bestFit="1" customWidth="1"/>
    <col min="33" max="33" width="19.5" style="30" bestFit="1" customWidth="1"/>
    <col min="34" max="34" width="18.33203125" style="30" bestFit="1" customWidth="1"/>
    <col min="35" max="35" width="18.33203125" style="30" customWidth="1"/>
    <col min="36" max="36" width="72" style="30" customWidth="1"/>
    <col min="37" max="37" width="51.5" style="30" customWidth="1"/>
    <col min="38" max="38" width="52.5" style="30" customWidth="1"/>
    <col min="39" max="39" width="48.33203125" style="30" customWidth="1"/>
    <col min="40" max="40" width="23" style="30" bestFit="1" customWidth="1"/>
    <col min="41" max="41" width="21.5" style="30" bestFit="1" customWidth="1"/>
    <col min="42" max="42" width="20.5" style="30" bestFit="1" customWidth="1"/>
    <col min="43" max="43" width="22.5" style="30" customWidth="1"/>
    <col min="44" max="44" width="252.33203125" style="30" customWidth="1"/>
    <col min="45" max="45" width="21.1640625" style="30" bestFit="1" customWidth="1"/>
    <col min="46" max="46" width="63.33203125" style="31" customWidth="1"/>
    <col min="47" max="47" width="31.5" style="30" bestFit="1" customWidth="1"/>
    <col min="48" max="48" width="35.1640625" style="30" customWidth="1"/>
    <col min="49" max="49" width="30.6640625" style="31" customWidth="1"/>
    <col min="50" max="50" width="65.33203125" style="30" customWidth="1"/>
    <col min="51" max="51" width="29.5" style="30" customWidth="1"/>
    <col min="52" max="52" width="28.83203125" style="30" customWidth="1"/>
    <col min="53" max="53" width="28.6640625" style="30" customWidth="1"/>
    <col min="54" max="54" width="25.33203125" style="30" bestFit="1" customWidth="1"/>
    <col min="55" max="55" width="26" style="30" customWidth="1"/>
    <col min="56" max="56" width="21.33203125" style="30" bestFit="1" customWidth="1"/>
    <col min="57" max="57" width="26.1640625" style="30" bestFit="1" customWidth="1"/>
    <col min="58" max="58" width="23.1640625" style="30" customWidth="1"/>
    <col min="59" max="59" width="30.6640625" style="30" customWidth="1"/>
    <col min="60" max="60" width="29.5" style="30" customWidth="1"/>
    <col min="61" max="61" width="27" style="30" bestFit="1" customWidth="1"/>
    <col min="62" max="62" width="28.6640625" style="30" bestFit="1" customWidth="1"/>
    <col min="63" max="63" width="27" style="30" bestFit="1" customWidth="1"/>
    <col min="64" max="64" width="23.5" style="31" bestFit="1" customWidth="1"/>
    <col min="65" max="65" width="43.83203125" style="31" bestFit="1" customWidth="1"/>
    <col min="66" max="66" width="42.1640625" style="30" bestFit="1" customWidth="1"/>
    <col min="67" max="16384" width="10.83203125" style="30"/>
  </cols>
  <sheetData>
    <row r="1" spans="1:66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336</v>
      </c>
      <c r="G1" s="2" t="s">
        <v>267</v>
      </c>
      <c r="H1" s="2" t="s">
        <v>267</v>
      </c>
      <c r="I1" s="2" t="s">
        <v>267</v>
      </c>
      <c r="J1" s="2" t="s">
        <v>475</v>
      </c>
      <c r="K1" s="2" t="s">
        <v>1206</v>
      </c>
      <c r="L1" s="2" t="s">
        <v>1206</v>
      </c>
      <c r="M1" s="2" t="s">
        <v>268</v>
      </c>
      <c r="N1" s="2" t="s">
        <v>269</v>
      </c>
      <c r="O1" s="3" t="s">
        <v>758</v>
      </c>
      <c r="P1" s="4" t="s">
        <v>758</v>
      </c>
      <c r="Q1" s="4" t="s">
        <v>758</v>
      </c>
      <c r="R1" s="4" t="s">
        <v>758</v>
      </c>
      <c r="S1" s="4" t="s">
        <v>758</v>
      </c>
      <c r="T1" s="5" t="s">
        <v>759</v>
      </c>
      <c r="U1" s="4" t="s">
        <v>268</v>
      </c>
      <c r="V1" s="3" t="s">
        <v>268</v>
      </c>
      <c r="W1" s="6" t="s">
        <v>489</v>
      </c>
      <c r="X1" s="6" t="s">
        <v>489</v>
      </c>
      <c r="Y1" s="6" t="s">
        <v>489</v>
      </c>
      <c r="Z1" s="6" t="s">
        <v>555</v>
      </c>
      <c r="AA1" s="6" t="s">
        <v>912</v>
      </c>
      <c r="AB1" s="6" t="s">
        <v>186</v>
      </c>
      <c r="AC1" s="6" t="s">
        <v>187</v>
      </c>
      <c r="AD1" s="7" t="s">
        <v>188</v>
      </c>
      <c r="AE1" s="7" t="s">
        <v>1187</v>
      </c>
      <c r="AF1" s="6" t="s">
        <v>186</v>
      </c>
      <c r="AG1" s="6" t="s">
        <v>186</v>
      </c>
      <c r="AH1" s="6" t="s">
        <v>913</v>
      </c>
      <c r="AI1" s="6" t="s">
        <v>186</v>
      </c>
      <c r="AJ1" s="6" t="s">
        <v>186</v>
      </c>
      <c r="AK1" s="6" t="s">
        <v>186</v>
      </c>
      <c r="AL1" s="6" t="s">
        <v>913</v>
      </c>
      <c r="AM1" s="6" t="s">
        <v>913</v>
      </c>
      <c r="AN1" s="6" t="s">
        <v>913</v>
      </c>
      <c r="AO1" s="6" t="s">
        <v>913</v>
      </c>
      <c r="AP1" s="6" t="s">
        <v>913</v>
      </c>
      <c r="AQ1" s="6" t="s">
        <v>913</v>
      </c>
      <c r="AR1" s="6" t="s">
        <v>186</v>
      </c>
      <c r="AS1" s="6" t="s">
        <v>186</v>
      </c>
      <c r="AT1" s="6" t="s">
        <v>186</v>
      </c>
      <c r="AU1" s="6" t="s">
        <v>810</v>
      </c>
      <c r="AV1" s="6" t="s">
        <v>455</v>
      </c>
      <c r="AW1" s="6" t="s">
        <v>455</v>
      </c>
      <c r="AX1" s="6" t="s">
        <v>1329</v>
      </c>
      <c r="AY1" s="6" t="s">
        <v>1329</v>
      </c>
      <c r="AZ1" s="6" t="s">
        <v>810</v>
      </c>
      <c r="BA1" s="6" t="s">
        <v>455</v>
      </c>
      <c r="BB1" s="6" t="s">
        <v>455</v>
      </c>
      <c r="BC1" s="6" t="s">
        <v>455</v>
      </c>
      <c r="BD1" s="6" t="s">
        <v>455</v>
      </c>
      <c r="BE1" s="6" t="s">
        <v>455</v>
      </c>
      <c r="BF1" s="6" t="s">
        <v>455</v>
      </c>
      <c r="BG1" s="6" t="s">
        <v>703</v>
      </c>
      <c r="BH1" s="6" t="s">
        <v>703</v>
      </c>
      <c r="BI1" s="6" t="s">
        <v>810</v>
      </c>
      <c r="BJ1" s="6" t="s">
        <v>455</v>
      </c>
      <c r="BK1" s="6" t="s">
        <v>699</v>
      </c>
      <c r="BL1" s="6" t="s">
        <v>455</v>
      </c>
      <c r="BM1" s="6" t="s">
        <v>700</v>
      </c>
      <c r="BN1" s="8"/>
    </row>
    <row r="2" spans="1:66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1188</v>
      </c>
      <c r="E2" s="11" t="s">
        <v>1189</v>
      </c>
      <c r="F2" s="11" t="s">
        <v>1190</v>
      </c>
      <c r="G2" s="11" t="s">
        <v>183</v>
      </c>
      <c r="H2" s="11" t="s">
        <v>151</v>
      </c>
      <c r="I2" s="11" t="s">
        <v>152</v>
      </c>
      <c r="J2" s="12" t="s">
        <v>480</v>
      </c>
      <c r="K2" s="11" t="s">
        <v>1191</v>
      </c>
      <c r="L2" s="11" t="s">
        <v>1192</v>
      </c>
      <c r="M2" s="11" t="s">
        <v>1193</v>
      </c>
      <c r="N2" s="11" t="s">
        <v>1194</v>
      </c>
      <c r="O2" s="13" t="s">
        <v>799</v>
      </c>
      <c r="P2" s="12" t="s">
        <v>803</v>
      </c>
      <c r="Q2" s="12" t="s">
        <v>760</v>
      </c>
      <c r="R2" s="12" t="s">
        <v>760</v>
      </c>
      <c r="S2" s="12" t="s">
        <v>761</v>
      </c>
      <c r="T2" s="12" t="s">
        <v>762</v>
      </c>
      <c r="U2" s="12" t="s">
        <v>476</v>
      </c>
      <c r="V2" s="14" t="s">
        <v>314</v>
      </c>
      <c r="W2" s="14" t="s">
        <v>497</v>
      </c>
      <c r="X2" s="14" t="s">
        <v>498</v>
      </c>
      <c r="Y2" s="15" t="s">
        <v>490</v>
      </c>
      <c r="Z2" s="14" t="s">
        <v>556</v>
      </c>
      <c r="AA2" s="14" t="s">
        <v>911</v>
      </c>
      <c r="AB2" s="15" t="s">
        <v>153</v>
      </c>
      <c r="AC2" s="15" t="s">
        <v>154</v>
      </c>
      <c r="AD2" s="15" t="s">
        <v>177</v>
      </c>
      <c r="AE2" s="16" t="s">
        <v>1195</v>
      </c>
      <c r="AF2" s="16" t="s">
        <v>155</v>
      </c>
      <c r="AG2" s="16" t="s">
        <v>156</v>
      </c>
      <c r="AH2" s="16" t="s">
        <v>917</v>
      </c>
      <c r="AI2" s="16" t="s">
        <v>157</v>
      </c>
      <c r="AJ2" s="17" t="s">
        <v>1196</v>
      </c>
      <c r="AK2" s="16" t="s">
        <v>1197</v>
      </c>
      <c r="AL2" s="16" t="s">
        <v>914</v>
      </c>
      <c r="AM2" s="16" t="s">
        <v>924</v>
      </c>
      <c r="AN2" s="16" t="s">
        <v>933</v>
      </c>
      <c r="AO2" s="16" t="s">
        <v>934</v>
      </c>
      <c r="AP2" s="16" t="s">
        <v>929</v>
      </c>
      <c r="AQ2" s="16" t="s">
        <v>930</v>
      </c>
      <c r="AR2" s="15" t="s">
        <v>158</v>
      </c>
      <c r="AS2" s="16" t="s">
        <v>528</v>
      </c>
      <c r="AT2" s="18" t="s">
        <v>163</v>
      </c>
      <c r="AU2" s="18" t="s">
        <v>1019</v>
      </c>
      <c r="AV2" s="16" t="s">
        <v>340</v>
      </c>
      <c r="AW2" s="16" t="s">
        <v>160</v>
      </c>
      <c r="AX2" s="16" t="s">
        <v>1330</v>
      </c>
      <c r="AY2" s="16" t="s">
        <v>1326</v>
      </c>
      <c r="AZ2" s="16" t="s">
        <v>1119</v>
      </c>
      <c r="BA2" s="16" t="s">
        <v>1120</v>
      </c>
      <c r="BB2" s="16" t="s">
        <v>1121</v>
      </c>
      <c r="BC2" s="16" t="s">
        <v>161</v>
      </c>
      <c r="BD2" s="16" t="s">
        <v>162</v>
      </c>
      <c r="BE2" s="18" t="s">
        <v>159</v>
      </c>
      <c r="BF2" s="16" t="s">
        <v>1198</v>
      </c>
      <c r="BG2" s="16" t="s">
        <v>1225</v>
      </c>
      <c r="BH2" s="16" t="s">
        <v>1224</v>
      </c>
      <c r="BI2" s="16" t="s">
        <v>811</v>
      </c>
      <c r="BJ2" s="16" t="s">
        <v>701</v>
      </c>
      <c r="BK2" s="16" t="s">
        <v>698</v>
      </c>
      <c r="BL2" s="16" t="s">
        <v>339</v>
      </c>
      <c r="BM2" s="18" t="s">
        <v>702</v>
      </c>
      <c r="BN2" s="19"/>
    </row>
    <row r="3" spans="1:66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477</v>
      </c>
      <c r="K3" s="21" t="s">
        <v>683</v>
      </c>
      <c r="L3" s="21" t="s">
        <v>684</v>
      </c>
      <c r="M3" s="21" t="s">
        <v>1199</v>
      </c>
      <c r="N3" s="21" t="s">
        <v>1200</v>
      </c>
      <c r="O3" s="23" t="s">
        <v>798</v>
      </c>
      <c r="P3" s="22" t="s">
        <v>763</v>
      </c>
      <c r="Q3" s="22" t="s">
        <v>764</v>
      </c>
      <c r="R3" s="24" t="s">
        <v>765</v>
      </c>
      <c r="S3" s="24" t="s">
        <v>766</v>
      </c>
      <c r="T3" s="25" t="s">
        <v>756</v>
      </c>
      <c r="U3" s="22" t="s">
        <v>474</v>
      </c>
      <c r="V3" s="26" t="s">
        <v>313</v>
      </c>
      <c r="W3" s="26" t="s">
        <v>551</v>
      </c>
      <c r="X3" s="26" t="s">
        <v>552</v>
      </c>
      <c r="Y3" s="26" t="s">
        <v>553</v>
      </c>
      <c r="Z3" s="26" t="s">
        <v>554</v>
      </c>
      <c r="AA3" s="26" t="s">
        <v>910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916</v>
      </c>
      <c r="AI3" s="27" t="s">
        <v>13</v>
      </c>
      <c r="AJ3" s="27" t="s">
        <v>14</v>
      </c>
      <c r="AK3" s="27" t="s">
        <v>15</v>
      </c>
      <c r="AL3" s="27" t="s">
        <v>915</v>
      </c>
      <c r="AM3" s="27" t="s">
        <v>923</v>
      </c>
      <c r="AN3" s="27" t="s">
        <v>931</v>
      </c>
      <c r="AO3" s="27" t="s">
        <v>932</v>
      </c>
      <c r="AP3" s="27" t="s">
        <v>925</v>
      </c>
      <c r="AQ3" s="27" t="s">
        <v>926</v>
      </c>
      <c r="AR3" s="27" t="s">
        <v>16</v>
      </c>
      <c r="AS3" s="27" t="s">
        <v>17</v>
      </c>
      <c r="AT3" s="28" t="s">
        <v>24</v>
      </c>
      <c r="AU3" s="28" t="s">
        <v>1018</v>
      </c>
      <c r="AV3" s="27" t="s">
        <v>20</v>
      </c>
      <c r="AW3" s="27" t="s">
        <v>18</v>
      </c>
      <c r="AX3" s="27" t="s">
        <v>1327</v>
      </c>
      <c r="AY3" s="27" t="s">
        <v>1328</v>
      </c>
      <c r="AZ3" s="27" t="s">
        <v>1111</v>
      </c>
      <c r="BA3" s="27" t="s">
        <v>1112</v>
      </c>
      <c r="BB3" s="27" t="s">
        <v>1113</v>
      </c>
      <c r="BC3" s="27" t="s">
        <v>21</v>
      </c>
      <c r="BD3" s="27" t="s">
        <v>22</v>
      </c>
      <c r="BE3" s="28" t="s">
        <v>19</v>
      </c>
      <c r="BF3" s="27" t="s">
        <v>23</v>
      </c>
      <c r="BG3" s="27" t="s">
        <v>1226</v>
      </c>
      <c r="BH3" s="27" t="s">
        <v>1223</v>
      </c>
      <c r="BI3" s="27" t="s">
        <v>809</v>
      </c>
      <c r="BJ3" s="27" t="s">
        <v>402</v>
      </c>
      <c r="BK3" s="27" t="s">
        <v>337</v>
      </c>
      <c r="BL3" s="27" t="s">
        <v>338</v>
      </c>
      <c r="BM3" s="28" t="s">
        <v>366</v>
      </c>
    </row>
    <row r="4" spans="1:66" s="37" customFormat="1" ht="16" customHeight="1" x14ac:dyDescent="0.2">
      <c r="A4" s="35">
        <v>1000</v>
      </c>
      <c r="B4" s="36" t="s">
        <v>26</v>
      </c>
      <c r="C4" s="36" t="s">
        <v>39</v>
      </c>
      <c r="D4" s="36" t="s">
        <v>27</v>
      </c>
      <c r="E4" s="37" t="s">
        <v>484</v>
      </c>
      <c r="F4" s="37" t="str">
        <f>IF(ISBLANK(Table2[[#This Row],[unique_id]]), "", PROPER(SUBSTITUTE(Table2[[#This Row],[unique_id]], "_", " ")))</f>
        <v>Roof Temperature</v>
      </c>
      <c r="G4" s="36" t="s">
        <v>38</v>
      </c>
      <c r="H4" s="36" t="s">
        <v>87</v>
      </c>
      <c r="I4" s="36" t="s">
        <v>30</v>
      </c>
      <c r="J4" s="36"/>
      <c r="K4" s="37" t="s">
        <v>315</v>
      </c>
      <c r="L4" s="36"/>
      <c r="M4" s="36"/>
      <c r="N4" s="36"/>
      <c r="O4" s="38"/>
      <c r="P4" s="36"/>
      <c r="Q4" s="36"/>
      <c r="R4" s="36"/>
      <c r="S4" s="36"/>
      <c r="T4" s="39"/>
      <c r="U4" s="36"/>
      <c r="V4" s="38" t="s">
        <v>316</v>
      </c>
      <c r="W4" s="38"/>
      <c r="X4" s="38"/>
      <c r="Y4" s="38"/>
      <c r="Z4" s="38"/>
      <c r="AA4" s="38"/>
      <c r="AB4" s="36" t="s">
        <v>31</v>
      </c>
      <c r="AC4" s="36" t="s">
        <v>88</v>
      </c>
      <c r="AD4" s="36" t="s">
        <v>89</v>
      </c>
      <c r="AE4" s="36" t="s">
        <v>317</v>
      </c>
      <c r="AF4" s="36">
        <v>300</v>
      </c>
      <c r="AG4" s="38" t="s">
        <v>34</v>
      </c>
      <c r="AH4" s="38"/>
      <c r="AI4" s="36" t="s">
        <v>91</v>
      </c>
      <c r="AJ4" s="36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6" t="str">
        <f>IF(ISBLANK(Table2[[#This Row],[index]]),  "", _xlfn.CONCAT(LOWER(Table2[[#This Row],[device_via_device]]), "/", Table2[[#This Row],[unique_id]]))</f>
        <v>weewx/roof_temperature</v>
      </c>
      <c r="AL4" s="36"/>
      <c r="AM4" s="36"/>
      <c r="AN4" s="36"/>
      <c r="AO4" s="36"/>
      <c r="AP4" s="36"/>
      <c r="AQ4" s="36"/>
      <c r="AR4" s="36" t="s">
        <v>1250</v>
      </c>
      <c r="AS4" s="36">
        <v>1</v>
      </c>
      <c r="AT4" s="32"/>
      <c r="AU4" s="36"/>
      <c r="AV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6"/>
      <c r="BA4" s="36" t="str">
        <f>IF(ISBLANK(Table2[[#This Row],[device_model]]), "", Table2[[#This Row],[device_suggested_area]])</f>
        <v>Roof</v>
      </c>
      <c r="BB4" s="36" t="s">
        <v>427</v>
      </c>
      <c r="BC4" s="36" t="s">
        <v>36</v>
      </c>
      <c r="BD4" s="36" t="s">
        <v>37</v>
      </c>
      <c r="BE4" s="36" t="s">
        <v>1122</v>
      </c>
      <c r="BF4" s="36" t="s">
        <v>38</v>
      </c>
      <c r="BG4" s="36"/>
      <c r="BH4" s="36"/>
      <c r="BI4" s="36"/>
      <c r="BJ4" s="36"/>
      <c r="BK4" s="36"/>
      <c r="BL4" s="36"/>
      <c r="BM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s="36" customFormat="1" ht="16" customHeight="1" x14ac:dyDescent="0.2">
      <c r="A5" s="36">
        <v>1001</v>
      </c>
      <c r="B5" s="36" t="s">
        <v>26</v>
      </c>
      <c r="C5" s="36" t="s">
        <v>39</v>
      </c>
      <c r="D5" s="36" t="s">
        <v>27</v>
      </c>
      <c r="E5" s="37" t="s">
        <v>315</v>
      </c>
      <c r="F5" s="37" t="str">
        <f>IF(ISBLANK(Table2[[#This Row],[unique_id]]), "", PROPER(SUBSTITUTE(Table2[[#This Row],[unique_id]], "_", " ")))</f>
        <v>Compensation Sensor Roof Temperature</v>
      </c>
      <c r="G5" s="36" t="s">
        <v>38</v>
      </c>
      <c r="H5" s="36" t="s">
        <v>87</v>
      </c>
      <c r="I5" s="36" t="s">
        <v>30</v>
      </c>
      <c r="J5" s="36" t="s">
        <v>87</v>
      </c>
      <c r="K5" s="37"/>
      <c r="M5" s="36" t="s">
        <v>90</v>
      </c>
      <c r="O5" s="38"/>
      <c r="T5" s="39"/>
      <c r="U5" s="36" t="s">
        <v>442</v>
      </c>
      <c r="V5" s="38"/>
      <c r="W5" s="38"/>
      <c r="X5" s="38"/>
      <c r="Y5" s="38"/>
      <c r="Z5" s="38"/>
      <c r="AA5" s="38"/>
      <c r="AB5" s="36" t="s">
        <v>31</v>
      </c>
      <c r="AC5" s="36" t="s">
        <v>88</v>
      </c>
      <c r="AD5" s="36" t="s">
        <v>89</v>
      </c>
      <c r="AE5" s="36" t="s">
        <v>317</v>
      </c>
      <c r="AG5" s="38"/>
      <c r="AH5" s="38"/>
      <c r="AT5" s="32"/>
      <c r="AX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5" s="36" t="s">
        <v>38</v>
      </c>
    </row>
    <row r="6" spans="1:66" s="36" customFormat="1" ht="16" customHeight="1" x14ac:dyDescent="0.2">
      <c r="A6" s="35">
        <v>1002</v>
      </c>
      <c r="B6" s="36" t="s">
        <v>26</v>
      </c>
      <c r="C6" s="36" t="s">
        <v>128</v>
      </c>
      <c r="D6" s="36" t="s">
        <v>27</v>
      </c>
      <c r="E6" s="36" t="s">
        <v>601</v>
      </c>
      <c r="F6" s="37" t="str">
        <f>IF(ISBLANK(Table2[[#This Row],[unique_id]]), "", PROPER(SUBSTITUTE(Table2[[#This Row],[unique_id]], "_", " ")))</f>
        <v>Ada Temperature</v>
      </c>
      <c r="G6" s="36" t="s">
        <v>130</v>
      </c>
      <c r="H6" s="36" t="s">
        <v>87</v>
      </c>
      <c r="I6" s="36" t="s">
        <v>30</v>
      </c>
      <c r="K6" s="36" t="s">
        <v>602</v>
      </c>
      <c r="O6" s="38"/>
      <c r="T6" s="39"/>
      <c r="V6" s="38" t="s">
        <v>1238</v>
      </c>
      <c r="W6" s="38"/>
      <c r="X6" s="38"/>
      <c r="Y6" s="38"/>
      <c r="Z6" s="38"/>
      <c r="AA6" s="38"/>
      <c r="AE6" s="36" t="s">
        <v>317</v>
      </c>
      <c r="AG6" s="38"/>
      <c r="AH6" s="38"/>
      <c r="AT6" s="32"/>
      <c r="AV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6" t="str">
        <f>IF(ISBLANK(Table2[[#This Row],[device_model]]), "", Table2[[#This Row],[device_suggested_area]])</f>
        <v>Ada</v>
      </c>
      <c r="BB6" s="36" t="s">
        <v>1029</v>
      </c>
      <c r="BC6" s="36" t="s">
        <v>1027</v>
      </c>
      <c r="BD6" s="36" t="s">
        <v>128</v>
      </c>
      <c r="BE6" s="36" t="s">
        <v>428</v>
      </c>
      <c r="BF6" s="36" t="s">
        <v>130</v>
      </c>
      <c r="BJ6" s="40" t="s">
        <v>1390</v>
      </c>
      <c r="BK6" s="39" t="s">
        <v>435</v>
      </c>
      <c r="BM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s="36" customFormat="1" ht="16" customHeight="1" x14ac:dyDescent="0.2">
      <c r="A7" s="35">
        <v>1003</v>
      </c>
      <c r="B7" s="36" t="s">
        <v>26</v>
      </c>
      <c r="C7" s="36" t="s">
        <v>128</v>
      </c>
      <c r="D7" s="36" t="s">
        <v>27</v>
      </c>
      <c r="E7" s="36" t="s">
        <v>602</v>
      </c>
      <c r="F7" s="37" t="str">
        <f>IF(ISBLANK(Table2[[#This Row],[unique_id]]), "", PROPER(SUBSTITUTE(Table2[[#This Row],[unique_id]], "_", " ")))</f>
        <v>Compensation Sensor Ada Temperature</v>
      </c>
      <c r="G7" s="36" t="s">
        <v>130</v>
      </c>
      <c r="H7" s="36" t="s">
        <v>87</v>
      </c>
      <c r="I7" s="36" t="s">
        <v>30</v>
      </c>
      <c r="J7" s="36" t="s">
        <v>741</v>
      </c>
      <c r="M7" s="36" t="s">
        <v>90</v>
      </c>
      <c r="O7" s="38"/>
      <c r="T7" s="39"/>
      <c r="U7" s="36" t="s">
        <v>442</v>
      </c>
      <c r="V7" s="38"/>
      <c r="W7" s="38"/>
      <c r="X7" s="38"/>
      <c r="Y7" s="38"/>
      <c r="Z7" s="38"/>
      <c r="AA7" s="38"/>
      <c r="AE7" s="36" t="s">
        <v>317</v>
      </c>
      <c r="AG7" s="38"/>
      <c r="AH7" s="38"/>
      <c r="AT7" s="32"/>
      <c r="AX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7" s="36" t="s">
        <v>130</v>
      </c>
      <c r="BK7" s="39"/>
    </row>
    <row r="8" spans="1:66" s="36" customFormat="1" ht="16" customHeight="1" x14ac:dyDescent="0.2">
      <c r="A8" s="36">
        <v>1004</v>
      </c>
      <c r="B8" s="36" t="s">
        <v>26</v>
      </c>
      <c r="C8" s="36" t="s">
        <v>128</v>
      </c>
      <c r="D8" s="36" t="s">
        <v>27</v>
      </c>
      <c r="E8" s="36" t="s">
        <v>603</v>
      </c>
      <c r="F8" s="37" t="str">
        <f>IF(ISBLANK(Table2[[#This Row],[unique_id]]), "", PROPER(SUBSTITUTE(Table2[[#This Row],[unique_id]], "_", " ")))</f>
        <v>Edwin Temperature</v>
      </c>
      <c r="G8" s="36" t="s">
        <v>127</v>
      </c>
      <c r="H8" s="36" t="s">
        <v>87</v>
      </c>
      <c r="I8" s="36" t="s">
        <v>30</v>
      </c>
      <c r="K8" s="36" t="s">
        <v>604</v>
      </c>
      <c r="O8" s="38"/>
      <c r="T8" s="39"/>
      <c r="V8" s="38" t="s">
        <v>1244</v>
      </c>
      <c r="W8" s="38"/>
      <c r="X8" s="38"/>
      <c r="Y8" s="38"/>
      <c r="Z8" s="38"/>
      <c r="AA8" s="38"/>
      <c r="AE8" s="36" t="s">
        <v>317</v>
      </c>
      <c r="AG8" s="38"/>
      <c r="AH8" s="38"/>
      <c r="AT8" s="32"/>
      <c r="AV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6" t="str">
        <f>IF(ISBLANK(Table2[[#This Row],[device_model]]), "", Table2[[#This Row],[device_suggested_area]])</f>
        <v>Edwin</v>
      </c>
      <c r="BB8" s="36" t="s">
        <v>1029</v>
      </c>
      <c r="BC8" s="36" t="s">
        <v>1027</v>
      </c>
      <c r="BD8" s="36" t="s">
        <v>128</v>
      </c>
      <c r="BE8" s="36" t="s">
        <v>428</v>
      </c>
      <c r="BF8" s="36" t="s">
        <v>127</v>
      </c>
      <c r="BJ8" s="40" t="s">
        <v>1390</v>
      </c>
      <c r="BK8" s="36" t="s">
        <v>434</v>
      </c>
      <c r="BM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s="36" customFormat="1" ht="16" customHeight="1" x14ac:dyDescent="0.2">
      <c r="A9" s="35">
        <v>1005</v>
      </c>
      <c r="B9" s="36" t="s">
        <v>26</v>
      </c>
      <c r="C9" s="36" t="s">
        <v>128</v>
      </c>
      <c r="D9" s="36" t="s">
        <v>27</v>
      </c>
      <c r="E9" s="36" t="s">
        <v>604</v>
      </c>
      <c r="F9" s="37" t="str">
        <f>IF(ISBLANK(Table2[[#This Row],[unique_id]]), "", PROPER(SUBSTITUTE(Table2[[#This Row],[unique_id]], "_", " ")))</f>
        <v>Compensation Sensor Edwin Temperature</v>
      </c>
      <c r="G9" s="36" t="s">
        <v>127</v>
      </c>
      <c r="H9" s="36" t="s">
        <v>87</v>
      </c>
      <c r="I9" s="36" t="s">
        <v>30</v>
      </c>
      <c r="J9" s="36" t="s">
        <v>741</v>
      </c>
      <c r="M9" s="36" t="s">
        <v>90</v>
      </c>
      <c r="O9" s="38"/>
      <c r="T9" s="39"/>
      <c r="U9" s="36" t="s">
        <v>442</v>
      </c>
      <c r="V9" s="38"/>
      <c r="W9" s="38"/>
      <c r="X9" s="38"/>
      <c r="Y9" s="38"/>
      <c r="Z9" s="38"/>
      <c r="AA9" s="38"/>
      <c r="AE9" s="36" t="s">
        <v>317</v>
      </c>
      <c r="AG9" s="38"/>
      <c r="AH9" s="38"/>
      <c r="AT9" s="32"/>
      <c r="AX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9" s="36" t="s">
        <v>127</v>
      </c>
    </row>
    <row r="10" spans="1:66" s="36" customFormat="1" ht="16" customHeight="1" x14ac:dyDescent="0.2">
      <c r="A10" s="35">
        <v>1006</v>
      </c>
      <c r="B10" s="36" t="s">
        <v>26</v>
      </c>
      <c r="C10" s="36" t="s">
        <v>128</v>
      </c>
      <c r="D10" s="36" t="s">
        <v>27</v>
      </c>
      <c r="E10" s="36" t="s">
        <v>1504</v>
      </c>
      <c r="F10" s="37" t="str">
        <f>IF(ISBLANK(Table2[[#This Row],[unique_id]]), "", PROPER(SUBSTITUTE(Table2[[#This Row],[unique_id]], "_", " ")))</f>
        <v>Office Lounge Temperature</v>
      </c>
      <c r="G10" s="36" t="s">
        <v>194</v>
      </c>
      <c r="H10" s="36" t="s">
        <v>87</v>
      </c>
      <c r="I10" s="36" t="s">
        <v>30</v>
      </c>
      <c r="K10" s="36" t="s">
        <v>1505</v>
      </c>
      <c r="O10" s="38"/>
      <c r="T10" s="39"/>
      <c r="V10" s="38" t="s">
        <v>1240</v>
      </c>
      <c r="W10" s="38"/>
      <c r="X10" s="38"/>
      <c r="Y10" s="38"/>
      <c r="Z10" s="38"/>
      <c r="AA10" s="38"/>
      <c r="AE10" s="36" t="s">
        <v>317</v>
      </c>
      <c r="AG10" s="38"/>
      <c r="AH10" s="38"/>
      <c r="AT10" s="32"/>
      <c r="AV1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6" t="str">
        <f>IF(ISBLANK(Table2[[#This Row],[device_model]]), "", Table2[[#This Row],[device_suggested_area]])</f>
        <v>Lounge</v>
      </c>
      <c r="BB10" s="36" t="s">
        <v>1028</v>
      </c>
      <c r="BC10" s="36" t="s">
        <v>1030</v>
      </c>
      <c r="BD10" s="36" t="s">
        <v>128</v>
      </c>
      <c r="BE10" s="36" t="s">
        <v>429</v>
      </c>
      <c r="BF10" s="36" t="s">
        <v>194</v>
      </c>
      <c r="BM1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s="36" customFormat="1" ht="16" customHeight="1" x14ac:dyDescent="0.2">
      <c r="A11" s="35">
        <v>1007</v>
      </c>
      <c r="B11" s="36" t="s">
        <v>26</v>
      </c>
      <c r="C11" s="36" t="s">
        <v>128</v>
      </c>
      <c r="D11" s="36" t="s">
        <v>27</v>
      </c>
      <c r="E11" s="36" t="s">
        <v>1505</v>
      </c>
      <c r="F11" s="37" t="str">
        <f>IF(ISBLANK(Table2[[#This Row],[unique_id]]), "", PROPER(SUBSTITUTE(Table2[[#This Row],[unique_id]], "_", " ")))</f>
        <v>Compensation Sensor Office Lounge Temperature</v>
      </c>
      <c r="G11" s="36" t="s">
        <v>194</v>
      </c>
      <c r="H11" s="36" t="s">
        <v>87</v>
      </c>
      <c r="I11" s="36" t="s">
        <v>30</v>
      </c>
      <c r="J11" s="36" t="s">
        <v>87</v>
      </c>
      <c r="M11" s="36" t="s">
        <v>90</v>
      </c>
      <c r="O11" s="38"/>
      <c r="T11" s="39"/>
      <c r="U11" s="36" t="s">
        <v>442</v>
      </c>
      <c r="V11" s="38"/>
      <c r="W11" s="38"/>
      <c r="X11" s="38"/>
      <c r="Y11" s="38"/>
      <c r="Z11" s="38"/>
      <c r="AA11" s="38"/>
      <c r="AE11" s="36" t="s">
        <v>317</v>
      </c>
      <c r="AG11" s="38"/>
      <c r="AH11" s="38"/>
      <c r="AT11" s="32"/>
      <c r="AX1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1" s="36" t="s">
        <v>194</v>
      </c>
    </row>
    <row r="12" spans="1:66" s="36" customFormat="1" ht="16" customHeight="1" x14ac:dyDescent="0.2">
      <c r="A12" s="35">
        <v>1008</v>
      </c>
      <c r="B12" s="36" t="s">
        <v>26</v>
      </c>
      <c r="C12" s="36" t="s">
        <v>128</v>
      </c>
      <c r="D12" s="36" t="s">
        <v>27</v>
      </c>
      <c r="E12" s="36" t="s">
        <v>605</v>
      </c>
      <c r="F12" s="37" t="str">
        <f>IF(ISBLANK(Table2[[#This Row],[unique_id]]), "", PROPER(SUBSTITUTE(Table2[[#This Row],[unique_id]], "_", " ")))</f>
        <v>Parents Temperature</v>
      </c>
      <c r="G12" s="36" t="s">
        <v>192</v>
      </c>
      <c r="H12" s="36" t="s">
        <v>87</v>
      </c>
      <c r="I12" s="36" t="s">
        <v>30</v>
      </c>
      <c r="K12" s="36" t="s">
        <v>606</v>
      </c>
      <c r="O12" s="38"/>
      <c r="T12" s="39"/>
      <c r="V12" s="38" t="s">
        <v>1247</v>
      </c>
      <c r="W12" s="38"/>
      <c r="X12" s="38"/>
      <c r="Y12" s="38"/>
      <c r="Z12" s="38"/>
      <c r="AA12" s="38"/>
      <c r="AE12" s="36" t="s">
        <v>317</v>
      </c>
      <c r="AG12" s="38"/>
      <c r="AH12" s="38"/>
      <c r="AT12" s="32"/>
      <c r="AV1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6" t="str">
        <f>IF(ISBLANK(Table2[[#This Row],[device_model]]), "", Table2[[#This Row],[device_suggested_area]])</f>
        <v>Parents</v>
      </c>
      <c r="BB12" s="36" t="s">
        <v>1029</v>
      </c>
      <c r="BC12" s="36" t="s">
        <v>1027</v>
      </c>
      <c r="BD12" s="36" t="s">
        <v>128</v>
      </c>
      <c r="BE12" s="36" t="s">
        <v>428</v>
      </c>
      <c r="BF12" s="36" t="s">
        <v>192</v>
      </c>
      <c r="BJ12" s="40" t="s">
        <v>1390</v>
      </c>
      <c r="BK12" s="36" t="s">
        <v>430</v>
      </c>
      <c r="BM1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s="36" customFormat="1" ht="16" customHeight="1" x14ac:dyDescent="0.2">
      <c r="A13" s="35">
        <v>1009</v>
      </c>
      <c r="B13" s="36" t="s">
        <v>26</v>
      </c>
      <c r="C13" s="36" t="s">
        <v>128</v>
      </c>
      <c r="D13" s="36" t="s">
        <v>27</v>
      </c>
      <c r="E13" s="36" t="s">
        <v>606</v>
      </c>
      <c r="F13" s="37" t="str">
        <f>IF(ISBLANK(Table2[[#This Row],[unique_id]]), "", PROPER(SUBSTITUTE(Table2[[#This Row],[unique_id]], "_", " ")))</f>
        <v>Compensation Sensor Parents Temperature</v>
      </c>
      <c r="G13" s="36" t="s">
        <v>192</v>
      </c>
      <c r="H13" s="36" t="s">
        <v>87</v>
      </c>
      <c r="I13" s="36" t="s">
        <v>30</v>
      </c>
      <c r="J13" s="36" t="s">
        <v>87</v>
      </c>
      <c r="M13" s="36" t="s">
        <v>136</v>
      </c>
      <c r="O13" s="38"/>
      <c r="T13" s="39"/>
      <c r="U13" s="36" t="s">
        <v>442</v>
      </c>
      <c r="V13" s="38"/>
      <c r="W13" s="38"/>
      <c r="X13" s="38"/>
      <c r="Y13" s="38"/>
      <c r="Z13" s="38"/>
      <c r="AA13" s="38"/>
      <c r="AE13" s="36" t="s">
        <v>317</v>
      </c>
      <c r="AG13" s="38"/>
      <c r="AH13" s="38"/>
      <c r="AT13" s="32"/>
      <c r="AX13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3" s="36" t="s">
        <v>192</v>
      </c>
    </row>
    <row r="14" spans="1:66" s="36" customFormat="1" ht="16" customHeight="1" x14ac:dyDescent="0.2">
      <c r="A14" s="36">
        <v>1010</v>
      </c>
      <c r="B14" s="36" t="s">
        <v>26</v>
      </c>
      <c r="C14" s="36" t="s">
        <v>128</v>
      </c>
      <c r="D14" s="36" t="s">
        <v>27</v>
      </c>
      <c r="E14" s="36" t="s">
        <v>1359</v>
      </c>
      <c r="F14" s="37" t="str">
        <f>IF(ISBLANK(Table2[[#This Row],[unique_id]]), "", PROPER(SUBSTITUTE(Table2[[#This Row],[unique_id]], "_", " ")))</f>
        <v>Office Temperature</v>
      </c>
      <c r="G14" s="36" t="s">
        <v>212</v>
      </c>
      <c r="H14" s="36" t="s">
        <v>87</v>
      </c>
      <c r="I14" s="36" t="s">
        <v>30</v>
      </c>
      <c r="K14" s="36" t="s">
        <v>1360</v>
      </c>
      <c r="O14" s="38"/>
      <c r="T14" s="39"/>
      <c r="V14" s="38" t="s">
        <v>1242</v>
      </c>
      <c r="W14" s="38"/>
      <c r="X14" s="38"/>
      <c r="Y14" s="38"/>
      <c r="Z14" s="38"/>
      <c r="AA14" s="38"/>
      <c r="AE14" s="36" t="s">
        <v>317</v>
      </c>
      <c r="AG14" s="38"/>
      <c r="AH14" s="38"/>
      <c r="AT14" s="32"/>
      <c r="AV1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6" t="str">
        <f>IF(ISBLANK(Table2[[#This Row],[device_model]]), "", Table2[[#This Row],[device_suggested_area]])</f>
        <v>Office</v>
      </c>
      <c r="BB14" s="36" t="s">
        <v>1029</v>
      </c>
      <c r="BC14" s="36" t="s">
        <v>1030</v>
      </c>
      <c r="BD14" s="36" t="s">
        <v>128</v>
      </c>
      <c r="BE14" s="36" t="s">
        <v>429</v>
      </c>
      <c r="BF14" s="36" t="s">
        <v>212</v>
      </c>
      <c r="BJ14" s="40" t="s">
        <v>1390</v>
      </c>
      <c r="BK14" s="36" t="s">
        <v>431</v>
      </c>
      <c r="BM1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s="36" customFormat="1" ht="16" customHeight="1" x14ac:dyDescent="0.2">
      <c r="A15" s="35">
        <v>1011</v>
      </c>
      <c r="B15" s="36" t="s">
        <v>26</v>
      </c>
      <c r="C15" s="36" t="s">
        <v>128</v>
      </c>
      <c r="D15" s="36" t="s">
        <v>27</v>
      </c>
      <c r="E15" s="36" t="s">
        <v>1360</v>
      </c>
      <c r="F15" s="37" t="str">
        <f>IF(ISBLANK(Table2[[#This Row],[unique_id]]), "", PROPER(SUBSTITUTE(Table2[[#This Row],[unique_id]], "_", " ")))</f>
        <v>Compensation Sensor Office Temperature</v>
      </c>
      <c r="G15" s="36" t="s">
        <v>212</v>
      </c>
      <c r="H15" s="36" t="s">
        <v>87</v>
      </c>
      <c r="I15" s="36" t="s">
        <v>30</v>
      </c>
      <c r="J15" s="36" t="s">
        <v>87</v>
      </c>
      <c r="M15" s="36" t="s">
        <v>136</v>
      </c>
      <c r="O15" s="38"/>
      <c r="T15" s="39"/>
      <c r="U15" s="36" t="s">
        <v>442</v>
      </c>
      <c r="V15" s="38"/>
      <c r="W15" s="38"/>
      <c r="X15" s="38"/>
      <c r="Y15" s="38"/>
      <c r="Z15" s="38"/>
      <c r="AA15" s="38"/>
      <c r="AE15" s="36" t="s">
        <v>317</v>
      </c>
      <c r="AG15" s="38"/>
      <c r="AH15" s="38"/>
      <c r="AT15" s="32"/>
      <c r="AX1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5" s="36" t="s">
        <v>212</v>
      </c>
    </row>
    <row r="16" spans="1:66" s="36" customFormat="1" ht="16" customHeight="1" x14ac:dyDescent="0.2">
      <c r="A16" s="35">
        <v>1012</v>
      </c>
      <c r="B16" s="36" t="s">
        <v>26</v>
      </c>
      <c r="C16" s="36" t="s">
        <v>128</v>
      </c>
      <c r="D16" s="36" t="s">
        <v>27</v>
      </c>
      <c r="E16" s="36" t="s">
        <v>1361</v>
      </c>
      <c r="F16" s="37" t="str">
        <f>IF(ISBLANK(Table2[[#This Row],[unique_id]]), "", PROPER(SUBSTITUTE(Table2[[#This Row],[unique_id]], "_", " ")))</f>
        <v>Kitchen Temperature</v>
      </c>
      <c r="G16" s="36" t="s">
        <v>206</v>
      </c>
      <c r="H16" s="36" t="s">
        <v>87</v>
      </c>
      <c r="I16" s="36" t="s">
        <v>30</v>
      </c>
      <c r="K16" s="36" t="s">
        <v>1362</v>
      </c>
      <c r="O16" s="38"/>
      <c r="T16" s="39"/>
      <c r="V16" s="38" t="s">
        <v>1239</v>
      </c>
      <c r="W16" s="38"/>
      <c r="X16" s="38"/>
      <c r="Y16" s="38"/>
      <c r="Z16" s="38"/>
      <c r="AA16" s="38"/>
      <c r="AE16" s="36" t="s">
        <v>317</v>
      </c>
      <c r="AG16" s="38"/>
      <c r="AH16" s="38"/>
      <c r="AT16" s="32"/>
      <c r="AV1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6" t="str">
        <f>IF(ISBLANK(Table2[[#This Row],[device_model]]), "", Table2[[#This Row],[device_suggested_area]])</f>
        <v>Kitchen</v>
      </c>
      <c r="BB16" s="36" t="s">
        <v>1029</v>
      </c>
      <c r="BC16" s="36" t="s">
        <v>1030</v>
      </c>
      <c r="BD16" s="36" t="s">
        <v>128</v>
      </c>
      <c r="BE16" s="36" t="s">
        <v>429</v>
      </c>
      <c r="BF16" s="36" t="s">
        <v>206</v>
      </c>
      <c r="BJ16" s="36" t="s">
        <v>1390</v>
      </c>
      <c r="BK16" s="36" t="s">
        <v>433</v>
      </c>
      <c r="BM1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s="36" customFormat="1" ht="16" customHeight="1" x14ac:dyDescent="0.2">
      <c r="A17" s="36">
        <v>1013</v>
      </c>
      <c r="B17" s="36" t="s">
        <v>26</v>
      </c>
      <c r="C17" s="36" t="s">
        <v>128</v>
      </c>
      <c r="D17" s="36" t="s">
        <v>27</v>
      </c>
      <c r="E17" s="36" t="s">
        <v>1362</v>
      </c>
      <c r="F17" s="37" t="str">
        <f>IF(ISBLANK(Table2[[#This Row],[unique_id]]), "", PROPER(SUBSTITUTE(Table2[[#This Row],[unique_id]], "_", " ")))</f>
        <v>Compensation Sensor Kitchen Temperature</v>
      </c>
      <c r="G17" s="36" t="s">
        <v>206</v>
      </c>
      <c r="H17" s="36" t="s">
        <v>87</v>
      </c>
      <c r="I17" s="36" t="s">
        <v>30</v>
      </c>
      <c r="J17" s="36" t="s">
        <v>87</v>
      </c>
      <c r="M17" s="36" t="s">
        <v>136</v>
      </c>
      <c r="O17" s="38"/>
      <c r="T17" s="39"/>
      <c r="U17" s="36" t="s">
        <v>442</v>
      </c>
      <c r="V17" s="38"/>
      <c r="W17" s="38"/>
      <c r="X17" s="38"/>
      <c r="Y17" s="38"/>
      <c r="Z17" s="38"/>
      <c r="AA17" s="38"/>
      <c r="AE17" s="36" t="s">
        <v>317</v>
      </c>
      <c r="AG17" s="38"/>
      <c r="AH17" s="38"/>
      <c r="AT17" s="32"/>
      <c r="AX1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7" s="36" t="s">
        <v>206</v>
      </c>
    </row>
    <row r="18" spans="1:65" s="36" customFormat="1" ht="16" customHeight="1" x14ac:dyDescent="0.2">
      <c r="A18" s="35">
        <v>1014</v>
      </c>
      <c r="B18" s="36" t="s">
        <v>26</v>
      </c>
      <c r="C18" s="36" t="s">
        <v>128</v>
      </c>
      <c r="D18" s="36" t="s">
        <v>27</v>
      </c>
      <c r="E18" s="41" t="s">
        <v>1506</v>
      </c>
      <c r="F18" s="37" t="str">
        <f>IF(ISBLANK(Table2[[#This Row],[unique_id]]), "", PROPER(SUBSTITUTE(Table2[[#This Row],[unique_id]], "_", " ")))</f>
        <v>Office Pantry Temperature</v>
      </c>
      <c r="G18" s="36" t="s">
        <v>211</v>
      </c>
      <c r="H18" s="36" t="s">
        <v>87</v>
      </c>
      <c r="I18" s="36" t="s">
        <v>30</v>
      </c>
      <c r="K18" s="41" t="s">
        <v>1507</v>
      </c>
      <c r="O18" s="38"/>
      <c r="T18" s="39"/>
      <c r="V18" s="38" t="s">
        <v>1241</v>
      </c>
      <c r="W18" s="38"/>
      <c r="X18" s="38"/>
      <c r="Y18" s="38"/>
      <c r="Z18" s="38"/>
      <c r="AA18" s="38"/>
      <c r="AE18" s="36" t="s">
        <v>317</v>
      </c>
      <c r="AG18" s="38"/>
      <c r="AH18" s="38"/>
      <c r="AT18" s="32"/>
      <c r="AV1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6" t="str">
        <f>IF(ISBLANK(Table2[[#This Row],[device_model]]), "", Table2[[#This Row],[device_suggested_area]])</f>
        <v>Pantry</v>
      </c>
      <c r="BB18" s="36" t="s">
        <v>1028</v>
      </c>
      <c r="BC18" s="36" t="s">
        <v>1030</v>
      </c>
      <c r="BD18" s="36" t="s">
        <v>128</v>
      </c>
      <c r="BE18" s="36" t="s">
        <v>429</v>
      </c>
      <c r="BF18" s="36" t="s">
        <v>211</v>
      </c>
      <c r="BM1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s="36" customFormat="1" ht="16" customHeight="1" x14ac:dyDescent="0.2">
      <c r="A19" s="35">
        <v>1015</v>
      </c>
      <c r="B19" s="36" t="s">
        <v>26</v>
      </c>
      <c r="C19" s="36" t="s">
        <v>128</v>
      </c>
      <c r="D19" s="36" t="s">
        <v>27</v>
      </c>
      <c r="E19" s="41" t="s">
        <v>1507</v>
      </c>
      <c r="F19" s="37" t="str">
        <f>IF(ISBLANK(Table2[[#This Row],[unique_id]]), "", PROPER(SUBSTITUTE(Table2[[#This Row],[unique_id]], "_", " ")))</f>
        <v>Compensation Sensor Office Pantry Temperature</v>
      </c>
      <c r="G19" s="36" t="s">
        <v>211</v>
      </c>
      <c r="H19" s="36" t="s">
        <v>87</v>
      </c>
      <c r="I19" s="36" t="s">
        <v>30</v>
      </c>
      <c r="J19" s="36" t="s">
        <v>87</v>
      </c>
      <c r="M19" s="36" t="s">
        <v>136</v>
      </c>
      <c r="O19" s="38"/>
      <c r="T19" s="39"/>
      <c r="U19" s="36" t="s">
        <v>442</v>
      </c>
      <c r="V19" s="38"/>
      <c r="W19" s="38"/>
      <c r="X19" s="38"/>
      <c r="Y19" s="38"/>
      <c r="Z19" s="38"/>
      <c r="AA19" s="38"/>
      <c r="AE19" s="36" t="s">
        <v>317</v>
      </c>
      <c r="AG19" s="38"/>
      <c r="AH19" s="38"/>
      <c r="AT19" s="32"/>
      <c r="AX1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9" s="36" t="s">
        <v>211</v>
      </c>
    </row>
    <row r="20" spans="1:65" s="36" customFormat="1" ht="16" customHeight="1" x14ac:dyDescent="0.2">
      <c r="A20" s="36">
        <v>1016</v>
      </c>
      <c r="B20" s="36" t="s">
        <v>26</v>
      </c>
      <c r="C20" s="36" t="s">
        <v>128</v>
      </c>
      <c r="D20" s="36" t="s">
        <v>27</v>
      </c>
      <c r="E20" s="41" t="s">
        <v>1508</v>
      </c>
      <c r="F20" s="37" t="str">
        <f>IF(ISBLANK(Table2[[#This Row],[unique_id]]), "", PROPER(SUBSTITUTE(Table2[[#This Row],[unique_id]], "_", " ")))</f>
        <v>Office Dining Temperature</v>
      </c>
      <c r="G20" s="36" t="s">
        <v>193</v>
      </c>
      <c r="H20" s="36" t="s">
        <v>87</v>
      </c>
      <c r="I20" s="36" t="s">
        <v>30</v>
      </c>
      <c r="K20" s="41" t="s">
        <v>1509</v>
      </c>
      <c r="O20" s="38"/>
      <c r="T20" s="39"/>
      <c r="V20" s="38" t="s">
        <v>1240</v>
      </c>
      <c r="W20" s="38"/>
      <c r="X20" s="38"/>
      <c r="Y20" s="38"/>
      <c r="Z20" s="38"/>
      <c r="AA20" s="38"/>
      <c r="AE20" s="36" t="s">
        <v>317</v>
      </c>
      <c r="AG20" s="38"/>
      <c r="AH20" s="38"/>
      <c r="AT20" s="32"/>
      <c r="AV2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6" t="str">
        <f>IF(ISBLANK(Table2[[#This Row],[device_model]]), "", Table2[[#This Row],[device_suggested_area]])</f>
        <v>Dining</v>
      </c>
      <c r="BB20" s="36" t="s">
        <v>1028</v>
      </c>
      <c r="BC20" s="36" t="s">
        <v>1030</v>
      </c>
      <c r="BD20" s="36" t="s">
        <v>128</v>
      </c>
      <c r="BE20" s="36" t="s">
        <v>429</v>
      </c>
      <c r="BF20" s="36" t="s">
        <v>193</v>
      </c>
      <c r="BM2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s="36" customFormat="1" ht="16" customHeight="1" x14ac:dyDescent="0.2">
      <c r="A21" s="35">
        <v>1017</v>
      </c>
      <c r="B21" s="36" t="s">
        <v>26</v>
      </c>
      <c r="C21" s="36" t="s">
        <v>128</v>
      </c>
      <c r="D21" s="36" t="s">
        <v>27</v>
      </c>
      <c r="E21" s="41" t="s">
        <v>1509</v>
      </c>
      <c r="F21" s="37" t="str">
        <f>IF(ISBLANK(Table2[[#This Row],[unique_id]]), "", PROPER(SUBSTITUTE(Table2[[#This Row],[unique_id]], "_", " ")))</f>
        <v>Compensation Sensor Office Dining Temperature</v>
      </c>
      <c r="G21" s="36" t="s">
        <v>193</v>
      </c>
      <c r="H21" s="36" t="s">
        <v>87</v>
      </c>
      <c r="I21" s="36" t="s">
        <v>30</v>
      </c>
      <c r="J21" s="36" t="s">
        <v>87</v>
      </c>
      <c r="M21" s="36" t="s">
        <v>136</v>
      </c>
      <c r="O21" s="38"/>
      <c r="T21" s="39"/>
      <c r="U21" s="36" t="s">
        <v>442</v>
      </c>
      <c r="V21" s="38"/>
      <c r="W21" s="38"/>
      <c r="X21" s="38"/>
      <c r="Y21" s="38"/>
      <c r="Z21" s="38"/>
      <c r="AA21" s="38"/>
      <c r="AE21" s="36" t="s">
        <v>317</v>
      </c>
      <c r="AG21" s="38"/>
      <c r="AH21" s="38"/>
      <c r="AT21" s="32"/>
      <c r="AX2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1" s="36" t="s">
        <v>193</v>
      </c>
    </row>
    <row r="22" spans="1:65" s="36" customFormat="1" ht="16" customHeight="1" x14ac:dyDescent="0.2">
      <c r="A22" s="35">
        <v>1018</v>
      </c>
      <c r="B22" s="36" t="s">
        <v>26</v>
      </c>
      <c r="C22" s="36" t="s">
        <v>128</v>
      </c>
      <c r="D22" s="36" t="s">
        <v>27</v>
      </c>
      <c r="E22" s="36" t="s">
        <v>599</v>
      </c>
      <c r="F22" s="37" t="str">
        <f>IF(ISBLANK(Table2[[#This Row],[unique_id]]), "", PROPER(SUBSTITUTE(Table2[[#This Row],[unique_id]], "_", " ")))</f>
        <v>Laundry Temperature</v>
      </c>
      <c r="G22" s="36" t="s">
        <v>213</v>
      </c>
      <c r="H22" s="36" t="s">
        <v>87</v>
      </c>
      <c r="I22" s="36" t="s">
        <v>30</v>
      </c>
      <c r="K22" s="36" t="s">
        <v>600</v>
      </c>
      <c r="O22" s="38"/>
      <c r="T22" s="39"/>
      <c r="V22" s="38" t="s">
        <v>1246</v>
      </c>
      <c r="W22" s="38"/>
      <c r="X22" s="38"/>
      <c r="Y22" s="38"/>
      <c r="Z22" s="38"/>
      <c r="AA22" s="38"/>
      <c r="AE22" s="36" t="s">
        <v>317</v>
      </c>
      <c r="AG22" s="38"/>
      <c r="AH22" s="38"/>
      <c r="AT22" s="32"/>
      <c r="AV2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6" t="str">
        <f>IF(ISBLANK(Table2[[#This Row],[device_model]]), "", Table2[[#This Row],[device_suggested_area]])</f>
        <v>Laundry</v>
      </c>
      <c r="BB22" s="36" t="s">
        <v>1029</v>
      </c>
      <c r="BC22" s="36" t="s">
        <v>1027</v>
      </c>
      <c r="BD22" s="36" t="s">
        <v>128</v>
      </c>
      <c r="BE22" s="36" t="s">
        <v>428</v>
      </c>
      <c r="BF22" s="36" t="s">
        <v>213</v>
      </c>
      <c r="BJ22" s="36" t="s">
        <v>1390</v>
      </c>
      <c r="BK22" s="39" t="s">
        <v>432</v>
      </c>
      <c r="BM2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s="36" customFormat="1" ht="16" customHeight="1" x14ac:dyDescent="0.2">
      <c r="A23" s="36">
        <v>1019</v>
      </c>
      <c r="B23" s="36" t="s">
        <v>26</v>
      </c>
      <c r="C23" s="36" t="s">
        <v>128</v>
      </c>
      <c r="D23" s="36" t="s">
        <v>27</v>
      </c>
      <c r="E23" s="36" t="s">
        <v>600</v>
      </c>
      <c r="F23" s="37" t="str">
        <f>IF(ISBLANK(Table2[[#This Row],[unique_id]]), "", PROPER(SUBSTITUTE(Table2[[#This Row],[unique_id]], "_", " ")))</f>
        <v>Compensation Sensor Laundry Temperature</v>
      </c>
      <c r="G23" s="36" t="s">
        <v>213</v>
      </c>
      <c r="H23" s="36" t="s">
        <v>87</v>
      </c>
      <c r="I23" s="36" t="s">
        <v>30</v>
      </c>
      <c r="J23" s="36" t="s">
        <v>87</v>
      </c>
      <c r="M23" s="36" t="s">
        <v>136</v>
      </c>
      <c r="O23" s="38"/>
      <c r="T23" s="39"/>
      <c r="U23" s="36" t="s">
        <v>442</v>
      </c>
      <c r="V23" s="38"/>
      <c r="W23" s="38"/>
      <c r="X23" s="38"/>
      <c r="Y23" s="38"/>
      <c r="Z23" s="38"/>
      <c r="AA23" s="38"/>
      <c r="AE23" s="36" t="s">
        <v>317</v>
      </c>
      <c r="AG23" s="38"/>
      <c r="AH23" s="38"/>
      <c r="AT23" s="32"/>
      <c r="AX23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3" s="36" t="s">
        <v>213</v>
      </c>
      <c r="BK23" s="39"/>
    </row>
    <row r="24" spans="1:65" s="36" customFormat="1" ht="16" customHeight="1" x14ac:dyDescent="0.2">
      <c r="A24" s="35">
        <v>1020</v>
      </c>
      <c r="B24" s="36" t="s">
        <v>26</v>
      </c>
      <c r="C24" s="36" t="s">
        <v>39</v>
      </c>
      <c r="D24" s="36" t="s">
        <v>27</v>
      </c>
      <c r="E24" s="36" t="s">
        <v>1232</v>
      </c>
      <c r="F24" s="37" t="str">
        <f>IF(ISBLANK(Table2[[#This Row],[unique_id]]), "", PROPER(SUBSTITUTE(Table2[[#This Row],[unique_id]], "_", " ")))</f>
        <v>Wardrobe Temperature</v>
      </c>
      <c r="G24" s="36" t="s">
        <v>501</v>
      </c>
      <c r="H24" s="36" t="s">
        <v>87</v>
      </c>
      <c r="I24" s="36" t="s">
        <v>30</v>
      </c>
      <c r="K24" s="36" t="s">
        <v>1233</v>
      </c>
      <c r="O24" s="38"/>
      <c r="T24" s="39"/>
      <c r="V24" s="38" t="s">
        <v>1249</v>
      </c>
      <c r="W24" s="38"/>
      <c r="X24" s="38"/>
      <c r="Y24" s="38"/>
      <c r="Z24" s="38"/>
      <c r="AA24" s="38"/>
      <c r="AB24" s="36" t="s">
        <v>31</v>
      </c>
      <c r="AC24" s="36" t="s">
        <v>88</v>
      </c>
      <c r="AD24" s="36" t="s">
        <v>89</v>
      </c>
      <c r="AE24" s="36" t="s">
        <v>317</v>
      </c>
      <c r="AF24" s="36">
        <v>300</v>
      </c>
      <c r="AG24" s="38" t="s">
        <v>34</v>
      </c>
      <c r="AH24" s="38"/>
      <c r="AI24" s="36" t="s">
        <v>169</v>
      </c>
      <c r="AJ24" s="36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6" t="str">
        <f>IF(ISBLANK(Table2[[#This Row],[index]]),  "", _xlfn.CONCAT(LOWER(Table2[[#This Row],[device_via_device]]), "/", Table2[[#This Row],[unique_id]]))</f>
        <v>weewx/wardrobe_temperature</v>
      </c>
      <c r="AR24" s="36" t="s">
        <v>1250</v>
      </c>
      <c r="AS24" s="36">
        <v>1</v>
      </c>
      <c r="AT24" s="32"/>
      <c r="AV2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6" t="str">
        <f>IF(ISBLANK(Table2[[#This Row],[device_model]]), "", Table2[[#This Row],[device_suggested_area]])</f>
        <v>Wardrobe</v>
      </c>
      <c r="BB24" s="36" t="s">
        <v>1331</v>
      </c>
      <c r="BC24" s="36" t="s">
        <v>36</v>
      </c>
      <c r="BD24" s="36" t="s">
        <v>37</v>
      </c>
      <c r="BE24" s="36" t="s">
        <v>1122</v>
      </c>
      <c r="BF24" s="36" t="s">
        <v>501</v>
      </c>
      <c r="BM2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s="36" customFormat="1" ht="16" customHeight="1" x14ac:dyDescent="0.2">
      <c r="A25" s="35">
        <v>1021</v>
      </c>
      <c r="B25" s="36" t="s">
        <v>26</v>
      </c>
      <c r="C25" s="36" t="s">
        <v>39</v>
      </c>
      <c r="D25" s="36" t="s">
        <v>27</v>
      </c>
      <c r="E25" s="36" t="s">
        <v>1233</v>
      </c>
      <c r="F25" s="37" t="str">
        <f>IF(ISBLANK(Table2[[#This Row],[unique_id]]), "", PROPER(SUBSTITUTE(Table2[[#This Row],[unique_id]], "_", " ")))</f>
        <v>Compensation Sensor Wardrobe Temperature</v>
      </c>
      <c r="G25" s="36" t="s">
        <v>501</v>
      </c>
      <c r="H25" s="36" t="s">
        <v>87</v>
      </c>
      <c r="I25" s="36" t="s">
        <v>30</v>
      </c>
      <c r="J25" s="36" t="s">
        <v>87</v>
      </c>
      <c r="M25" s="36" t="s">
        <v>136</v>
      </c>
      <c r="O25" s="38"/>
      <c r="T25" s="39"/>
      <c r="U25" s="36" t="s">
        <v>442</v>
      </c>
      <c r="V25" s="38"/>
      <c r="W25" s="38"/>
      <c r="X25" s="38"/>
      <c r="Y25" s="38"/>
      <c r="Z25" s="38"/>
      <c r="AA25" s="38"/>
      <c r="AB25" s="36" t="s">
        <v>31</v>
      </c>
      <c r="AC25" s="36" t="s">
        <v>88</v>
      </c>
      <c r="AD25" s="36" t="s">
        <v>89</v>
      </c>
      <c r="AE25" s="36" t="s">
        <v>317</v>
      </c>
      <c r="AG25" s="38"/>
      <c r="AH25" s="38"/>
      <c r="AT25" s="32"/>
      <c r="AX2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5" s="36" t="s">
        <v>501</v>
      </c>
    </row>
    <row r="26" spans="1:65" s="36" customFormat="1" ht="16" customHeight="1" x14ac:dyDescent="0.2">
      <c r="A26" s="36">
        <v>1022</v>
      </c>
      <c r="B26" s="36" t="s">
        <v>26</v>
      </c>
      <c r="C26" s="36" t="s">
        <v>1177</v>
      </c>
      <c r="D26" s="36" t="s">
        <v>27</v>
      </c>
      <c r="E26" s="36" t="s">
        <v>1235</v>
      </c>
      <c r="F26" s="37" t="str">
        <f>IF(ISBLANK(Table2[[#This Row],[unique_id]]), "", PROPER(SUBSTITUTE(Table2[[#This Row],[unique_id]], "_", " ")))</f>
        <v>Utility Temperature</v>
      </c>
      <c r="G26" s="36" t="s">
        <v>1234</v>
      </c>
      <c r="H26" s="36" t="s">
        <v>87</v>
      </c>
      <c r="I26" s="36" t="s">
        <v>30</v>
      </c>
      <c r="K26" s="36" t="s">
        <v>1236</v>
      </c>
      <c r="O26" s="38"/>
      <c r="T26" s="39"/>
      <c r="V26" s="38" t="s">
        <v>1248</v>
      </c>
      <c r="W26" s="38"/>
      <c r="X26" s="38"/>
      <c r="Y26" s="38"/>
      <c r="Z26" s="38"/>
      <c r="AA26" s="38"/>
      <c r="AB26" s="36" t="s">
        <v>31</v>
      </c>
      <c r="AC26" s="36" t="s">
        <v>88</v>
      </c>
      <c r="AD26" s="36" t="s">
        <v>89</v>
      </c>
      <c r="AE26" s="36" t="s">
        <v>317</v>
      </c>
      <c r="AF26" s="36">
        <v>300</v>
      </c>
      <c r="AG26" s="38" t="s">
        <v>34</v>
      </c>
      <c r="AH26" s="38"/>
      <c r="AI26" s="36" t="s">
        <v>1204</v>
      </c>
      <c r="AJ26" s="36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6" t="str">
        <f>IF(ISBLANK(Table2[[#This Row],[index]]),  "", _xlfn.CONCAT("telegraf/", Table2[[#This Row],[unique_id_device]], "/", LOWER(Table2[[#This Row],[device_via_device]])))</f>
        <v>telegraf/macmini-meg/digitemp</v>
      </c>
      <c r="AR26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6">
        <v>1</v>
      </c>
      <c r="AT26" s="32"/>
      <c r="AV2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6" t="str">
        <f>IF(ISBLANK(Table2[[#This Row],[device_model]]), "", Table2[[#This Row],[device_suggested_area]])</f>
        <v>Rack</v>
      </c>
      <c r="BB26" s="36" t="s">
        <v>87</v>
      </c>
      <c r="BC26" s="36" t="s">
        <v>1181</v>
      </c>
      <c r="BD26" s="36" t="s">
        <v>1177</v>
      </c>
      <c r="BE26" s="36" t="s">
        <v>1182</v>
      </c>
      <c r="BF26" s="36" t="s">
        <v>28</v>
      </c>
      <c r="BK26" s="36" t="s">
        <v>1201</v>
      </c>
      <c r="BM2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s="36" customFormat="1" ht="16" customHeight="1" x14ac:dyDescent="0.2">
      <c r="A27" s="35">
        <v>1023</v>
      </c>
      <c r="B27" s="36" t="s">
        <v>26</v>
      </c>
      <c r="C27" s="36" t="s">
        <v>1177</v>
      </c>
      <c r="D27" s="36" t="s">
        <v>27</v>
      </c>
      <c r="E27" s="36" t="s">
        <v>1236</v>
      </c>
      <c r="F27" s="36" t="str">
        <f>IF(ISBLANK(Table2[[#This Row],[unique_id]]), "", PROPER(SUBSTITUTE(Table2[[#This Row],[unique_id]], "_", " ")))</f>
        <v>Compensation Sensor Utility Temperature</v>
      </c>
      <c r="G27" s="36" t="s">
        <v>1234</v>
      </c>
      <c r="H27" s="36" t="s">
        <v>87</v>
      </c>
      <c r="I27" s="36" t="s">
        <v>30</v>
      </c>
      <c r="J27" s="36" t="s">
        <v>87</v>
      </c>
      <c r="O27" s="38"/>
      <c r="T27" s="39"/>
      <c r="U27" s="36" t="s">
        <v>442</v>
      </c>
      <c r="V27" s="38"/>
      <c r="W27" s="38"/>
      <c r="X27" s="38"/>
      <c r="Y27" s="38"/>
      <c r="Z27" s="38"/>
      <c r="AA27" s="38"/>
      <c r="AB27" s="36" t="s">
        <v>31</v>
      </c>
      <c r="AC27" s="36" t="s">
        <v>88</v>
      </c>
      <c r="AD27" s="36" t="s">
        <v>89</v>
      </c>
      <c r="AE27" s="36" t="s">
        <v>317</v>
      </c>
      <c r="AG27" s="38"/>
      <c r="AH27" s="38"/>
      <c r="AJ27" s="36" t="str">
        <f>IF(ISBLANK(AI27),  "", _xlfn.CONCAT("haas/entity/sensor/", LOWER(C27), "/", E27, "/config"))</f>
        <v/>
      </c>
      <c r="AK27" s="36" t="str">
        <f>IF(ISBLANK(AI27),  "", _xlfn.CONCAT(LOWER(C27), "/", E27))</f>
        <v/>
      </c>
      <c r="AT27" s="32"/>
      <c r="AU27" s="42"/>
      <c r="AX2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6" t="str">
        <f>IF(ISBLANK(Table2[[#This Row],[device_model]]), "", Table2[[#This Row],[device_suggested_area]])</f>
        <v/>
      </c>
      <c r="BE27" s="38"/>
      <c r="BF27" s="36" t="s">
        <v>28</v>
      </c>
      <c r="BM2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s="36" customFormat="1" ht="16" customHeight="1" x14ac:dyDescent="0.2">
      <c r="A28" s="35">
        <v>1024</v>
      </c>
      <c r="B28" s="36" t="s">
        <v>26</v>
      </c>
      <c r="C28" s="36" t="s">
        <v>705</v>
      </c>
      <c r="D28" s="36" t="s">
        <v>27</v>
      </c>
      <c r="E28" s="36" t="s">
        <v>1100</v>
      </c>
      <c r="F28" s="37" t="str">
        <f>IF(ISBLANK(Table2[[#This Row],[unique_id]]), "", PROPER(SUBSTITUTE(Table2[[#This Row],[unique_id]], "_", " ")))</f>
        <v>Deck Festoons Plug Temperature</v>
      </c>
      <c r="G28" s="36" t="s">
        <v>407</v>
      </c>
      <c r="H28" s="36" t="s">
        <v>87</v>
      </c>
      <c r="I28" s="36" t="s">
        <v>30</v>
      </c>
      <c r="K28" s="36" t="s">
        <v>1227</v>
      </c>
      <c r="O28" s="38"/>
      <c r="T28" s="39"/>
      <c r="U28" s="36" t="s">
        <v>442</v>
      </c>
      <c r="V28" s="38" t="s">
        <v>1243</v>
      </c>
      <c r="W28" s="38"/>
      <c r="X28" s="38"/>
      <c r="Y28" s="38"/>
      <c r="Z28" s="38"/>
      <c r="AA28" s="38"/>
      <c r="AB28" s="36" t="s">
        <v>31</v>
      </c>
      <c r="AC28" s="36" t="s">
        <v>88</v>
      </c>
      <c r="AD28" s="36" t="s">
        <v>89</v>
      </c>
      <c r="AE28" s="36" t="s">
        <v>317</v>
      </c>
      <c r="AF28" s="36">
        <v>10</v>
      </c>
      <c r="AG28" s="38" t="s">
        <v>34</v>
      </c>
      <c r="AH28" s="38" t="s">
        <v>918</v>
      </c>
      <c r="AJ28" s="36" t="str">
        <f>_xlfn.CONCAT("homeassistant/", Table2[[#This Row],[entity_namespace]], "/tasmota/",Table2[[#This Row],[unique_id]], "/config")</f>
        <v>homeassistant/sensor/tasmota/deck_festoons_plug_temperature/config</v>
      </c>
      <c r="AK28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6" t="s">
        <v>937</v>
      </c>
      <c r="AO28" s="36" t="s">
        <v>938</v>
      </c>
      <c r="AP28" s="36" t="s">
        <v>927</v>
      </c>
      <c r="AQ28" s="36" t="s">
        <v>928</v>
      </c>
      <c r="AR28" s="36" t="s">
        <v>1176</v>
      </c>
      <c r="AS28" s="36">
        <v>1</v>
      </c>
      <c r="AT28" s="34"/>
      <c r="AV2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6" t="str">
        <f>IF(ISBLANK(Table2[[#This Row],[device_model]]), "", Table2[[#This Row],[device_suggested_area]])</f>
        <v>Deck</v>
      </c>
      <c r="BB28" s="36" t="s">
        <v>739</v>
      </c>
      <c r="BC28" s="36" t="s">
        <v>1173</v>
      </c>
      <c r="BD28" s="36" t="s">
        <v>1172</v>
      </c>
      <c r="BE28" s="36" t="s">
        <v>908</v>
      </c>
      <c r="BF28" s="36" t="s">
        <v>359</v>
      </c>
      <c r="BG28" s="36" t="s">
        <v>407</v>
      </c>
      <c r="BH28" s="36" t="s">
        <v>407</v>
      </c>
      <c r="BM2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s="36" customFormat="1" ht="16" customHeight="1" x14ac:dyDescent="0.2">
      <c r="A29" s="36">
        <v>1025</v>
      </c>
      <c r="B29" s="36" t="s">
        <v>26</v>
      </c>
      <c r="C29" s="36" t="s">
        <v>705</v>
      </c>
      <c r="D29" s="36" t="s">
        <v>27</v>
      </c>
      <c r="E29" s="36" t="s">
        <v>1227</v>
      </c>
      <c r="F29" s="36" t="str">
        <f>IF(ISBLANK(Table2[[#This Row],[unique_id]]), "", PROPER(SUBSTITUTE(Table2[[#This Row],[unique_id]], "_", " ")))</f>
        <v>Compensation Sensor Deck Festoons Plug Temperature</v>
      </c>
      <c r="G29" s="36" t="s">
        <v>407</v>
      </c>
      <c r="H29" s="36" t="s">
        <v>87</v>
      </c>
      <c r="I29" s="36" t="s">
        <v>30</v>
      </c>
      <c r="J29" s="36" t="s">
        <v>87</v>
      </c>
      <c r="M29" s="36" t="s">
        <v>136</v>
      </c>
      <c r="O29" s="38"/>
      <c r="T29" s="39"/>
      <c r="U29" s="36" t="s">
        <v>442</v>
      </c>
      <c r="V29" s="38"/>
      <c r="W29" s="38"/>
      <c r="X29" s="38"/>
      <c r="Y29" s="38"/>
      <c r="Z29" s="38"/>
      <c r="AA29" s="38"/>
      <c r="AB29" s="36" t="s">
        <v>31</v>
      </c>
      <c r="AC29" s="36" t="s">
        <v>88</v>
      </c>
      <c r="AD29" s="36" t="s">
        <v>89</v>
      </c>
      <c r="AE29" s="36" t="s">
        <v>317</v>
      </c>
      <c r="AG29" s="38"/>
      <c r="AH29" s="38"/>
      <c r="AJ29" s="36" t="str">
        <f>IF(ISBLANK(AI29),  "", _xlfn.CONCAT("haas/entity/sensor/", LOWER(C29), "/", E29, "/config"))</f>
        <v/>
      </c>
      <c r="AK29" s="36" t="str">
        <f>IF(ISBLANK(AI29),  "", _xlfn.CONCAT(LOWER(C29), "/", E29))</f>
        <v/>
      </c>
      <c r="AT29" s="32"/>
      <c r="AU29" s="42"/>
      <c r="AX2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6" t="str">
        <f>IF(ISBLANK(Table2[[#This Row],[device_model]]), "", Table2[[#This Row],[device_suggested_area]])</f>
        <v/>
      </c>
      <c r="BE29" s="38"/>
      <c r="BF29" s="36" t="s">
        <v>359</v>
      </c>
      <c r="BG29" s="36" t="s">
        <v>407</v>
      </c>
      <c r="BH29" s="36" t="s">
        <v>407</v>
      </c>
      <c r="BM2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s="36" customFormat="1" ht="16" customHeight="1" x14ac:dyDescent="0.2">
      <c r="A30" s="35">
        <v>1026</v>
      </c>
      <c r="B30" s="36" t="s">
        <v>26</v>
      </c>
      <c r="C30" s="36" t="s">
        <v>128</v>
      </c>
      <c r="D30" s="36" t="s">
        <v>27</v>
      </c>
      <c r="E30" s="36" t="s">
        <v>1510</v>
      </c>
      <c r="F30" s="37" t="str">
        <f>IF(ISBLANK(Table2[[#This Row],[unique_id]]), "", PROPER(SUBSTITUTE(Table2[[#This Row],[unique_id]], "_", " ")))</f>
        <v>Office Basement Temperature</v>
      </c>
      <c r="G30" s="36" t="s">
        <v>210</v>
      </c>
      <c r="H30" s="36" t="s">
        <v>87</v>
      </c>
      <c r="I30" s="36" t="s">
        <v>30</v>
      </c>
      <c r="K30" s="36" t="s">
        <v>1511</v>
      </c>
      <c r="O30" s="38"/>
      <c r="T30" s="39"/>
      <c r="V30" s="38" t="s">
        <v>1240</v>
      </c>
      <c r="W30" s="38"/>
      <c r="X30" s="38"/>
      <c r="Y30" s="38"/>
      <c r="Z30" s="38"/>
      <c r="AA30" s="38"/>
      <c r="AE30" s="36" t="s">
        <v>317</v>
      </c>
      <c r="AG30" s="38"/>
      <c r="AH30" s="38"/>
      <c r="AT30" s="32"/>
      <c r="AV3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6" t="str">
        <f>IF(ISBLANK(Table2[[#This Row],[device_model]]), "", Table2[[#This Row],[device_suggested_area]])</f>
        <v>Basement</v>
      </c>
      <c r="BB30" s="36" t="s">
        <v>1028</v>
      </c>
      <c r="BC30" s="36" t="s">
        <v>1030</v>
      </c>
      <c r="BD30" s="36" t="s">
        <v>128</v>
      </c>
      <c r="BE30" s="36" t="s">
        <v>429</v>
      </c>
      <c r="BF30" s="36" t="s">
        <v>210</v>
      </c>
      <c r="BM3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s="36" customFormat="1" ht="16" customHeight="1" x14ac:dyDescent="0.2">
      <c r="A31" s="35">
        <v>1027</v>
      </c>
      <c r="B31" s="36" t="s">
        <v>26</v>
      </c>
      <c r="C31" s="36" t="s">
        <v>128</v>
      </c>
      <c r="D31" s="36" t="s">
        <v>27</v>
      </c>
      <c r="E31" s="36" t="s">
        <v>1511</v>
      </c>
      <c r="F31" s="37" t="str">
        <f>IF(ISBLANK(Table2[[#This Row],[unique_id]]), "", PROPER(SUBSTITUTE(Table2[[#This Row],[unique_id]], "_", " ")))</f>
        <v>Compensation Sensor Office Basement Temperature</v>
      </c>
      <c r="G31" s="36" t="s">
        <v>210</v>
      </c>
      <c r="H31" s="36" t="s">
        <v>87</v>
      </c>
      <c r="I31" s="36" t="s">
        <v>30</v>
      </c>
      <c r="J31" s="36" t="s">
        <v>87</v>
      </c>
      <c r="M31" s="36" t="s">
        <v>136</v>
      </c>
      <c r="O31" s="38"/>
      <c r="T31" s="39"/>
      <c r="U31" s="36" t="s">
        <v>442</v>
      </c>
      <c r="V31" s="38"/>
      <c r="W31" s="38"/>
      <c r="X31" s="38"/>
      <c r="Y31" s="38"/>
      <c r="Z31" s="38"/>
      <c r="AA31" s="38"/>
      <c r="AE31" s="36" t="s">
        <v>317</v>
      </c>
      <c r="AG31" s="38"/>
      <c r="AH31" s="38"/>
      <c r="AT31" s="32"/>
      <c r="AX3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31" s="36" t="s">
        <v>210</v>
      </c>
    </row>
    <row r="32" spans="1:65" s="36" customFormat="1" ht="16" customHeight="1" x14ac:dyDescent="0.2">
      <c r="A32" s="36">
        <v>1028</v>
      </c>
      <c r="B32" s="36" t="s">
        <v>26</v>
      </c>
      <c r="C32" s="36" t="s">
        <v>39</v>
      </c>
      <c r="D32" s="36" t="s">
        <v>27</v>
      </c>
      <c r="E32" s="36" t="s">
        <v>1207</v>
      </c>
      <c r="F32" s="37" t="str">
        <f>IF(ISBLANK(Table2[[#This Row],[unique_id]]), "", PROPER(SUBSTITUTE(Table2[[#This Row],[unique_id]], "_", " ")))</f>
        <v>Roof Apparent Temperature</v>
      </c>
      <c r="G32" s="36" t="s">
        <v>92</v>
      </c>
      <c r="H32" s="36" t="s">
        <v>87</v>
      </c>
      <c r="I32" s="36" t="s">
        <v>30</v>
      </c>
      <c r="O32" s="38"/>
      <c r="T32" s="39"/>
      <c r="V32" s="38"/>
      <c r="W32" s="38"/>
      <c r="X32" s="38"/>
      <c r="Y32" s="38"/>
      <c r="Z32" s="38"/>
      <c r="AA32" s="38"/>
      <c r="AB32" s="36" t="s">
        <v>31</v>
      </c>
      <c r="AC32" s="36" t="s">
        <v>88</v>
      </c>
      <c r="AD32" s="36" t="s">
        <v>89</v>
      </c>
      <c r="AE32" s="36" t="s">
        <v>317</v>
      </c>
      <c r="AF32" s="36">
        <v>300</v>
      </c>
      <c r="AG32" s="38" t="s">
        <v>34</v>
      </c>
      <c r="AH32" s="38"/>
      <c r="AI32" s="36" t="s">
        <v>93</v>
      </c>
      <c r="AJ32" s="36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6" t="str">
        <f>IF(ISBLANK(Table2[[#This Row],[index]]),  "", _xlfn.CONCAT(LOWER(Table2[[#This Row],[device_via_device]]), "/", Table2[[#This Row],[unique_id]]))</f>
        <v>weewx/roof_apparent_temperature</v>
      </c>
      <c r="AR32" s="36" t="s">
        <v>1250</v>
      </c>
      <c r="AS32" s="36">
        <v>1</v>
      </c>
      <c r="AT32" s="32"/>
      <c r="AV3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6" t="str">
        <f>IF(ISBLANK(Table2[[#This Row],[device_model]]), "", Table2[[#This Row],[device_suggested_area]])</f>
        <v>Roof</v>
      </c>
      <c r="BB32" s="36" t="s">
        <v>427</v>
      </c>
      <c r="BC32" s="36" t="s">
        <v>36</v>
      </c>
      <c r="BD32" s="36" t="s">
        <v>37</v>
      </c>
      <c r="BE32" s="36" t="s">
        <v>1122</v>
      </c>
      <c r="BF32" s="36" t="s">
        <v>38</v>
      </c>
      <c r="BM3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s="36" customFormat="1" ht="16" customHeight="1" x14ac:dyDescent="0.2">
      <c r="A33" s="35">
        <v>1029</v>
      </c>
      <c r="B33" s="36" t="s">
        <v>26</v>
      </c>
      <c r="C33" s="36" t="s">
        <v>39</v>
      </c>
      <c r="D33" s="36" t="s">
        <v>27</v>
      </c>
      <c r="E33" s="36" t="s">
        <v>1208</v>
      </c>
      <c r="F33" s="37" t="str">
        <f>IF(ISBLANK(Table2[[#This Row],[unique_id]]), "", PROPER(SUBSTITUTE(Table2[[#This Row],[unique_id]], "_", " ")))</f>
        <v>Roof Dew Point</v>
      </c>
      <c r="G33" s="36" t="s">
        <v>94</v>
      </c>
      <c r="H33" s="36" t="s">
        <v>87</v>
      </c>
      <c r="I33" s="36" t="s">
        <v>30</v>
      </c>
      <c r="O33" s="38"/>
      <c r="T33" s="39"/>
      <c r="V33" s="38"/>
      <c r="W33" s="38"/>
      <c r="X33" s="38"/>
      <c r="Y33" s="38"/>
      <c r="Z33" s="38"/>
      <c r="AA33" s="38"/>
      <c r="AB33" s="36" t="s">
        <v>31</v>
      </c>
      <c r="AC33" s="36" t="s">
        <v>88</v>
      </c>
      <c r="AD33" s="36" t="s">
        <v>89</v>
      </c>
      <c r="AE33" s="36" t="s">
        <v>317</v>
      </c>
      <c r="AF33" s="36">
        <v>300</v>
      </c>
      <c r="AG33" s="38" t="s">
        <v>34</v>
      </c>
      <c r="AH33" s="38"/>
      <c r="AI33" s="36" t="s">
        <v>95</v>
      </c>
      <c r="AJ33" s="36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6" t="str">
        <f>IF(ISBLANK(Table2[[#This Row],[index]]),  "", _xlfn.CONCAT(LOWER(Table2[[#This Row],[device_via_device]]), "/", Table2[[#This Row],[unique_id]]))</f>
        <v>weewx/roof_dew_point</v>
      </c>
      <c r="AR33" s="36" t="s">
        <v>1250</v>
      </c>
      <c r="AS33" s="36">
        <v>1</v>
      </c>
      <c r="AT33" s="32"/>
      <c r="AV33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6" t="str">
        <f>IF(ISBLANK(Table2[[#This Row],[device_model]]), "", Table2[[#This Row],[device_suggested_area]])</f>
        <v>Roof</v>
      </c>
      <c r="BB33" s="36" t="s">
        <v>427</v>
      </c>
      <c r="BC33" s="36" t="s">
        <v>36</v>
      </c>
      <c r="BD33" s="36" t="s">
        <v>37</v>
      </c>
      <c r="BE33" s="36" t="s">
        <v>1122</v>
      </c>
      <c r="BF33" s="36" t="s">
        <v>38</v>
      </c>
      <c r="BM33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s="36" customFormat="1" ht="16" customHeight="1" x14ac:dyDescent="0.2">
      <c r="A34" s="35">
        <v>1030</v>
      </c>
      <c r="B34" s="36" t="s">
        <v>26</v>
      </c>
      <c r="C34" s="36" t="s">
        <v>39</v>
      </c>
      <c r="D34" s="36" t="s">
        <v>27</v>
      </c>
      <c r="E34" s="36" t="s">
        <v>1209</v>
      </c>
      <c r="F34" s="37" t="str">
        <f>IF(ISBLANK(Table2[[#This Row],[unique_id]]), "", PROPER(SUBSTITUTE(Table2[[#This Row],[unique_id]], "_", " ")))</f>
        <v>Roof Heat Index</v>
      </c>
      <c r="G34" s="36" t="s">
        <v>96</v>
      </c>
      <c r="H34" s="36" t="s">
        <v>87</v>
      </c>
      <c r="I34" s="36" t="s">
        <v>30</v>
      </c>
      <c r="O34" s="38"/>
      <c r="T34" s="39"/>
      <c r="V34" s="38"/>
      <c r="W34" s="38"/>
      <c r="X34" s="38"/>
      <c r="Y34" s="38"/>
      <c r="Z34" s="38"/>
      <c r="AA34" s="38"/>
      <c r="AB34" s="36" t="s">
        <v>31</v>
      </c>
      <c r="AC34" s="36" t="s">
        <v>88</v>
      </c>
      <c r="AD34" s="36" t="s">
        <v>89</v>
      </c>
      <c r="AE34" s="36" t="s">
        <v>317</v>
      </c>
      <c r="AF34" s="36">
        <v>300</v>
      </c>
      <c r="AG34" s="38" t="s">
        <v>34</v>
      </c>
      <c r="AH34" s="38"/>
      <c r="AI34" s="36" t="s">
        <v>97</v>
      </c>
      <c r="AJ34" s="36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6" t="str">
        <f>IF(ISBLANK(Table2[[#This Row],[index]]),  "", _xlfn.CONCAT(LOWER(Table2[[#This Row],[device_via_device]]), "/", Table2[[#This Row],[unique_id]]))</f>
        <v>weewx/roof_heat_index</v>
      </c>
      <c r="AR34" s="36" t="s">
        <v>1250</v>
      </c>
      <c r="AS34" s="36">
        <v>1</v>
      </c>
      <c r="AT34" s="32"/>
      <c r="AV3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6" t="str">
        <f>IF(ISBLANK(Table2[[#This Row],[device_model]]), "", Table2[[#This Row],[device_suggested_area]])</f>
        <v>Roof</v>
      </c>
      <c r="BB34" s="36" t="s">
        <v>427</v>
      </c>
      <c r="BC34" s="36" t="s">
        <v>36</v>
      </c>
      <c r="BD34" s="36" t="s">
        <v>37</v>
      </c>
      <c r="BE34" s="36" t="s">
        <v>1122</v>
      </c>
      <c r="BF34" s="36" t="s">
        <v>38</v>
      </c>
      <c r="BM3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s="36" customFormat="1" ht="16" customHeight="1" x14ac:dyDescent="0.2">
      <c r="A35" s="36">
        <v>1031</v>
      </c>
      <c r="B35" s="36" t="s">
        <v>26</v>
      </c>
      <c r="C35" s="36" t="s">
        <v>39</v>
      </c>
      <c r="D35" s="36" t="s">
        <v>27</v>
      </c>
      <c r="E35" s="36" t="s">
        <v>1210</v>
      </c>
      <c r="F35" s="37" t="str">
        <f>IF(ISBLANK(Table2[[#This Row],[unique_id]]), "", PROPER(SUBSTITUTE(Table2[[#This Row],[unique_id]], "_", " ")))</f>
        <v>Roof Humidity Index</v>
      </c>
      <c r="G35" s="36" t="s">
        <v>98</v>
      </c>
      <c r="H35" s="36" t="s">
        <v>87</v>
      </c>
      <c r="I35" s="36" t="s">
        <v>30</v>
      </c>
      <c r="O35" s="38"/>
      <c r="T35" s="39"/>
      <c r="V35" s="38"/>
      <c r="W35" s="38"/>
      <c r="X35" s="38"/>
      <c r="Y35" s="38"/>
      <c r="Z35" s="38"/>
      <c r="AA35" s="38"/>
      <c r="AB35" s="36" t="s">
        <v>31</v>
      </c>
      <c r="AC35" s="36" t="s">
        <v>88</v>
      </c>
      <c r="AD35" s="36" t="s">
        <v>89</v>
      </c>
      <c r="AE35" s="36" t="s">
        <v>317</v>
      </c>
      <c r="AF35" s="36">
        <v>300</v>
      </c>
      <c r="AG35" s="38" t="s">
        <v>34</v>
      </c>
      <c r="AH35" s="38"/>
      <c r="AI35" s="36" t="s">
        <v>99</v>
      </c>
      <c r="AJ35" s="36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6" t="str">
        <f>IF(ISBLANK(Table2[[#This Row],[index]]),  "", _xlfn.CONCAT(LOWER(Table2[[#This Row],[device_via_device]]), "/", Table2[[#This Row],[unique_id]]))</f>
        <v>weewx/roof_humidity_index</v>
      </c>
      <c r="AR35" s="36" t="s">
        <v>1250</v>
      </c>
      <c r="AS35" s="36">
        <v>1</v>
      </c>
      <c r="AT35" s="32"/>
      <c r="AV35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6" t="str">
        <f>IF(ISBLANK(Table2[[#This Row],[device_model]]), "", Table2[[#This Row],[device_suggested_area]])</f>
        <v>Roof</v>
      </c>
      <c r="BB35" s="36" t="s">
        <v>427</v>
      </c>
      <c r="BC35" s="36" t="s">
        <v>36</v>
      </c>
      <c r="BD35" s="36" t="s">
        <v>37</v>
      </c>
      <c r="BE35" s="36" t="s">
        <v>1122</v>
      </c>
      <c r="BF35" s="36" t="s">
        <v>38</v>
      </c>
      <c r="BM3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s="36" customFormat="1" ht="16" customHeight="1" x14ac:dyDescent="0.2">
      <c r="A36" s="35">
        <v>1032</v>
      </c>
      <c r="B36" s="36" t="s">
        <v>26</v>
      </c>
      <c r="C36" s="36" t="s">
        <v>39</v>
      </c>
      <c r="D36" s="36" t="s">
        <v>27</v>
      </c>
      <c r="E36" s="36" t="s">
        <v>1211</v>
      </c>
      <c r="F36" s="37" t="str">
        <f>IF(ISBLANK(Table2[[#This Row],[unique_id]]), "", PROPER(SUBSTITUTE(Table2[[#This Row],[unique_id]], "_", " ")))</f>
        <v>Rack Dew Point</v>
      </c>
      <c r="G36" s="36" t="s">
        <v>100</v>
      </c>
      <c r="H36" s="36" t="s">
        <v>87</v>
      </c>
      <c r="I36" s="36" t="s">
        <v>30</v>
      </c>
      <c r="O36" s="38"/>
      <c r="T36" s="39"/>
      <c r="V36" s="38"/>
      <c r="W36" s="38"/>
      <c r="X36" s="38"/>
      <c r="Y36" s="38"/>
      <c r="Z36" s="38"/>
      <c r="AA36" s="38"/>
      <c r="AB36" s="36" t="s">
        <v>31</v>
      </c>
      <c r="AC36" s="36" t="s">
        <v>88</v>
      </c>
      <c r="AD36" s="36" t="s">
        <v>89</v>
      </c>
      <c r="AE36" s="36" t="s">
        <v>317</v>
      </c>
      <c r="AF36" s="36">
        <v>300</v>
      </c>
      <c r="AG36" s="38" t="s">
        <v>34</v>
      </c>
      <c r="AH36" s="38"/>
      <c r="AI36" s="36" t="s">
        <v>101</v>
      </c>
      <c r="AJ36" s="36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6" t="str">
        <f>IF(ISBLANK(Table2[[#This Row],[index]]),  "", _xlfn.CONCAT(LOWER(Table2[[#This Row],[device_via_device]]), "/", Table2[[#This Row],[unique_id]]))</f>
        <v>weewx/rack_dew_point</v>
      </c>
      <c r="AR36" s="36" t="s">
        <v>1250</v>
      </c>
      <c r="AS36" s="36">
        <v>1</v>
      </c>
      <c r="AT36" s="32"/>
      <c r="AV3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6" t="str">
        <f>IF(ISBLANK(Table2[[#This Row],[device_model]]), "", Table2[[#This Row],[device_suggested_area]])</f>
        <v>Wardrobe</v>
      </c>
      <c r="BB36" s="36" t="s">
        <v>1331</v>
      </c>
      <c r="BC36" s="36" t="s">
        <v>36</v>
      </c>
      <c r="BD36" s="36" t="s">
        <v>37</v>
      </c>
      <c r="BE36" s="36" t="s">
        <v>1122</v>
      </c>
      <c r="BF36" s="36" t="s">
        <v>501</v>
      </c>
      <c r="BM3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s="36" customFormat="1" ht="16" customHeight="1" x14ac:dyDescent="0.2">
      <c r="A37" s="35">
        <v>1033</v>
      </c>
      <c r="B37" s="36" t="s">
        <v>26</v>
      </c>
      <c r="C37" s="36" t="s">
        <v>39</v>
      </c>
      <c r="D37" s="36" t="s">
        <v>27</v>
      </c>
      <c r="E37" s="36" t="s">
        <v>1212</v>
      </c>
      <c r="F37" s="37" t="str">
        <f>IF(ISBLANK(Table2[[#This Row],[unique_id]]), "", PROPER(SUBSTITUTE(Table2[[#This Row],[unique_id]], "_", " ")))</f>
        <v>Roof Wind Chill Temperature</v>
      </c>
      <c r="G37" s="36" t="s">
        <v>102</v>
      </c>
      <c r="H37" s="36" t="s">
        <v>87</v>
      </c>
      <c r="I37" s="36" t="s">
        <v>30</v>
      </c>
      <c r="O37" s="38"/>
      <c r="T37" s="39"/>
      <c r="V37" s="38"/>
      <c r="W37" s="38"/>
      <c r="X37" s="38"/>
      <c r="Y37" s="38"/>
      <c r="Z37" s="38"/>
      <c r="AA37" s="38"/>
      <c r="AB37" s="36" t="s">
        <v>31</v>
      </c>
      <c r="AC37" s="36" t="s">
        <v>88</v>
      </c>
      <c r="AD37" s="36" t="s">
        <v>89</v>
      </c>
      <c r="AE37" s="36" t="s">
        <v>317</v>
      </c>
      <c r="AF37" s="36">
        <v>300</v>
      </c>
      <c r="AG37" s="38" t="s">
        <v>34</v>
      </c>
      <c r="AH37" s="38"/>
      <c r="AI37" s="36" t="s">
        <v>103</v>
      </c>
      <c r="AJ37" s="36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6" t="str">
        <f>IF(ISBLANK(Table2[[#This Row],[index]]),  "", _xlfn.CONCAT(LOWER(Table2[[#This Row],[device_via_device]]), "/", Table2[[#This Row],[unique_id]]))</f>
        <v>weewx/roof_wind_chill_temperature</v>
      </c>
      <c r="AR37" s="36" t="s">
        <v>1250</v>
      </c>
      <c r="AS37" s="36">
        <v>1</v>
      </c>
      <c r="AT37" s="32"/>
      <c r="AV37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6" t="str">
        <f>IF(ISBLANK(Table2[[#This Row],[device_model]]), "", Table2[[#This Row],[device_suggested_area]])</f>
        <v>Roof</v>
      </c>
      <c r="BB37" s="36" t="s">
        <v>427</v>
      </c>
      <c r="BC37" s="36" t="s">
        <v>36</v>
      </c>
      <c r="BD37" s="36" t="s">
        <v>37</v>
      </c>
      <c r="BE37" s="36" t="s">
        <v>1122</v>
      </c>
      <c r="BF37" s="36" t="s">
        <v>38</v>
      </c>
      <c r="BM3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s="36" customFormat="1" ht="16" customHeight="1" x14ac:dyDescent="0.2">
      <c r="A38" s="36">
        <v>1034</v>
      </c>
      <c r="B38" s="36" t="s">
        <v>26</v>
      </c>
      <c r="C38" s="36" t="s">
        <v>446</v>
      </c>
      <c r="D38" s="36" t="s">
        <v>334</v>
      </c>
      <c r="E38" s="36" t="s">
        <v>333</v>
      </c>
      <c r="F38" s="37" t="str">
        <f>IF(ISBLANK(Table2[[#This Row],[unique_id]]), "", PROPER(SUBSTITUTE(Table2[[#This Row],[unique_id]], "_", " ")))</f>
        <v>Column Break</v>
      </c>
      <c r="G38" s="36" t="s">
        <v>330</v>
      </c>
      <c r="H38" s="36" t="s">
        <v>87</v>
      </c>
      <c r="I38" s="36" t="s">
        <v>30</v>
      </c>
      <c r="M38" s="36" t="s">
        <v>331</v>
      </c>
      <c r="N38" s="36" t="s">
        <v>332</v>
      </c>
      <c r="O38" s="38"/>
      <c r="T38" s="39"/>
      <c r="V38" s="38"/>
      <c r="W38" s="38"/>
      <c r="X38" s="38"/>
      <c r="Y38" s="38"/>
      <c r="Z38" s="38"/>
      <c r="AA38" s="38"/>
      <c r="AG38" s="38"/>
      <c r="AH38" s="38"/>
      <c r="AT38" s="32"/>
      <c r="AU38" s="38"/>
      <c r="AV3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6" t="str">
        <f>IF(ISBLANK(Table2[[#This Row],[device_model]]), "", Table2[[#This Row],[device_suggested_area]])</f>
        <v/>
      </c>
      <c r="BE38" s="38"/>
      <c r="BM3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s="36" customFormat="1" ht="16" customHeight="1" x14ac:dyDescent="0.2">
      <c r="A39" s="35">
        <v>1035</v>
      </c>
      <c r="B39" s="36" t="s">
        <v>26</v>
      </c>
      <c r="C39" s="36" t="s">
        <v>456</v>
      </c>
      <c r="D39" s="36" t="s">
        <v>27</v>
      </c>
      <c r="E39" s="36" t="s">
        <v>535</v>
      </c>
      <c r="F39" s="37" t="str">
        <f>IF(ISBLANK(Table2[[#This Row],[unique_id]]), "", PROPER(SUBSTITUTE(Table2[[#This Row],[unique_id]], "_", " ")))</f>
        <v>Dining Air Purifier Pm25</v>
      </c>
      <c r="G39" s="36" t="s">
        <v>193</v>
      </c>
      <c r="H39" s="36" t="s">
        <v>459</v>
      </c>
      <c r="I39" s="36" t="s">
        <v>30</v>
      </c>
      <c r="M39" s="36" t="s">
        <v>90</v>
      </c>
      <c r="O39" s="38"/>
      <c r="T39" s="39"/>
      <c r="U39" s="36" t="s">
        <v>442</v>
      </c>
      <c r="V39" s="38"/>
      <c r="W39" s="38"/>
      <c r="X39" s="38"/>
      <c r="Y39" s="38"/>
      <c r="Z39" s="38"/>
      <c r="AA39" s="38"/>
      <c r="AE39" s="36" t="s">
        <v>462</v>
      </c>
      <c r="AT39" s="42"/>
      <c r="AU39" s="38"/>
      <c r="AV3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6" t="str">
        <f>IF(ISBLANK(Table2[[#This Row],[device_model]]), "", Table2[[#This Row],[device_suggested_area]])</f>
        <v/>
      </c>
      <c r="BE39" s="38"/>
      <c r="BM3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s="36" customFormat="1" ht="16" customHeight="1" x14ac:dyDescent="0.2">
      <c r="A40" s="35">
        <v>1036</v>
      </c>
      <c r="B40" s="36" t="s">
        <v>26</v>
      </c>
      <c r="C40" s="36" t="s">
        <v>456</v>
      </c>
      <c r="D40" s="36" t="s">
        <v>27</v>
      </c>
      <c r="E40" s="36" t="s">
        <v>460</v>
      </c>
      <c r="F40" s="37" t="str">
        <f>IF(ISBLANK(Table2[[#This Row],[unique_id]]), "", PROPER(SUBSTITUTE(Table2[[#This Row],[unique_id]], "_", " ")))</f>
        <v>Lounge Air Purifier Pm25</v>
      </c>
      <c r="G40" s="36" t="s">
        <v>194</v>
      </c>
      <c r="H40" s="36" t="s">
        <v>459</v>
      </c>
      <c r="I40" s="36" t="s">
        <v>30</v>
      </c>
      <c r="M40" s="36" t="s">
        <v>90</v>
      </c>
      <c r="O40" s="38"/>
      <c r="T40" s="39"/>
      <c r="U40" s="36" t="s">
        <v>442</v>
      </c>
      <c r="V40" s="38"/>
      <c r="W40" s="38"/>
      <c r="X40" s="38"/>
      <c r="Y40" s="38"/>
      <c r="Z40" s="38"/>
      <c r="AA40" s="38"/>
      <c r="AE40" s="36" t="s">
        <v>462</v>
      </c>
      <c r="AT40" s="42"/>
      <c r="AU40" s="38"/>
      <c r="AV4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6" t="str">
        <f>IF(ISBLANK(Table2[[#This Row],[device_model]]), "", Table2[[#This Row],[device_suggested_area]])</f>
        <v/>
      </c>
      <c r="BE40" s="38"/>
      <c r="BM4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s="36" customFormat="1" ht="16" customHeight="1" x14ac:dyDescent="0.2">
      <c r="A41" s="35">
        <v>1037</v>
      </c>
      <c r="B41" s="36" t="s">
        <v>26</v>
      </c>
      <c r="C41" s="36" t="s">
        <v>456</v>
      </c>
      <c r="D41" s="36" t="s">
        <v>27</v>
      </c>
      <c r="E41" s="36" t="s">
        <v>1352</v>
      </c>
      <c r="F41" s="37" t="str">
        <f>IF(ISBLANK(Table2[[#This Row],[unique_id]]), "", PROPER(SUBSTITUTE(Table2[[#This Row],[unique_id]], "_", " ")))</f>
        <v>Parents Air Purifier Pm25</v>
      </c>
      <c r="G41" s="36" t="s">
        <v>192</v>
      </c>
      <c r="H41" s="36" t="s">
        <v>459</v>
      </c>
      <c r="I41" s="36" t="s">
        <v>30</v>
      </c>
      <c r="M41" s="36" t="s">
        <v>90</v>
      </c>
      <c r="O41" s="38"/>
      <c r="T41" s="39"/>
      <c r="U41" s="36" t="s">
        <v>442</v>
      </c>
      <c r="V41" s="38"/>
      <c r="W41" s="38"/>
      <c r="X41" s="38"/>
      <c r="Y41" s="38"/>
      <c r="Z41" s="38"/>
      <c r="AA41" s="38"/>
      <c r="AE41" s="36" t="s">
        <v>462</v>
      </c>
      <c r="AT41" s="42"/>
      <c r="AU41" s="38"/>
      <c r="AV4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6" t="str">
        <f>IF(ISBLANK(Table2[[#This Row],[device_model]]), "", Table2[[#This Row],[device_suggested_area]])</f>
        <v/>
      </c>
      <c r="BE41" s="38"/>
      <c r="BM4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s="36" customFormat="1" ht="16" customHeight="1" x14ac:dyDescent="0.2">
      <c r="A42" s="35">
        <v>1038</v>
      </c>
      <c r="B42" s="36" t="s">
        <v>26</v>
      </c>
      <c r="C42" s="36" t="s">
        <v>456</v>
      </c>
      <c r="D42" s="36" t="s">
        <v>27</v>
      </c>
      <c r="E42" s="36" t="s">
        <v>1351</v>
      </c>
      <c r="F42" s="37" t="str">
        <f>IF(ISBLANK(Table2[[#This Row],[unique_id]]), "", PROPER(SUBSTITUTE(Table2[[#This Row],[unique_id]], "_", " ")))</f>
        <v>Kitchen Air Purifier Pm25</v>
      </c>
      <c r="G42" s="36" t="s">
        <v>206</v>
      </c>
      <c r="H42" s="36" t="s">
        <v>459</v>
      </c>
      <c r="I42" s="36" t="s">
        <v>30</v>
      </c>
      <c r="M42" s="36" t="s">
        <v>90</v>
      </c>
      <c r="O42" s="38"/>
      <c r="T42" s="39"/>
      <c r="U42" s="36" t="s">
        <v>442</v>
      </c>
      <c r="V42" s="38"/>
      <c r="W42" s="38"/>
      <c r="X42" s="38"/>
      <c r="Y42" s="38"/>
      <c r="Z42" s="38"/>
      <c r="AA42" s="38"/>
      <c r="AE42" s="36" t="s">
        <v>462</v>
      </c>
      <c r="AT42" s="42"/>
      <c r="AU42" s="38"/>
      <c r="AV4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6" t="str">
        <f>IF(ISBLANK(Table2[[#This Row],[device_model]]), "", Table2[[#This Row],[device_suggested_area]])</f>
        <v/>
      </c>
      <c r="BE42" s="38"/>
      <c r="BM4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s="36" customFormat="1" ht="16" customHeight="1" x14ac:dyDescent="0.2">
      <c r="A43" s="36">
        <v>1050</v>
      </c>
      <c r="B43" s="36" t="s">
        <v>26</v>
      </c>
      <c r="C43" s="36" t="s">
        <v>39</v>
      </c>
      <c r="D43" s="36" t="s">
        <v>27</v>
      </c>
      <c r="E43" s="36" t="s">
        <v>1213</v>
      </c>
      <c r="F43" s="37" t="str">
        <f>IF(ISBLANK(Table2[[#This Row],[unique_id]]), "", PROPER(SUBSTITUTE(Table2[[#This Row],[unique_id]], "_", " ")))</f>
        <v>Roof Humidity</v>
      </c>
      <c r="G43" s="36" t="s">
        <v>38</v>
      </c>
      <c r="H43" s="36" t="s">
        <v>29</v>
      </c>
      <c r="I43" s="36" t="s">
        <v>30</v>
      </c>
      <c r="M43" s="36" t="s">
        <v>90</v>
      </c>
      <c r="O43" s="38"/>
      <c r="T43" s="39"/>
      <c r="U43" s="36" t="s">
        <v>442</v>
      </c>
      <c r="V43" s="38"/>
      <c r="W43" s="38"/>
      <c r="X43" s="38"/>
      <c r="Y43" s="38"/>
      <c r="Z43" s="38"/>
      <c r="AA43" s="38"/>
      <c r="AB43" s="36" t="s">
        <v>31</v>
      </c>
      <c r="AC43" s="36" t="s">
        <v>32</v>
      </c>
      <c r="AD43" s="36" t="s">
        <v>33</v>
      </c>
      <c r="AE43" s="36" t="s">
        <v>319</v>
      </c>
      <c r="AF43" s="36">
        <v>300</v>
      </c>
      <c r="AG43" s="38" t="s">
        <v>34</v>
      </c>
      <c r="AH43" s="38"/>
      <c r="AI43" s="36" t="s">
        <v>40</v>
      </c>
      <c r="AJ43" s="36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3" s="36" t="str">
        <f>IF(ISBLANK(Table2[[#This Row],[index]]),  "", _xlfn.CONCAT(LOWER(Table2[[#This Row],[device_via_device]]), "/", Table2[[#This Row],[unique_id]]))</f>
        <v>weewx/roof_humidity</v>
      </c>
      <c r="AR43" s="36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3" s="36">
        <v>1</v>
      </c>
      <c r="AT43" s="32"/>
      <c r="AV43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3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3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3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6" t="str">
        <f>IF(ISBLANK(Table2[[#This Row],[device_model]]), "", Table2[[#This Row],[device_suggested_area]])</f>
        <v>Roof</v>
      </c>
      <c r="BB43" s="36" t="s">
        <v>427</v>
      </c>
      <c r="BC43" s="36" t="s">
        <v>36</v>
      </c>
      <c r="BD43" s="36" t="s">
        <v>37</v>
      </c>
      <c r="BE43" s="36" t="s">
        <v>1122</v>
      </c>
      <c r="BF43" s="36" t="s">
        <v>38</v>
      </c>
      <c r="BM43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s="36" customFormat="1" ht="16" customHeight="1" x14ac:dyDescent="0.2">
      <c r="A44" s="36">
        <v>1051</v>
      </c>
      <c r="B44" s="36" t="s">
        <v>26</v>
      </c>
      <c r="C44" s="36" t="s">
        <v>128</v>
      </c>
      <c r="D44" s="36" t="s">
        <v>27</v>
      </c>
      <c r="E44" s="36" t="s">
        <v>1214</v>
      </c>
      <c r="F44" s="37" t="str">
        <f>IF(ISBLANK(Table2[[#This Row],[unique_id]]), "", PROPER(SUBSTITUTE(Table2[[#This Row],[unique_id]], "_", " ")))</f>
        <v>Ada Humidity</v>
      </c>
      <c r="G44" s="36" t="s">
        <v>130</v>
      </c>
      <c r="H44" s="36" t="s">
        <v>29</v>
      </c>
      <c r="I44" s="36" t="s">
        <v>30</v>
      </c>
      <c r="M44" s="36" t="s">
        <v>90</v>
      </c>
      <c r="O44" s="38"/>
      <c r="T44" s="39"/>
      <c r="U44" s="36" t="s">
        <v>442</v>
      </c>
      <c r="V44" s="38"/>
      <c r="W44" s="38"/>
      <c r="X44" s="38"/>
      <c r="Y44" s="38"/>
      <c r="Z44" s="38"/>
      <c r="AA44" s="38"/>
      <c r="AE44" s="36" t="s">
        <v>319</v>
      </c>
      <c r="AG44" s="38"/>
      <c r="AH44" s="38"/>
      <c r="AT44" s="32"/>
      <c r="AV4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6" t="str">
        <f>IF(ISBLANK(Table2[[#This Row],[device_model]]), "", Table2[[#This Row],[device_suggested_area]])</f>
        <v>Ada</v>
      </c>
      <c r="BB44" s="36" t="s">
        <v>1029</v>
      </c>
      <c r="BC44" s="36" t="s">
        <v>1027</v>
      </c>
      <c r="BD44" s="36" t="s">
        <v>128</v>
      </c>
      <c r="BE44" s="36" t="s">
        <v>428</v>
      </c>
      <c r="BF44" s="36" t="s">
        <v>130</v>
      </c>
      <c r="BM4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s="36" customFormat="1" ht="16" customHeight="1" x14ac:dyDescent="0.2">
      <c r="A45" s="36">
        <v>1052</v>
      </c>
      <c r="B45" s="36" t="s">
        <v>26</v>
      </c>
      <c r="C45" s="36" t="s">
        <v>128</v>
      </c>
      <c r="D45" s="36" t="s">
        <v>27</v>
      </c>
      <c r="E45" s="36" t="s">
        <v>1215</v>
      </c>
      <c r="F45" s="37" t="str">
        <f>IF(ISBLANK(Table2[[#This Row],[unique_id]]), "", PROPER(SUBSTITUTE(Table2[[#This Row],[unique_id]], "_", " ")))</f>
        <v>Edwin Humidity</v>
      </c>
      <c r="G45" s="36" t="s">
        <v>127</v>
      </c>
      <c r="H45" s="36" t="s">
        <v>29</v>
      </c>
      <c r="I45" s="36" t="s">
        <v>30</v>
      </c>
      <c r="M45" s="36" t="s">
        <v>90</v>
      </c>
      <c r="O45" s="38"/>
      <c r="T45" s="39"/>
      <c r="U45" s="36" t="s">
        <v>442</v>
      </c>
      <c r="V45" s="38"/>
      <c r="W45" s="38"/>
      <c r="X45" s="38"/>
      <c r="Y45" s="38"/>
      <c r="Z45" s="38"/>
      <c r="AA45" s="38"/>
      <c r="AE45" s="36" t="s">
        <v>319</v>
      </c>
      <c r="AG45" s="38"/>
      <c r="AH45" s="38"/>
      <c r="AT45" s="32"/>
      <c r="AV45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5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6" t="str">
        <f>IF(ISBLANK(Table2[[#This Row],[device_model]]), "", Table2[[#This Row],[device_suggested_area]])</f>
        <v>Edwin</v>
      </c>
      <c r="BB45" s="36" t="s">
        <v>1029</v>
      </c>
      <c r="BC45" s="36" t="s">
        <v>1027</v>
      </c>
      <c r="BD45" s="36" t="s">
        <v>128</v>
      </c>
      <c r="BE45" s="36" t="s">
        <v>428</v>
      </c>
      <c r="BF45" s="36" t="s">
        <v>127</v>
      </c>
      <c r="BM4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s="36" customFormat="1" ht="16" customHeight="1" x14ac:dyDescent="0.2">
      <c r="A46" s="36">
        <v>1053</v>
      </c>
      <c r="B46" s="36" t="s">
        <v>26</v>
      </c>
      <c r="C46" s="36" t="s">
        <v>128</v>
      </c>
      <c r="D46" s="36" t="s">
        <v>27</v>
      </c>
      <c r="E46" s="36" t="s">
        <v>1512</v>
      </c>
      <c r="F46" s="37" t="str">
        <f>IF(ISBLANK(Table2[[#This Row],[unique_id]]), "", PROPER(SUBSTITUTE(Table2[[#This Row],[unique_id]], "_", " ")))</f>
        <v>Office Lounge Humidity</v>
      </c>
      <c r="G46" s="36" t="s">
        <v>194</v>
      </c>
      <c r="H46" s="36" t="s">
        <v>29</v>
      </c>
      <c r="I46" s="36" t="s">
        <v>30</v>
      </c>
      <c r="M46" s="36" t="s">
        <v>90</v>
      </c>
      <c r="O46" s="38"/>
      <c r="T46" s="39"/>
      <c r="U46" s="36" t="s">
        <v>442</v>
      </c>
      <c r="V46" s="38"/>
      <c r="W46" s="38"/>
      <c r="X46" s="38"/>
      <c r="Y46" s="38"/>
      <c r="Z46" s="38"/>
      <c r="AA46" s="38"/>
      <c r="AE46" s="36" t="s">
        <v>319</v>
      </c>
      <c r="AG46" s="38"/>
      <c r="AH46" s="38"/>
      <c r="AT46" s="32"/>
      <c r="AV4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6" t="str">
        <f>IF(ISBLANK(Table2[[#This Row],[device_model]]), "", Table2[[#This Row],[device_suggested_area]])</f>
        <v>Lounge</v>
      </c>
      <c r="BB46" s="36" t="s">
        <v>1028</v>
      </c>
      <c r="BC46" s="36" t="s">
        <v>1030</v>
      </c>
      <c r="BD46" s="36" t="s">
        <v>128</v>
      </c>
      <c r="BE46" s="36" t="s">
        <v>429</v>
      </c>
      <c r="BF46" s="36" t="s">
        <v>194</v>
      </c>
      <c r="BM4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s="36" customFormat="1" ht="16" customHeight="1" x14ac:dyDescent="0.2">
      <c r="A47" s="36">
        <v>1054</v>
      </c>
      <c r="B47" s="36" t="s">
        <v>26</v>
      </c>
      <c r="C47" s="36" t="s">
        <v>128</v>
      </c>
      <c r="D47" s="36" t="s">
        <v>27</v>
      </c>
      <c r="E47" s="36" t="s">
        <v>1216</v>
      </c>
      <c r="F47" s="37" t="str">
        <f>IF(ISBLANK(Table2[[#This Row],[unique_id]]), "", PROPER(SUBSTITUTE(Table2[[#This Row],[unique_id]], "_", " ")))</f>
        <v>Parents Humidity</v>
      </c>
      <c r="G47" s="36" t="s">
        <v>192</v>
      </c>
      <c r="H47" s="36" t="s">
        <v>29</v>
      </c>
      <c r="I47" s="36" t="s">
        <v>30</v>
      </c>
      <c r="M47" s="36" t="s">
        <v>136</v>
      </c>
      <c r="O47" s="38"/>
      <c r="T47" s="39"/>
      <c r="U47" s="36" t="s">
        <v>442</v>
      </c>
      <c r="V47" s="38"/>
      <c r="W47" s="38"/>
      <c r="X47" s="38"/>
      <c r="Y47" s="38"/>
      <c r="Z47" s="38"/>
      <c r="AA47" s="38"/>
      <c r="AE47" s="36" t="s">
        <v>319</v>
      </c>
      <c r="AG47" s="38"/>
      <c r="AH47" s="38"/>
      <c r="AT47" s="32"/>
      <c r="AV47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7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6" t="str">
        <f>IF(ISBLANK(Table2[[#This Row],[device_model]]), "", Table2[[#This Row],[device_suggested_area]])</f>
        <v>Parents</v>
      </c>
      <c r="BB47" s="36" t="s">
        <v>1029</v>
      </c>
      <c r="BC47" s="36" t="s">
        <v>1027</v>
      </c>
      <c r="BD47" s="36" t="s">
        <v>128</v>
      </c>
      <c r="BE47" s="36" t="s">
        <v>428</v>
      </c>
      <c r="BF47" s="36" t="s">
        <v>192</v>
      </c>
      <c r="BM4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s="36" customFormat="1" ht="16" customHeight="1" x14ac:dyDescent="0.2">
      <c r="A48" s="36">
        <v>1055</v>
      </c>
      <c r="B48" s="36" t="s">
        <v>26</v>
      </c>
      <c r="C48" s="36" t="s">
        <v>128</v>
      </c>
      <c r="D48" s="36" t="s">
        <v>27</v>
      </c>
      <c r="E48" s="36" t="s">
        <v>1358</v>
      </c>
      <c r="F48" s="37" t="str">
        <f>IF(ISBLANK(Table2[[#This Row],[unique_id]]), "", PROPER(SUBSTITUTE(Table2[[#This Row],[unique_id]], "_", " ")))</f>
        <v>Office Humidity</v>
      </c>
      <c r="G48" s="36" t="s">
        <v>212</v>
      </c>
      <c r="H48" s="36" t="s">
        <v>29</v>
      </c>
      <c r="I48" s="36" t="s">
        <v>30</v>
      </c>
      <c r="M48" s="36" t="s">
        <v>136</v>
      </c>
      <c r="O48" s="38"/>
      <c r="T48" s="39"/>
      <c r="U48" s="36" t="s">
        <v>442</v>
      </c>
      <c r="V48" s="38"/>
      <c r="W48" s="38"/>
      <c r="X48" s="38"/>
      <c r="Y48" s="38"/>
      <c r="Z48" s="38"/>
      <c r="AA48" s="38"/>
      <c r="AE48" s="36" t="s">
        <v>319</v>
      </c>
      <c r="AG48" s="38"/>
      <c r="AH48" s="38"/>
      <c r="AT48" s="32"/>
      <c r="AV4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6" t="str">
        <f>IF(ISBLANK(Table2[[#This Row],[device_model]]), "", Table2[[#This Row],[device_suggested_area]])</f>
        <v>Office</v>
      </c>
      <c r="BB48" s="36" t="s">
        <v>1028</v>
      </c>
      <c r="BC48" s="36" t="s">
        <v>1030</v>
      </c>
      <c r="BD48" s="36" t="s">
        <v>128</v>
      </c>
      <c r="BE48" s="36" t="s">
        <v>429</v>
      </c>
      <c r="BF48" s="36" t="s">
        <v>212</v>
      </c>
      <c r="BM4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s="36" customFormat="1" ht="16" customHeight="1" x14ac:dyDescent="0.2">
      <c r="A49" s="36">
        <v>1056</v>
      </c>
      <c r="B49" s="36" t="s">
        <v>26</v>
      </c>
      <c r="C49" s="36" t="s">
        <v>128</v>
      </c>
      <c r="D49" s="36" t="s">
        <v>27</v>
      </c>
      <c r="E49" s="36" t="s">
        <v>1357</v>
      </c>
      <c r="F49" s="37" t="str">
        <f>IF(ISBLANK(Table2[[#This Row],[unique_id]]), "", PROPER(SUBSTITUTE(Table2[[#This Row],[unique_id]], "_", " ")))</f>
        <v>Kitchen Humidity</v>
      </c>
      <c r="G49" s="36" t="s">
        <v>206</v>
      </c>
      <c r="H49" s="36" t="s">
        <v>29</v>
      </c>
      <c r="I49" s="36" t="s">
        <v>30</v>
      </c>
      <c r="M49" s="36" t="s">
        <v>136</v>
      </c>
      <c r="O49" s="38"/>
      <c r="T49" s="39"/>
      <c r="U49" s="36" t="s">
        <v>442</v>
      </c>
      <c r="V49" s="38"/>
      <c r="W49" s="38"/>
      <c r="X49" s="38"/>
      <c r="Y49" s="38"/>
      <c r="Z49" s="38"/>
      <c r="AA49" s="38"/>
      <c r="AE49" s="36" t="s">
        <v>319</v>
      </c>
      <c r="AG49" s="38"/>
      <c r="AH49" s="38"/>
      <c r="AT49" s="32"/>
      <c r="AV4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4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6" t="str">
        <f>IF(ISBLANK(Table2[[#This Row],[device_model]]), "", Table2[[#This Row],[device_suggested_area]])</f>
        <v>Kitchen</v>
      </c>
      <c r="BB49" s="36" t="s">
        <v>1028</v>
      </c>
      <c r="BC49" s="36" t="s">
        <v>1030</v>
      </c>
      <c r="BD49" s="36" t="s">
        <v>128</v>
      </c>
      <c r="BE49" s="36" t="s">
        <v>429</v>
      </c>
      <c r="BF49" s="36" t="s">
        <v>206</v>
      </c>
      <c r="BM4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s="36" customFormat="1" ht="16" customHeight="1" x14ac:dyDescent="0.2">
      <c r="A50" s="36">
        <v>1057</v>
      </c>
      <c r="B50" s="36" t="s">
        <v>26</v>
      </c>
      <c r="C50" s="36" t="s">
        <v>128</v>
      </c>
      <c r="D50" s="36" t="s">
        <v>27</v>
      </c>
      <c r="E50" s="36" t="s">
        <v>1513</v>
      </c>
      <c r="F50" s="37" t="str">
        <f>IF(ISBLANK(Table2[[#This Row],[unique_id]]), "", PROPER(SUBSTITUTE(Table2[[#This Row],[unique_id]], "_", " ")))</f>
        <v>Office Pantry Humidity</v>
      </c>
      <c r="G50" s="36" t="s">
        <v>211</v>
      </c>
      <c r="H50" s="36" t="s">
        <v>29</v>
      </c>
      <c r="I50" s="36" t="s">
        <v>30</v>
      </c>
      <c r="M50" s="36" t="s">
        <v>136</v>
      </c>
      <c r="O50" s="38"/>
      <c r="T50" s="39"/>
      <c r="U50" s="36" t="s">
        <v>442</v>
      </c>
      <c r="V50" s="38"/>
      <c r="W50" s="38"/>
      <c r="X50" s="38"/>
      <c r="Y50" s="38"/>
      <c r="Z50" s="38"/>
      <c r="AA50" s="38"/>
      <c r="AE50" s="36" t="s">
        <v>319</v>
      </c>
      <c r="AG50" s="38"/>
      <c r="AH50" s="38"/>
      <c r="AT50" s="32"/>
      <c r="AV5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0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6" t="str">
        <f>IF(ISBLANK(Table2[[#This Row],[device_model]]), "", Table2[[#This Row],[device_suggested_area]])</f>
        <v>Pantry</v>
      </c>
      <c r="BB50" s="36" t="s">
        <v>1028</v>
      </c>
      <c r="BC50" s="36" t="s">
        <v>1030</v>
      </c>
      <c r="BD50" s="36" t="s">
        <v>128</v>
      </c>
      <c r="BE50" s="36" t="s">
        <v>429</v>
      </c>
      <c r="BF50" s="36" t="s">
        <v>211</v>
      </c>
      <c r="BM5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s="36" customFormat="1" ht="16" customHeight="1" x14ac:dyDescent="0.2">
      <c r="A51" s="36">
        <v>1058</v>
      </c>
      <c r="B51" s="36" t="s">
        <v>26</v>
      </c>
      <c r="C51" s="36" t="s">
        <v>128</v>
      </c>
      <c r="D51" s="36" t="s">
        <v>27</v>
      </c>
      <c r="E51" s="36" t="s">
        <v>1514</v>
      </c>
      <c r="F51" s="37" t="str">
        <f>IF(ISBLANK(Table2[[#This Row],[unique_id]]), "", PROPER(SUBSTITUTE(Table2[[#This Row],[unique_id]], "_", " ")))</f>
        <v>Office Dining Humidity</v>
      </c>
      <c r="G51" s="36" t="s">
        <v>193</v>
      </c>
      <c r="H51" s="36" t="s">
        <v>29</v>
      </c>
      <c r="I51" s="36" t="s">
        <v>30</v>
      </c>
      <c r="M51" s="36" t="s">
        <v>136</v>
      </c>
      <c r="O51" s="38"/>
      <c r="T51" s="39"/>
      <c r="U51" s="36" t="s">
        <v>442</v>
      </c>
      <c r="V51" s="38"/>
      <c r="W51" s="38"/>
      <c r="X51" s="38"/>
      <c r="Y51" s="38"/>
      <c r="Z51" s="38"/>
      <c r="AA51" s="38"/>
      <c r="AE51" s="36" t="s">
        <v>319</v>
      </c>
      <c r="AG51" s="38"/>
      <c r="AH51" s="38"/>
      <c r="AT51" s="32"/>
      <c r="AV5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6" t="str">
        <f>IF(ISBLANK(Table2[[#This Row],[device_model]]), "", Table2[[#This Row],[device_suggested_area]])</f>
        <v>Dining</v>
      </c>
      <c r="BB51" s="36" t="s">
        <v>1028</v>
      </c>
      <c r="BC51" s="36" t="s">
        <v>1030</v>
      </c>
      <c r="BD51" s="36" t="s">
        <v>128</v>
      </c>
      <c r="BE51" s="36" t="s">
        <v>429</v>
      </c>
      <c r="BF51" s="36" t="s">
        <v>193</v>
      </c>
      <c r="BM5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s="36" customFormat="1" ht="16" customHeight="1" x14ac:dyDescent="0.2">
      <c r="A52" s="36">
        <v>1059</v>
      </c>
      <c r="B52" s="36" t="s">
        <v>26</v>
      </c>
      <c r="C52" s="36" t="s">
        <v>128</v>
      </c>
      <c r="D52" s="36" t="s">
        <v>27</v>
      </c>
      <c r="E52" s="36" t="s">
        <v>1217</v>
      </c>
      <c r="F52" s="37" t="str">
        <f>IF(ISBLANK(Table2[[#This Row],[unique_id]]), "", PROPER(SUBSTITUTE(Table2[[#This Row],[unique_id]], "_", " ")))</f>
        <v>Laundry Humidity</v>
      </c>
      <c r="G52" s="36" t="s">
        <v>213</v>
      </c>
      <c r="H52" s="36" t="s">
        <v>29</v>
      </c>
      <c r="I52" s="36" t="s">
        <v>30</v>
      </c>
      <c r="M52" s="36" t="s">
        <v>136</v>
      </c>
      <c r="O52" s="38"/>
      <c r="T52" s="39"/>
      <c r="U52" s="36" t="s">
        <v>442</v>
      </c>
      <c r="V52" s="38"/>
      <c r="W52" s="38"/>
      <c r="X52" s="38"/>
      <c r="Y52" s="38"/>
      <c r="Z52" s="38"/>
      <c r="AA52" s="38"/>
      <c r="AE52" s="36" t="s">
        <v>319</v>
      </c>
      <c r="AG52" s="38"/>
      <c r="AH52" s="38"/>
      <c r="AT52" s="32"/>
      <c r="AV5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6" t="str">
        <f>IF(ISBLANK(Table2[[#This Row],[device_model]]), "", Table2[[#This Row],[device_suggested_area]])</f>
        <v>Laundry</v>
      </c>
      <c r="BB52" s="36" t="s">
        <v>1029</v>
      </c>
      <c r="BC52" s="36" t="s">
        <v>1027</v>
      </c>
      <c r="BD52" s="36" t="s">
        <v>128</v>
      </c>
      <c r="BE52" s="36" t="s">
        <v>428</v>
      </c>
      <c r="BF52" s="36" t="s">
        <v>213</v>
      </c>
      <c r="BM5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s="36" customFormat="1" ht="16" customHeight="1" x14ac:dyDescent="0.2">
      <c r="A53" s="36">
        <v>1060</v>
      </c>
      <c r="B53" s="36" t="s">
        <v>26</v>
      </c>
      <c r="C53" s="36" t="s">
        <v>39</v>
      </c>
      <c r="D53" s="36" t="s">
        <v>27</v>
      </c>
      <c r="E53" s="36" t="s">
        <v>1237</v>
      </c>
      <c r="F53" s="37" t="str">
        <f>IF(ISBLANK(Table2[[#This Row],[unique_id]]), "", PROPER(SUBSTITUTE(Table2[[#This Row],[unique_id]], "_", " ")))</f>
        <v>Wardrobe Humidity</v>
      </c>
      <c r="G53" s="36" t="s">
        <v>501</v>
      </c>
      <c r="H53" s="36" t="s">
        <v>29</v>
      </c>
      <c r="I53" s="36" t="s">
        <v>30</v>
      </c>
      <c r="M53" s="36" t="s">
        <v>136</v>
      </c>
      <c r="O53" s="38"/>
      <c r="T53" s="39"/>
      <c r="U53" s="36" t="s">
        <v>442</v>
      </c>
      <c r="V53" s="38"/>
      <c r="W53" s="38"/>
      <c r="X53" s="38"/>
      <c r="Y53" s="38"/>
      <c r="Z53" s="38"/>
      <c r="AA53" s="38"/>
      <c r="AB53" s="36" t="s">
        <v>31</v>
      </c>
      <c r="AC53" s="36" t="s">
        <v>32</v>
      </c>
      <c r="AD53" s="36" t="s">
        <v>33</v>
      </c>
      <c r="AE53" s="36" t="s">
        <v>319</v>
      </c>
      <c r="AF53" s="36">
        <v>300</v>
      </c>
      <c r="AG53" s="38" t="s">
        <v>34</v>
      </c>
      <c r="AH53" s="38"/>
      <c r="AI53" s="36" t="s">
        <v>35</v>
      </c>
      <c r="AJ53" s="36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3" s="36" t="str">
        <f>IF(ISBLANK(Table2[[#This Row],[index]]),  "", _xlfn.CONCAT(LOWER(Table2[[#This Row],[device_via_device]]), "/", Table2[[#This Row],[unique_id]]))</f>
        <v>weewx/wardrobe_humidity</v>
      </c>
      <c r="AR53" s="36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3" s="36">
        <v>1</v>
      </c>
      <c r="AT53" s="32"/>
      <c r="AV53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3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3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3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6" t="str">
        <f>IF(ISBLANK(Table2[[#This Row],[device_model]]), "", Table2[[#This Row],[device_suggested_area]])</f>
        <v>Wardrobe</v>
      </c>
      <c r="BB53" s="36" t="s">
        <v>1331</v>
      </c>
      <c r="BC53" s="36" t="s">
        <v>36</v>
      </c>
      <c r="BD53" s="36" t="s">
        <v>37</v>
      </c>
      <c r="BE53" s="36" t="s">
        <v>1122</v>
      </c>
      <c r="BF53" s="36" t="s">
        <v>501</v>
      </c>
      <c r="BM53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s="36" customFormat="1" ht="16" customHeight="1" x14ac:dyDescent="0.2">
      <c r="A54" s="36">
        <v>1061</v>
      </c>
      <c r="B54" s="36" t="s">
        <v>26</v>
      </c>
      <c r="C54" s="36" t="s">
        <v>128</v>
      </c>
      <c r="D54" s="36" t="s">
        <v>27</v>
      </c>
      <c r="E54" s="36" t="s">
        <v>1515</v>
      </c>
      <c r="F54" s="37" t="str">
        <f>IF(ISBLANK(Table2[[#This Row],[unique_id]]), "", PROPER(SUBSTITUTE(Table2[[#This Row],[unique_id]], "_", " ")))</f>
        <v>Office Basement Humidity</v>
      </c>
      <c r="G54" s="36" t="s">
        <v>210</v>
      </c>
      <c r="H54" s="36" t="s">
        <v>29</v>
      </c>
      <c r="I54" s="36" t="s">
        <v>30</v>
      </c>
      <c r="M54" s="36" t="s">
        <v>136</v>
      </c>
      <c r="O54" s="38"/>
      <c r="T54" s="39"/>
      <c r="U54" s="36" t="s">
        <v>442</v>
      </c>
      <c r="V54" s="38"/>
      <c r="W54" s="38"/>
      <c r="X54" s="38"/>
      <c r="Y54" s="38"/>
      <c r="Z54" s="38"/>
      <c r="AA54" s="38"/>
      <c r="AE54" s="36" t="s">
        <v>319</v>
      </c>
      <c r="AG54" s="38"/>
      <c r="AH54" s="38"/>
      <c r="AT54" s="32"/>
      <c r="AV5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6" t="str">
        <f>IF(ISBLANK(Table2[[#This Row],[device_model]]), "", Table2[[#This Row],[device_suggested_area]])</f>
        <v>Basement</v>
      </c>
      <c r="BB54" s="36" t="s">
        <v>1028</v>
      </c>
      <c r="BC54" s="36" t="s">
        <v>1030</v>
      </c>
      <c r="BD54" s="36" t="s">
        <v>128</v>
      </c>
      <c r="BE54" s="36" t="s">
        <v>429</v>
      </c>
      <c r="BF54" s="36" t="s">
        <v>210</v>
      </c>
      <c r="BM5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s="36" customFormat="1" ht="16" customHeight="1" x14ac:dyDescent="0.2">
      <c r="A55" s="36">
        <v>1062</v>
      </c>
      <c r="B55" s="36" t="s">
        <v>26</v>
      </c>
      <c r="C55" s="36" t="s">
        <v>446</v>
      </c>
      <c r="D55" s="36" t="s">
        <v>334</v>
      </c>
      <c r="E55" s="36" t="s">
        <v>333</v>
      </c>
      <c r="F55" s="37" t="str">
        <f>IF(ISBLANK(Table2[[#This Row],[unique_id]]), "", PROPER(SUBSTITUTE(Table2[[#This Row],[unique_id]], "_", " ")))</f>
        <v>Column Break</v>
      </c>
      <c r="G55" s="36" t="s">
        <v>330</v>
      </c>
      <c r="H55" s="36" t="s">
        <v>29</v>
      </c>
      <c r="I55" s="36" t="s">
        <v>30</v>
      </c>
      <c r="M55" s="36" t="s">
        <v>331</v>
      </c>
      <c r="N55" s="36" t="s">
        <v>332</v>
      </c>
      <c r="O55" s="38"/>
      <c r="T55" s="39"/>
      <c r="V55" s="38"/>
      <c r="W55" s="38"/>
      <c r="X55" s="38"/>
      <c r="Y55" s="38"/>
      <c r="Z55" s="38"/>
      <c r="AA55" s="38"/>
      <c r="AG55" s="38"/>
      <c r="AH55" s="38"/>
      <c r="AT55" s="32"/>
      <c r="AU55" s="38"/>
      <c r="AV55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5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6" t="str">
        <f>IF(ISBLANK(Table2[[#This Row],[device_model]]), "", Table2[[#This Row],[device_suggested_area]])</f>
        <v/>
      </c>
      <c r="BE55" s="38"/>
      <c r="BM5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s="36" customFormat="1" ht="16" customHeight="1" x14ac:dyDescent="0.2">
      <c r="A56" s="36">
        <v>1100</v>
      </c>
      <c r="B56" s="36" t="s">
        <v>585</v>
      </c>
      <c r="C56" s="36" t="s">
        <v>128</v>
      </c>
      <c r="D56" s="36" t="s">
        <v>27</v>
      </c>
      <c r="E56" s="36" t="s">
        <v>1516</v>
      </c>
      <c r="F56" s="37" t="str">
        <f>IF(ISBLANK(Table2[[#This Row],[unique_id]]), "", PROPER(SUBSTITUTE(Table2[[#This Row],[unique_id]], "_", " ")))</f>
        <v>Ada Carbon Dioxide</v>
      </c>
      <c r="G56" s="36" t="s">
        <v>130</v>
      </c>
      <c r="H56" s="36" t="s">
        <v>178</v>
      </c>
      <c r="I56" s="36" t="s">
        <v>30</v>
      </c>
      <c r="O56" s="38"/>
      <c r="T56" s="39"/>
      <c r="V56" s="38"/>
      <c r="W56" s="38"/>
      <c r="X56" s="38"/>
      <c r="Y56" s="38"/>
      <c r="Z56" s="38"/>
      <c r="AA56" s="38"/>
      <c r="AE56" s="36" t="s">
        <v>1545</v>
      </c>
      <c r="AG56" s="38"/>
      <c r="AH56" s="38"/>
      <c r="AT56" s="32"/>
      <c r="AV5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6" t="str">
        <f>IF(ISBLANK(Table2[[#This Row],[device_model]]), "", Table2[[#This Row],[device_suggested_area]])</f>
        <v>Ada</v>
      </c>
      <c r="BB56" s="36" t="s">
        <v>1029</v>
      </c>
      <c r="BC56" s="36" t="s">
        <v>1027</v>
      </c>
      <c r="BD56" s="36" t="s">
        <v>128</v>
      </c>
      <c r="BE56" s="36" t="s">
        <v>428</v>
      </c>
      <c r="BF56" s="36" t="s">
        <v>130</v>
      </c>
      <c r="BM5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s="36" customFormat="1" ht="16" customHeight="1" x14ac:dyDescent="0.2">
      <c r="A57" s="36">
        <v>1101</v>
      </c>
      <c r="B57" s="36" t="s">
        <v>26</v>
      </c>
      <c r="C57" s="36" t="s">
        <v>128</v>
      </c>
      <c r="D57" s="36" t="s">
        <v>27</v>
      </c>
      <c r="E57" s="36" t="s">
        <v>1517</v>
      </c>
      <c r="F57" s="37" t="str">
        <f>IF(ISBLANK(Table2[[#This Row],[unique_id]]), "", PROPER(SUBSTITUTE(Table2[[#This Row],[unique_id]], "_", " ")))</f>
        <v>Edwin Carbon Dioxide</v>
      </c>
      <c r="G57" s="36" t="s">
        <v>127</v>
      </c>
      <c r="H57" s="36" t="s">
        <v>178</v>
      </c>
      <c r="I57" s="36" t="s">
        <v>30</v>
      </c>
      <c r="M57" s="36" t="s">
        <v>90</v>
      </c>
      <c r="O57" s="38"/>
      <c r="T57" s="39"/>
      <c r="U57" s="36" t="s">
        <v>442</v>
      </c>
      <c r="V57" s="38"/>
      <c r="W57" s="38"/>
      <c r="X57" s="38"/>
      <c r="Y57" s="38"/>
      <c r="Z57" s="38"/>
      <c r="AA57" s="38"/>
      <c r="AE57" s="36" t="s">
        <v>1545</v>
      </c>
      <c r="AT57" s="42"/>
      <c r="AV57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7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6" t="str">
        <f>IF(ISBLANK(Table2[[#This Row],[device_model]]), "", Table2[[#This Row],[device_suggested_area]])</f>
        <v>Edwin</v>
      </c>
      <c r="BB57" s="36" t="s">
        <v>1029</v>
      </c>
      <c r="BC57" s="36" t="s">
        <v>1027</v>
      </c>
      <c r="BD57" s="36" t="s">
        <v>128</v>
      </c>
      <c r="BE57" s="36" t="s">
        <v>428</v>
      </c>
      <c r="BF57" s="36" t="s">
        <v>127</v>
      </c>
      <c r="BM5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s="36" customFormat="1" ht="16" customHeight="1" x14ac:dyDescent="0.2">
      <c r="A58" s="36">
        <v>1102</v>
      </c>
      <c r="B58" s="36" t="s">
        <v>585</v>
      </c>
      <c r="C58" s="36" t="s">
        <v>128</v>
      </c>
      <c r="D58" s="36" t="s">
        <v>27</v>
      </c>
      <c r="E58" s="36" t="s">
        <v>1518</v>
      </c>
      <c r="F58" s="37" t="str">
        <f>IF(ISBLANK(Table2[[#This Row],[unique_id]]), "", PROPER(SUBSTITUTE(Table2[[#This Row],[unique_id]], "_", " ")))</f>
        <v>Parents Carbon Dioxide</v>
      </c>
      <c r="G58" s="36" t="s">
        <v>192</v>
      </c>
      <c r="H58" s="36" t="s">
        <v>178</v>
      </c>
      <c r="I58" s="36" t="s">
        <v>30</v>
      </c>
      <c r="O58" s="38"/>
      <c r="T58" s="39"/>
      <c r="V58" s="38"/>
      <c r="W58" s="38"/>
      <c r="X58" s="38"/>
      <c r="Y58" s="38"/>
      <c r="Z58" s="38"/>
      <c r="AA58" s="38"/>
      <c r="AE58" s="36" t="s">
        <v>1545</v>
      </c>
      <c r="AT58" s="42"/>
      <c r="AV5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6" t="str">
        <f>IF(ISBLANK(Table2[[#This Row],[device_model]]), "", Table2[[#This Row],[device_suggested_area]])</f>
        <v>Parents</v>
      </c>
      <c r="BB58" s="36" t="s">
        <v>1029</v>
      </c>
      <c r="BC58" s="36" t="s">
        <v>1027</v>
      </c>
      <c r="BD58" s="36" t="s">
        <v>128</v>
      </c>
      <c r="BE58" s="36" t="s">
        <v>428</v>
      </c>
      <c r="BF58" s="36" t="s">
        <v>192</v>
      </c>
      <c r="BM5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s="36" customFormat="1" ht="16" customHeight="1" x14ac:dyDescent="0.2">
      <c r="A59" s="36">
        <v>1103</v>
      </c>
      <c r="B59" s="36" t="s">
        <v>26</v>
      </c>
      <c r="C59" s="36" t="s">
        <v>128</v>
      </c>
      <c r="D59" s="36" t="s">
        <v>27</v>
      </c>
      <c r="E59" s="36" t="s">
        <v>1519</v>
      </c>
      <c r="F59" s="37" t="str">
        <f>IF(ISBLANK(Table2[[#This Row],[unique_id]]), "", PROPER(SUBSTITUTE(Table2[[#This Row],[unique_id]], "_", " ")))</f>
        <v>Office Carbon Dioxide</v>
      </c>
      <c r="G59" s="36" t="s">
        <v>212</v>
      </c>
      <c r="H59" s="36" t="s">
        <v>178</v>
      </c>
      <c r="I59" s="36" t="s">
        <v>30</v>
      </c>
      <c r="M59" s="36" t="s">
        <v>90</v>
      </c>
      <c r="O59" s="38"/>
      <c r="T59" s="39"/>
      <c r="U59" s="36" t="s">
        <v>442</v>
      </c>
      <c r="V59" s="38"/>
      <c r="W59" s="38"/>
      <c r="X59" s="38"/>
      <c r="Y59" s="38"/>
      <c r="Z59" s="38"/>
      <c r="AA59" s="38"/>
      <c r="AE59" s="36" t="s">
        <v>1545</v>
      </c>
      <c r="AT59" s="42"/>
      <c r="AV5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5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6" t="str">
        <f>IF(ISBLANK(Table2[[#This Row],[device_model]]), "", Table2[[#This Row],[device_suggested_area]])</f>
        <v>Office</v>
      </c>
      <c r="BB59" s="36" t="s">
        <v>1028</v>
      </c>
      <c r="BC59" s="36" t="s">
        <v>1030</v>
      </c>
      <c r="BD59" s="36" t="s">
        <v>128</v>
      </c>
      <c r="BE59" s="36" t="s">
        <v>429</v>
      </c>
      <c r="BF59" s="36" t="s">
        <v>212</v>
      </c>
      <c r="BM5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s="36" customFormat="1" ht="16" customHeight="1" x14ac:dyDescent="0.2">
      <c r="A60" s="36">
        <v>1104</v>
      </c>
      <c r="B60" s="36" t="s">
        <v>26</v>
      </c>
      <c r="C60" s="36" t="s">
        <v>128</v>
      </c>
      <c r="D60" s="36" t="s">
        <v>27</v>
      </c>
      <c r="E60" s="36" t="s">
        <v>1520</v>
      </c>
      <c r="F60" s="37" t="str">
        <f>IF(ISBLANK(Table2[[#This Row],[unique_id]]), "", PROPER(SUBSTITUTE(Table2[[#This Row],[unique_id]], "_", " ")))</f>
        <v>Office Lounge Carbon Dioxide</v>
      </c>
      <c r="G60" s="36" t="s">
        <v>194</v>
      </c>
      <c r="H60" s="36" t="s">
        <v>178</v>
      </c>
      <c r="I60" s="36" t="s">
        <v>30</v>
      </c>
      <c r="M60" s="36" t="s">
        <v>90</v>
      </c>
      <c r="O60" s="38"/>
      <c r="T60" s="39"/>
      <c r="U60" s="36" t="s">
        <v>442</v>
      </c>
      <c r="V60" s="38"/>
      <c r="W60" s="38"/>
      <c r="X60" s="38"/>
      <c r="Y60" s="38"/>
      <c r="Z60" s="38"/>
      <c r="AA60" s="38"/>
      <c r="AE60" s="36" t="s">
        <v>1545</v>
      </c>
      <c r="AT60" s="42"/>
      <c r="AV6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0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6" t="str">
        <f>IF(ISBLANK(Table2[[#This Row],[device_model]]), "", Table2[[#This Row],[device_suggested_area]])</f>
        <v>Lounge</v>
      </c>
      <c r="BB60" s="36" t="s">
        <v>1028</v>
      </c>
      <c r="BC60" s="36" t="s">
        <v>1030</v>
      </c>
      <c r="BD60" s="36" t="s">
        <v>128</v>
      </c>
      <c r="BE60" s="36" t="s">
        <v>429</v>
      </c>
      <c r="BF60" s="36" t="s">
        <v>194</v>
      </c>
      <c r="BM6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s="36" customFormat="1" ht="16" customHeight="1" x14ac:dyDescent="0.2">
      <c r="A61" s="36">
        <v>1105</v>
      </c>
      <c r="B61" s="36" t="s">
        <v>26</v>
      </c>
      <c r="C61" s="36" t="s">
        <v>128</v>
      </c>
      <c r="D61" s="36" t="s">
        <v>27</v>
      </c>
      <c r="E61" s="36" t="s">
        <v>1521</v>
      </c>
      <c r="F61" s="37" t="str">
        <f>IF(ISBLANK(Table2[[#This Row],[unique_id]]), "", PROPER(SUBSTITUTE(Table2[[#This Row],[unique_id]], "_", " ")))</f>
        <v>Kitchen Carbon Dioxide</v>
      </c>
      <c r="G61" s="36" t="s">
        <v>206</v>
      </c>
      <c r="H61" s="36" t="s">
        <v>178</v>
      </c>
      <c r="I61" s="36" t="s">
        <v>30</v>
      </c>
      <c r="M61" s="36" t="s">
        <v>90</v>
      </c>
      <c r="O61" s="38"/>
      <c r="T61" s="39"/>
      <c r="U61" s="36" t="s">
        <v>442</v>
      </c>
      <c r="V61" s="38"/>
      <c r="W61" s="38"/>
      <c r="X61" s="38"/>
      <c r="Y61" s="38"/>
      <c r="Z61" s="38"/>
      <c r="AA61" s="38"/>
      <c r="AE61" s="36" t="s">
        <v>1545</v>
      </c>
      <c r="AT61" s="42"/>
      <c r="AV6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6" t="str">
        <f>IF(ISBLANK(Table2[[#This Row],[device_model]]), "", Table2[[#This Row],[device_suggested_area]])</f>
        <v>Kitchen</v>
      </c>
      <c r="BB61" s="36" t="s">
        <v>1028</v>
      </c>
      <c r="BC61" s="36" t="s">
        <v>1030</v>
      </c>
      <c r="BD61" s="36" t="s">
        <v>128</v>
      </c>
      <c r="BE61" s="36" t="s">
        <v>429</v>
      </c>
      <c r="BF61" s="36" t="s">
        <v>206</v>
      </c>
      <c r="BM6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s="36" customFormat="1" ht="16" customHeight="1" x14ac:dyDescent="0.2">
      <c r="A62" s="36">
        <v>1106</v>
      </c>
      <c r="B62" s="36" t="s">
        <v>26</v>
      </c>
      <c r="C62" s="36" t="s">
        <v>128</v>
      </c>
      <c r="D62" s="36" t="s">
        <v>27</v>
      </c>
      <c r="E62" s="36" t="s">
        <v>1522</v>
      </c>
      <c r="F62" s="37" t="str">
        <f>IF(ISBLANK(Table2[[#This Row],[unique_id]]), "", PROPER(SUBSTITUTE(Table2[[#This Row],[unique_id]], "_", " ")))</f>
        <v>Office Pantry Carbon Dioxide</v>
      </c>
      <c r="G62" s="36" t="s">
        <v>211</v>
      </c>
      <c r="H62" s="36" t="s">
        <v>178</v>
      </c>
      <c r="I62" s="36" t="s">
        <v>30</v>
      </c>
      <c r="M62" s="36" t="s">
        <v>136</v>
      </c>
      <c r="O62" s="38"/>
      <c r="T62" s="39"/>
      <c r="U62" s="36" t="s">
        <v>442</v>
      </c>
      <c r="V62" s="38"/>
      <c r="W62" s="38"/>
      <c r="X62" s="38"/>
      <c r="Y62" s="38"/>
      <c r="Z62" s="38"/>
      <c r="AA62" s="38"/>
      <c r="AE62" s="36" t="s">
        <v>1545</v>
      </c>
      <c r="AT62" s="42"/>
      <c r="AV6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6" t="str">
        <f>IF(ISBLANK(Table2[[#This Row],[device_model]]), "", Table2[[#This Row],[device_suggested_area]])</f>
        <v>Pantry</v>
      </c>
      <c r="BB62" s="36" t="s">
        <v>1028</v>
      </c>
      <c r="BC62" s="36" t="s">
        <v>1030</v>
      </c>
      <c r="BD62" s="36" t="s">
        <v>128</v>
      </c>
      <c r="BE62" s="36" t="s">
        <v>429</v>
      </c>
      <c r="BF62" s="36" t="s">
        <v>211</v>
      </c>
      <c r="BM6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s="36" customFormat="1" ht="16" customHeight="1" x14ac:dyDescent="0.2">
      <c r="A63" s="36">
        <v>1107</v>
      </c>
      <c r="B63" s="36" t="s">
        <v>26</v>
      </c>
      <c r="C63" s="36" t="s">
        <v>128</v>
      </c>
      <c r="D63" s="36" t="s">
        <v>27</v>
      </c>
      <c r="E63" s="36" t="s">
        <v>1523</v>
      </c>
      <c r="F63" s="37" t="str">
        <f>IF(ISBLANK(Table2[[#This Row],[unique_id]]), "", PROPER(SUBSTITUTE(Table2[[#This Row],[unique_id]], "_", " ")))</f>
        <v>Office Dining Carbon Dioxide</v>
      </c>
      <c r="G63" s="36" t="s">
        <v>193</v>
      </c>
      <c r="H63" s="36" t="s">
        <v>178</v>
      </c>
      <c r="I63" s="36" t="s">
        <v>30</v>
      </c>
      <c r="M63" s="36" t="s">
        <v>136</v>
      </c>
      <c r="O63" s="38"/>
      <c r="T63" s="39"/>
      <c r="U63" s="36" t="s">
        <v>442</v>
      </c>
      <c r="V63" s="38"/>
      <c r="W63" s="38"/>
      <c r="X63" s="38"/>
      <c r="Y63" s="38"/>
      <c r="Z63" s="38"/>
      <c r="AA63" s="38"/>
      <c r="AE63" s="36" t="s">
        <v>1545</v>
      </c>
      <c r="AT63" s="42"/>
      <c r="AV63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3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3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6" t="str">
        <f>IF(ISBLANK(Table2[[#This Row],[device_model]]), "", Table2[[#This Row],[device_suggested_area]])</f>
        <v>Dining</v>
      </c>
      <c r="BB63" s="36" t="s">
        <v>1028</v>
      </c>
      <c r="BC63" s="36" t="s">
        <v>1030</v>
      </c>
      <c r="BD63" s="36" t="s">
        <v>128</v>
      </c>
      <c r="BE63" s="36" t="s">
        <v>429</v>
      </c>
      <c r="BF63" s="36" t="s">
        <v>193</v>
      </c>
      <c r="BM63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s="36" customFormat="1" ht="16" customHeight="1" x14ac:dyDescent="0.2">
      <c r="A64" s="36">
        <v>1108</v>
      </c>
      <c r="B64" s="36" t="s">
        <v>585</v>
      </c>
      <c r="C64" s="36" t="s">
        <v>128</v>
      </c>
      <c r="D64" s="36" t="s">
        <v>27</v>
      </c>
      <c r="E64" s="36" t="s">
        <v>1524</v>
      </c>
      <c r="F64" s="37" t="str">
        <f>IF(ISBLANK(Table2[[#This Row],[unique_id]]), "", PROPER(SUBSTITUTE(Table2[[#This Row],[unique_id]], "_", " ")))</f>
        <v>Laundry Carbon Dioxide</v>
      </c>
      <c r="G64" s="36" t="s">
        <v>213</v>
      </c>
      <c r="H64" s="36" t="s">
        <v>178</v>
      </c>
      <c r="I64" s="36" t="s">
        <v>30</v>
      </c>
      <c r="O64" s="38"/>
      <c r="T64" s="39"/>
      <c r="V64" s="38"/>
      <c r="W64" s="38"/>
      <c r="X64" s="38"/>
      <c r="Y64" s="38"/>
      <c r="Z64" s="38"/>
      <c r="AA64" s="38"/>
      <c r="AE64" s="36" t="s">
        <v>1545</v>
      </c>
      <c r="AT64" s="42"/>
      <c r="AV6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6" t="str">
        <f>IF(ISBLANK(Table2[[#This Row],[device_model]]), "", Table2[[#This Row],[device_suggested_area]])</f>
        <v>Laundry</v>
      </c>
      <c r="BB64" s="36" t="s">
        <v>1029</v>
      </c>
      <c r="BC64" s="36" t="s">
        <v>1027</v>
      </c>
      <c r="BD64" s="36" t="s">
        <v>128</v>
      </c>
      <c r="BE64" s="36" t="s">
        <v>428</v>
      </c>
      <c r="BF64" s="36" t="s">
        <v>213</v>
      </c>
      <c r="BM6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s="36" customFormat="1" ht="16" customHeight="1" x14ac:dyDescent="0.2">
      <c r="A65" s="36">
        <v>1150</v>
      </c>
      <c r="B65" s="36" t="s">
        <v>26</v>
      </c>
      <c r="C65" s="36" t="s">
        <v>128</v>
      </c>
      <c r="D65" s="36" t="s">
        <v>27</v>
      </c>
      <c r="E65" s="36" t="s">
        <v>1218</v>
      </c>
      <c r="F65" s="37" t="str">
        <f>IF(ISBLANK(Table2[[#This Row],[unique_id]]), "", PROPER(SUBSTITUTE(Table2[[#This Row],[unique_id]], "_", " ")))</f>
        <v>Ada Noise</v>
      </c>
      <c r="G65" s="36" t="s">
        <v>130</v>
      </c>
      <c r="H65" s="36" t="s">
        <v>179</v>
      </c>
      <c r="I65" s="36" t="s">
        <v>30</v>
      </c>
      <c r="M65" s="36" t="s">
        <v>90</v>
      </c>
      <c r="O65" s="38"/>
      <c r="T65" s="39"/>
      <c r="U65" s="36" t="s">
        <v>442</v>
      </c>
      <c r="V65" s="38"/>
      <c r="W65" s="38"/>
      <c r="X65" s="38"/>
      <c r="Y65" s="38"/>
      <c r="Z65" s="38"/>
      <c r="AA65" s="38"/>
      <c r="AE65" s="36" t="s">
        <v>318</v>
      </c>
      <c r="AG65" s="38"/>
      <c r="AH65" s="38"/>
      <c r="AT65" s="42"/>
      <c r="AV65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6" t="str">
        <f>IF(ISBLANK(Table2[[#This Row],[device_model]]), "", Table2[[#This Row],[device_suggested_area]])</f>
        <v>Ada</v>
      </c>
      <c r="BB65" s="36" t="s">
        <v>1029</v>
      </c>
      <c r="BC65" s="36" t="s">
        <v>1027</v>
      </c>
      <c r="BD65" s="36" t="s">
        <v>128</v>
      </c>
      <c r="BE65" s="36" t="s">
        <v>428</v>
      </c>
      <c r="BF65" s="36" t="s">
        <v>130</v>
      </c>
      <c r="BM6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s="36" customFormat="1" ht="16" customHeight="1" x14ac:dyDescent="0.2">
      <c r="A66" s="36">
        <v>1151</v>
      </c>
      <c r="B66" s="36" t="s">
        <v>26</v>
      </c>
      <c r="C66" s="36" t="s">
        <v>128</v>
      </c>
      <c r="D66" s="36" t="s">
        <v>27</v>
      </c>
      <c r="E66" s="36" t="s">
        <v>1219</v>
      </c>
      <c r="F66" s="37" t="str">
        <f>IF(ISBLANK(Table2[[#This Row],[unique_id]]), "", PROPER(SUBSTITUTE(Table2[[#This Row],[unique_id]], "_", " ")))</f>
        <v>Edwin Noise</v>
      </c>
      <c r="G66" s="36" t="s">
        <v>127</v>
      </c>
      <c r="H66" s="36" t="s">
        <v>179</v>
      </c>
      <c r="I66" s="36" t="s">
        <v>30</v>
      </c>
      <c r="M66" s="36" t="s">
        <v>90</v>
      </c>
      <c r="O66" s="38"/>
      <c r="T66" s="39"/>
      <c r="U66" s="36" t="s">
        <v>442</v>
      </c>
      <c r="V66" s="38"/>
      <c r="W66" s="38"/>
      <c r="X66" s="38"/>
      <c r="Y66" s="38"/>
      <c r="Z66" s="38"/>
      <c r="AA66" s="38"/>
      <c r="AE66" s="36" t="s">
        <v>318</v>
      </c>
      <c r="AG66" s="38"/>
      <c r="AH66" s="38"/>
      <c r="AT66" s="42"/>
      <c r="AV6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6" t="str">
        <f>IF(ISBLANK(Table2[[#This Row],[device_model]]), "", Table2[[#This Row],[device_suggested_area]])</f>
        <v>Edwin</v>
      </c>
      <c r="BB66" s="36" t="s">
        <v>1029</v>
      </c>
      <c r="BC66" s="36" t="s">
        <v>1027</v>
      </c>
      <c r="BD66" s="36" t="s">
        <v>128</v>
      </c>
      <c r="BE66" s="36" t="s">
        <v>428</v>
      </c>
      <c r="BF66" s="36" t="s">
        <v>127</v>
      </c>
      <c r="BM6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s="36" customFormat="1" ht="16" customHeight="1" x14ac:dyDescent="0.2">
      <c r="A67" s="36">
        <v>1152</v>
      </c>
      <c r="B67" s="36" t="s">
        <v>26</v>
      </c>
      <c r="C67" s="36" t="s">
        <v>128</v>
      </c>
      <c r="D67" s="36" t="s">
        <v>27</v>
      </c>
      <c r="E67" s="36" t="s">
        <v>1220</v>
      </c>
      <c r="F67" s="37" t="str">
        <f>IF(ISBLANK(Table2[[#This Row],[unique_id]]), "", PROPER(SUBSTITUTE(Table2[[#This Row],[unique_id]], "_", " ")))</f>
        <v>Parents Noise</v>
      </c>
      <c r="G67" s="36" t="s">
        <v>192</v>
      </c>
      <c r="H67" s="36" t="s">
        <v>179</v>
      </c>
      <c r="I67" s="36" t="s">
        <v>30</v>
      </c>
      <c r="M67" s="36" t="s">
        <v>90</v>
      </c>
      <c r="O67" s="38"/>
      <c r="T67" s="39"/>
      <c r="U67" s="36" t="s">
        <v>442</v>
      </c>
      <c r="V67" s="38"/>
      <c r="W67" s="38"/>
      <c r="X67" s="38"/>
      <c r="Y67" s="38"/>
      <c r="Z67" s="38"/>
      <c r="AA67" s="38"/>
      <c r="AE67" s="36" t="s">
        <v>318</v>
      </c>
      <c r="AG67" s="38"/>
      <c r="AH67" s="38"/>
      <c r="AT67" s="42"/>
      <c r="AV67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6" t="str">
        <f>IF(ISBLANK(Table2[[#This Row],[device_model]]), "", Table2[[#This Row],[device_suggested_area]])</f>
        <v>Parents</v>
      </c>
      <c r="BB67" s="36" t="s">
        <v>1029</v>
      </c>
      <c r="BC67" s="36" t="s">
        <v>1027</v>
      </c>
      <c r="BD67" s="36" t="s">
        <v>128</v>
      </c>
      <c r="BE67" s="36" t="s">
        <v>428</v>
      </c>
      <c r="BF67" s="36" t="s">
        <v>192</v>
      </c>
      <c r="BM6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s="36" customFormat="1" ht="16" customHeight="1" x14ac:dyDescent="0.2">
      <c r="A68" s="36">
        <v>1153</v>
      </c>
      <c r="B68" s="36" t="s">
        <v>26</v>
      </c>
      <c r="C68" s="36" t="s">
        <v>128</v>
      </c>
      <c r="D68" s="36" t="s">
        <v>27</v>
      </c>
      <c r="E68" s="36" t="s">
        <v>1356</v>
      </c>
      <c r="F68" s="37" t="str">
        <f>IF(ISBLANK(Table2[[#This Row],[unique_id]]), "", PROPER(SUBSTITUTE(Table2[[#This Row],[unique_id]], "_", " ")))</f>
        <v>Office Noise</v>
      </c>
      <c r="G68" s="36" t="s">
        <v>212</v>
      </c>
      <c r="H68" s="36" t="s">
        <v>179</v>
      </c>
      <c r="I68" s="36" t="s">
        <v>30</v>
      </c>
      <c r="M68" s="36" t="s">
        <v>90</v>
      </c>
      <c r="O68" s="38"/>
      <c r="T68" s="39"/>
      <c r="U68" s="36" t="s">
        <v>442</v>
      </c>
      <c r="V68" s="38"/>
      <c r="W68" s="38"/>
      <c r="X68" s="38"/>
      <c r="Y68" s="38"/>
      <c r="Z68" s="38"/>
      <c r="AA68" s="38"/>
      <c r="AE68" s="36" t="s">
        <v>318</v>
      </c>
      <c r="AG68" s="38"/>
      <c r="AH68" s="38"/>
      <c r="AT68" s="42"/>
      <c r="AV6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6" t="str">
        <f>IF(ISBLANK(Table2[[#This Row],[device_model]]), "", Table2[[#This Row],[device_suggested_area]])</f>
        <v>Office</v>
      </c>
      <c r="BB68" s="36" t="s">
        <v>1028</v>
      </c>
      <c r="BC68" s="36" t="s">
        <v>1030</v>
      </c>
      <c r="BD68" s="36" t="s">
        <v>128</v>
      </c>
      <c r="BE68" s="36" t="s">
        <v>429</v>
      </c>
      <c r="BF68" s="36" t="s">
        <v>212</v>
      </c>
      <c r="BM6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s="36" customFormat="1" ht="16" customHeight="1" x14ac:dyDescent="0.2">
      <c r="A69" s="36">
        <v>1154</v>
      </c>
      <c r="B69" s="36" t="s">
        <v>26</v>
      </c>
      <c r="C69" s="36" t="s">
        <v>128</v>
      </c>
      <c r="D69" s="36" t="s">
        <v>27</v>
      </c>
      <c r="E69" s="36" t="s">
        <v>1355</v>
      </c>
      <c r="F69" s="37" t="str">
        <f>IF(ISBLANK(Table2[[#This Row],[unique_id]]), "", PROPER(SUBSTITUTE(Table2[[#This Row],[unique_id]], "_", " ")))</f>
        <v>Kitchen Noise</v>
      </c>
      <c r="G69" s="36" t="s">
        <v>206</v>
      </c>
      <c r="H69" s="36" t="s">
        <v>179</v>
      </c>
      <c r="I69" s="36" t="s">
        <v>30</v>
      </c>
      <c r="M69" s="36" t="s">
        <v>136</v>
      </c>
      <c r="O69" s="38"/>
      <c r="T69" s="39"/>
      <c r="U69" s="36" t="s">
        <v>442</v>
      </c>
      <c r="V69" s="38"/>
      <c r="W69" s="38"/>
      <c r="X69" s="38"/>
      <c r="Y69" s="38"/>
      <c r="Z69" s="38"/>
      <c r="AA69" s="38"/>
      <c r="AE69" s="36" t="s">
        <v>318</v>
      </c>
      <c r="AG69" s="38"/>
      <c r="AH69" s="38"/>
      <c r="AT69" s="42"/>
      <c r="AV6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6" t="str">
        <f>IF(ISBLANK(Table2[[#This Row],[device_model]]), "", Table2[[#This Row],[device_suggested_area]])</f>
        <v>Kitchen</v>
      </c>
      <c r="BB69" s="36" t="s">
        <v>1028</v>
      </c>
      <c r="BC69" s="36" t="s">
        <v>1030</v>
      </c>
      <c r="BD69" s="36" t="s">
        <v>128</v>
      </c>
      <c r="BE69" s="36" t="s">
        <v>429</v>
      </c>
      <c r="BF69" s="36" t="s">
        <v>206</v>
      </c>
      <c r="BM6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s="36" customFormat="1" ht="16" customHeight="1" x14ac:dyDescent="0.2">
      <c r="A70" s="36">
        <v>1155</v>
      </c>
      <c r="B70" s="36" t="s">
        <v>26</v>
      </c>
      <c r="C70" s="36" t="s">
        <v>128</v>
      </c>
      <c r="D70" s="36" t="s">
        <v>27</v>
      </c>
      <c r="E70" s="36" t="s">
        <v>1221</v>
      </c>
      <c r="F70" s="37" t="str">
        <f>IF(ISBLANK(Table2[[#This Row],[unique_id]]), "", PROPER(SUBSTITUTE(Table2[[#This Row],[unique_id]], "_", " ")))</f>
        <v>Laundry Noise</v>
      </c>
      <c r="G70" s="36" t="s">
        <v>213</v>
      </c>
      <c r="H70" s="36" t="s">
        <v>179</v>
      </c>
      <c r="I70" s="36" t="s">
        <v>30</v>
      </c>
      <c r="M70" s="36" t="s">
        <v>136</v>
      </c>
      <c r="O70" s="38"/>
      <c r="T70" s="39"/>
      <c r="U70" s="36" t="s">
        <v>442</v>
      </c>
      <c r="V70" s="38"/>
      <c r="W70" s="38"/>
      <c r="X70" s="38"/>
      <c r="Y70" s="38"/>
      <c r="Z70" s="38"/>
      <c r="AA70" s="38"/>
      <c r="AE70" s="36" t="s">
        <v>318</v>
      </c>
      <c r="AG70" s="38"/>
      <c r="AH70" s="38"/>
      <c r="AT70" s="42"/>
      <c r="AV7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0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6" t="str">
        <f>IF(ISBLANK(Table2[[#This Row],[device_model]]), "", Table2[[#This Row],[device_suggested_area]])</f>
        <v>Laundry</v>
      </c>
      <c r="BB70" s="36" t="s">
        <v>1029</v>
      </c>
      <c r="BC70" s="36" t="s">
        <v>1027</v>
      </c>
      <c r="BD70" s="36" t="s">
        <v>128</v>
      </c>
      <c r="BE70" s="36" t="s">
        <v>428</v>
      </c>
      <c r="BF70" s="36" t="s">
        <v>213</v>
      </c>
      <c r="BM7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s="36" customFormat="1" ht="16" customHeight="1" x14ac:dyDescent="0.2">
      <c r="A71" s="36">
        <v>1200</v>
      </c>
      <c r="B71" s="36" t="s">
        <v>26</v>
      </c>
      <c r="C71" s="36" t="s">
        <v>39</v>
      </c>
      <c r="D71" s="36" t="s">
        <v>27</v>
      </c>
      <c r="E71" s="36" t="s">
        <v>41</v>
      </c>
      <c r="F71" s="37" t="str">
        <f>IF(ISBLANK(Table2[[#This Row],[unique_id]]), "", PROPER(SUBSTITUTE(Table2[[#This Row],[unique_id]], "_", " ")))</f>
        <v>Roof Cloud Base</v>
      </c>
      <c r="G71" s="36" t="s">
        <v>42</v>
      </c>
      <c r="H71" s="36" t="s">
        <v>43</v>
      </c>
      <c r="I71" s="36" t="s">
        <v>30</v>
      </c>
      <c r="O71" s="38"/>
      <c r="T71" s="39"/>
      <c r="V71" s="38"/>
      <c r="W71" s="38"/>
      <c r="X71" s="38"/>
      <c r="Y71" s="38"/>
      <c r="Z71" s="38"/>
      <c r="AA71" s="38"/>
      <c r="AB71" s="36" t="s">
        <v>31</v>
      </c>
      <c r="AC71" s="36" t="s">
        <v>44</v>
      </c>
      <c r="AE71" s="36" t="s">
        <v>173</v>
      </c>
      <c r="AF71" s="36">
        <v>300</v>
      </c>
      <c r="AG71" s="38" t="s">
        <v>34</v>
      </c>
      <c r="AH71" s="38"/>
      <c r="AI71" s="36" t="s">
        <v>45</v>
      </c>
      <c r="AJ71" s="36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1" s="36" t="str">
        <f>IF(ISBLANK(Table2[[#This Row],[index]]),  "", _xlfn.CONCAT(LOWER(Table2[[#This Row],[device_via_device]]), "/", Table2[[#This Row],[unique_id]]))</f>
        <v>weewx/roof_cloud_base</v>
      </c>
      <c r="AR71" s="36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36">
        <v>1</v>
      </c>
      <c r="AT71" s="32"/>
      <c r="AV7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6" t="str">
        <f>IF(ISBLANK(Table2[[#This Row],[device_model]]), "", Table2[[#This Row],[device_suggested_area]])</f>
        <v>Roof</v>
      </c>
      <c r="BB71" s="36" t="s">
        <v>427</v>
      </c>
      <c r="BC71" s="36" t="s">
        <v>36</v>
      </c>
      <c r="BD71" s="36" t="s">
        <v>37</v>
      </c>
      <c r="BE71" s="36" t="s">
        <v>1122</v>
      </c>
      <c r="BF71" s="36" t="s">
        <v>38</v>
      </c>
      <c r="BM7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s="36" customFormat="1" ht="16" customHeight="1" x14ac:dyDescent="0.2">
      <c r="A72" s="36">
        <v>1201</v>
      </c>
      <c r="B72" s="36" t="s">
        <v>26</v>
      </c>
      <c r="C72" s="36" t="s">
        <v>39</v>
      </c>
      <c r="D72" s="36" t="s">
        <v>27</v>
      </c>
      <c r="E72" s="36" t="s">
        <v>46</v>
      </c>
      <c r="F72" s="37" t="str">
        <f>IF(ISBLANK(Table2[[#This Row],[unique_id]]), "", PROPER(SUBSTITUTE(Table2[[#This Row],[unique_id]], "_", " ")))</f>
        <v>Roof Max Solar Radiation</v>
      </c>
      <c r="G72" s="36" t="s">
        <v>47</v>
      </c>
      <c r="H72" s="36" t="s">
        <v>43</v>
      </c>
      <c r="I72" s="36" t="s">
        <v>30</v>
      </c>
      <c r="O72" s="38"/>
      <c r="T72" s="39"/>
      <c r="V72" s="38"/>
      <c r="W72" s="38"/>
      <c r="X72" s="38"/>
      <c r="Y72" s="38"/>
      <c r="Z72" s="38"/>
      <c r="AA72" s="38"/>
      <c r="AB72" s="36" t="s">
        <v>31</v>
      </c>
      <c r="AC72" s="36" t="s">
        <v>48</v>
      </c>
      <c r="AE72" s="36" t="s">
        <v>174</v>
      </c>
      <c r="AF72" s="36">
        <v>300</v>
      </c>
      <c r="AG72" s="38" t="s">
        <v>34</v>
      </c>
      <c r="AH72" s="38"/>
      <c r="AI72" s="36" t="s">
        <v>49</v>
      </c>
      <c r="AJ72" s="36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2" s="36" t="str">
        <f>IF(ISBLANK(Table2[[#This Row],[index]]),  "", _xlfn.CONCAT(LOWER(Table2[[#This Row],[device_via_device]]), "/", Table2[[#This Row],[unique_id]]))</f>
        <v>weewx/roof_max_solar_radiation</v>
      </c>
      <c r="AR72" s="36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36">
        <v>1</v>
      </c>
      <c r="AT72" s="32"/>
      <c r="AV7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6" t="str">
        <f>IF(ISBLANK(Table2[[#This Row],[device_model]]), "", Table2[[#This Row],[device_suggested_area]])</f>
        <v>Roof</v>
      </c>
      <c r="BB72" s="36" t="s">
        <v>427</v>
      </c>
      <c r="BC72" s="36" t="s">
        <v>36</v>
      </c>
      <c r="BD72" s="36" t="s">
        <v>37</v>
      </c>
      <c r="BE72" s="36" t="s">
        <v>1122</v>
      </c>
      <c r="BF72" s="36" t="s">
        <v>38</v>
      </c>
      <c r="BM7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s="36" customFormat="1" ht="16" customHeight="1" x14ac:dyDescent="0.2">
      <c r="A73" s="36">
        <v>1250</v>
      </c>
      <c r="B73" s="36" t="s">
        <v>26</v>
      </c>
      <c r="C73" s="36" t="s">
        <v>39</v>
      </c>
      <c r="D73" s="36" t="s">
        <v>27</v>
      </c>
      <c r="E73" s="36" t="s">
        <v>53</v>
      </c>
      <c r="F73" s="37" t="str">
        <f>IF(ISBLANK(Table2[[#This Row],[unique_id]]), "", PROPER(SUBSTITUTE(Table2[[#This Row],[unique_id]], "_", " ")))</f>
        <v>Roof Barometer Pressure</v>
      </c>
      <c r="G73" s="36" t="s">
        <v>54</v>
      </c>
      <c r="H73" s="36" t="s">
        <v>50</v>
      </c>
      <c r="I73" s="36" t="s">
        <v>30</v>
      </c>
      <c r="O73" s="38"/>
      <c r="T73" s="39"/>
      <c r="V73" s="38"/>
      <c r="W73" s="38"/>
      <c r="X73" s="38"/>
      <c r="Y73" s="38"/>
      <c r="Z73" s="38"/>
      <c r="AA73" s="38"/>
      <c r="AB73" s="36" t="s">
        <v>31</v>
      </c>
      <c r="AC73" s="36" t="s">
        <v>51</v>
      </c>
      <c r="AD73" s="36" t="s">
        <v>52</v>
      </c>
      <c r="AF73" s="36">
        <v>300</v>
      </c>
      <c r="AG73" s="38" t="s">
        <v>34</v>
      </c>
      <c r="AH73" s="38"/>
      <c r="AI73" s="36" t="s">
        <v>55</v>
      </c>
      <c r="AJ73" s="36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3" s="36" t="str">
        <f>IF(ISBLANK(Table2[[#This Row],[index]]),  "", _xlfn.CONCAT(LOWER(Table2[[#This Row],[device_via_device]]), "/", Table2[[#This Row],[unique_id]]))</f>
        <v>weewx/roof_barometer_pressure</v>
      </c>
      <c r="AR73" s="36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36">
        <v>1</v>
      </c>
      <c r="AT73" s="32"/>
      <c r="AV73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3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6" t="str">
        <f>IF(ISBLANK(Table2[[#This Row],[device_model]]), "", Table2[[#This Row],[device_suggested_area]])</f>
        <v>Roof</v>
      </c>
      <c r="BB73" s="36" t="s">
        <v>427</v>
      </c>
      <c r="BC73" s="36" t="s">
        <v>36</v>
      </c>
      <c r="BD73" s="36" t="s">
        <v>37</v>
      </c>
      <c r="BE73" s="36" t="s">
        <v>1122</v>
      </c>
      <c r="BF73" s="36" t="s">
        <v>38</v>
      </c>
      <c r="BM73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s="36" customFormat="1" ht="16" customHeight="1" x14ac:dyDescent="0.2">
      <c r="A74" s="36">
        <v>1251</v>
      </c>
      <c r="B74" s="36" t="s">
        <v>26</v>
      </c>
      <c r="C74" s="36" t="s">
        <v>39</v>
      </c>
      <c r="D74" s="36" t="s">
        <v>27</v>
      </c>
      <c r="E74" s="36" t="s">
        <v>56</v>
      </c>
      <c r="F74" s="37" t="str">
        <f>IF(ISBLANK(Table2[[#This Row],[unique_id]]), "", PROPER(SUBSTITUTE(Table2[[#This Row],[unique_id]], "_", " ")))</f>
        <v>Roof Pressure</v>
      </c>
      <c r="G74" s="36" t="s">
        <v>38</v>
      </c>
      <c r="H74" s="36" t="s">
        <v>50</v>
      </c>
      <c r="I74" s="36" t="s">
        <v>30</v>
      </c>
      <c r="O74" s="38"/>
      <c r="T74" s="39"/>
      <c r="V74" s="38"/>
      <c r="W74" s="38"/>
      <c r="X74" s="38"/>
      <c r="Y74" s="38"/>
      <c r="Z74" s="38"/>
      <c r="AA74" s="38"/>
      <c r="AB74" s="36" t="s">
        <v>31</v>
      </c>
      <c r="AC74" s="36" t="s">
        <v>51</v>
      </c>
      <c r="AD74" s="36" t="s">
        <v>52</v>
      </c>
      <c r="AF74" s="36">
        <v>300</v>
      </c>
      <c r="AG74" s="38" t="s">
        <v>34</v>
      </c>
      <c r="AH74" s="38"/>
      <c r="AI74" s="36" t="s">
        <v>52</v>
      </c>
      <c r="AJ74" s="36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4" s="36" t="str">
        <f>IF(ISBLANK(Table2[[#This Row],[index]]),  "", _xlfn.CONCAT(LOWER(Table2[[#This Row],[device_via_device]]), "/", Table2[[#This Row],[unique_id]]))</f>
        <v>weewx/roof_pressure</v>
      </c>
      <c r="AR74" s="36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36">
        <v>1</v>
      </c>
      <c r="AT74" s="32"/>
      <c r="AV7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6" t="str">
        <f>IF(ISBLANK(Table2[[#This Row],[device_model]]), "", Table2[[#This Row],[device_suggested_area]])</f>
        <v>Roof</v>
      </c>
      <c r="BB74" s="36" t="s">
        <v>427</v>
      </c>
      <c r="BC74" s="36" t="s">
        <v>36</v>
      </c>
      <c r="BD74" s="36" t="s">
        <v>37</v>
      </c>
      <c r="BE74" s="36" t="s">
        <v>1122</v>
      </c>
      <c r="BF74" s="36" t="s">
        <v>38</v>
      </c>
      <c r="BM7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s="36" customFormat="1" ht="16" customHeight="1" x14ac:dyDescent="0.2">
      <c r="A75" s="36">
        <v>1300</v>
      </c>
      <c r="B75" s="36" t="s">
        <v>26</v>
      </c>
      <c r="C75" s="36" t="s">
        <v>39</v>
      </c>
      <c r="D75" s="36" t="s">
        <v>27</v>
      </c>
      <c r="E75" s="36" t="s">
        <v>107</v>
      </c>
      <c r="F75" s="37" t="str">
        <f>IF(ISBLANK(Table2[[#This Row],[unique_id]]), "", PROPER(SUBSTITUTE(Table2[[#This Row],[unique_id]], "_", " ")))</f>
        <v>Roof Wind Direction</v>
      </c>
      <c r="G75" s="36" t="s">
        <v>108</v>
      </c>
      <c r="H75" s="36" t="s">
        <v>109</v>
      </c>
      <c r="I75" s="36" t="s">
        <v>30</v>
      </c>
      <c r="O75" s="38"/>
      <c r="T75" s="39"/>
      <c r="V75" s="38"/>
      <c r="W75" s="38"/>
      <c r="X75" s="38"/>
      <c r="Y75" s="38"/>
      <c r="Z75" s="38"/>
      <c r="AA75" s="38"/>
      <c r="AB75" s="36" t="s">
        <v>31</v>
      </c>
      <c r="AC75" s="36" t="s">
        <v>167</v>
      </c>
      <c r="AE75" s="36" t="s">
        <v>176</v>
      </c>
      <c r="AF75" s="36">
        <v>300</v>
      </c>
      <c r="AG75" s="38" t="s">
        <v>34</v>
      </c>
      <c r="AH75" s="38"/>
      <c r="AI75" s="36" t="s">
        <v>110</v>
      </c>
      <c r="AJ75" s="36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5" s="36" t="str">
        <f>IF(ISBLANK(Table2[[#This Row],[index]]),  "", _xlfn.CONCAT(LOWER(Table2[[#This Row],[device_via_device]]), "/", Table2[[#This Row],[unique_id]]))</f>
        <v>weewx/roof_wind_direction</v>
      </c>
      <c r="AR75" s="36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36">
        <v>1</v>
      </c>
      <c r="AT75" s="32"/>
      <c r="AV75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6" t="str">
        <f>IF(ISBLANK(Table2[[#This Row],[device_model]]), "", Table2[[#This Row],[device_suggested_area]])</f>
        <v>Roof</v>
      </c>
      <c r="BB75" s="36" t="s">
        <v>427</v>
      </c>
      <c r="BC75" s="36" t="s">
        <v>36</v>
      </c>
      <c r="BD75" s="36" t="s">
        <v>37</v>
      </c>
      <c r="BE75" s="36" t="s">
        <v>1122</v>
      </c>
      <c r="BF75" s="36" t="s">
        <v>38</v>
      </c>
      <c r="BM7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s="36" customFormat="1" ht="16" customHeight="1" x14ac:dyDescent="0.2">
      <c r="A76" s="36">
        <v>1301</v>
      </c>
      <c r="B76" s="36" t="s">
        <v>26</v>
      </c>
      <c r="C76" s="36" t="s">
        <v>39</v>
      </c>
      <c r="D76" s="36" t="s">
        <v>27</v>
      </c>
      <c r="E76" s="36" t="s">
        <v>111</v>
      </c>
      <c r="F76" s="37" t="str">
        <f>IF(ISBLANK(Table2[[#This Row],[unique_id]]), "", PROPER(SUBSTITUTE(Table2[[#This Row],[unique_id]], "_", " ")))</f>
        <v>Roof Wind Gust Direction</v>
      </c>
      <c r="G76" s="36" t="s">
        <v>112</v>
      </c>
      <c r="H76" s="36" t="s">
        <v>109</v>
      </c>
      <c r="I76" s="36" t="s">
        <v>30</v>
      </c>
      <c r="O76" s="38"/>
      <c r="T76" s="39"/>
      <c r="V76" s="38"/>
      <c r="W76" s="38"/>
      <c r="X76" s="38"/>
      <c r="Y76" s="38"/>
      <c r="Z76" s="38"/>
      <c r="AA76" s="38"/>
      <c r="AB76" s="36" t="s">
        <v>31</v>
      </c>
      <c r="AC76" s="36" t="s">
        <v>167</v>
      </c>
      <c r="AE76" s="36" t="s">
        <v>176</v>
      </c>
      <c r="AF76" s="36">
        <v>300</v>
      </c>
      <c r="AG76" s="38" t="s">
        <v>34</v>
      </c>
      <c r="AH76" s="38"/>
      <c r="AI76" s="36" t="s">
        <v>113</v>
      </c>
      <c r="AJ76" s="36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6" s="36" t="str">
        <f>IF(ISBLANK(Table2[[#This Row],[index]]),  "", _xlfn.CONCAT(LOWER(Table2[[#This Row],[device_via_device]]), "/", Table2[[#This Row],[unique_id]]))</f>
        <v>weewx/roof_wind_gust_direction</v>
      </c>
      <c r="AR76" s="36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36">
        <v>1</v>
      </c>
      <c r="AT76" s="32"/>
      <c r="AV7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6" t="str">
        <f>IF(ISBLANK(Table2[[#This Row],[device_model]]), "", Table2[[#This Row],[device_suggested_area]])</f>
        <v>Roof</v>
      </c>
      <c r="BB76" s="36" t="s">
        <v>427</v>
      </c>
      <c r="BC76" s="36" t="s">
        <v>36</v>
      </c>
      <c r="BD76" s="36" t="s">
        <v>37</v>
      </c>
      <c r="BE76" s="36" t="s">
        <v>1122</v>
      </c>
      <c r="BF76" s="36" t="s">
        <v>38</v>
      </c>
      <c r="BM7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s="36" customFormat="1" ht="16" customHeight="1" x14ac:dyDescent="0.2">
      <c r="A77" s="36">
        <v>1302</v>
      </c>
      <c r="B77" s="36" t="s">
        <v>26</v>
      </c>
      <c r="C77" s="36" t="s">
        <v>39</v>
      </c>
      <c r="D77" s="36" t="s">
        <v>27</v>
      </c>
      <c r="E77" s="36" t="s">
        <v>114</v>
      </c>
      <c r="F77" s="37" t="str">
        <f>IF(ISBLANK(Table2[[#This Row],[unique_id]]), "", PROPER(SUBSTITUTE(Table2[[#This Row],[unique_id]], "_", " ")))</f>
        <v>Roof Wind Gust Speed</v>
      </c>
      <c r="G77" s="36" t="s">
        <v>115</v>
      </c>
      <c r="H77" s="36" t="s">
        <v>109</v>
      </c>
      <c r="I77" s="36" t="s">
        <v>30</v>
      </c>
      <c r="O77" s="38"/>
      <c r="T77" s="39"/>
      <c r="V77" s="38"/>
      <c r="W77" s="38"/>
      <c r="X77" s="38"/>
      <c r="Y77" s="38"/>
      <c r="Z77" s="38"/>
      <c r="AA77" s="38"/>
      <c r="AB77" s="36" t="s">
        <v>31</v>
      </c>
      <c r="AC77" s="36" t="s">
        <v>168</v>
      </c>
      <c r="AE77" s="36" t="s">
        <v>176</v>
      </c>
      <c r="AF77" s="36">
        <v>300</v>
      </c>
      <c r="AG77" s="38" t="s">
        <v>34</v>
      </c>
      <c r="AH77" s="38"/>
      <c r="AI77" s="36" t="s">
        <v>116</v>
      </c>
      <c r="AJ77" s="36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7" s="36" t="str">
        <f>IF(ISBLANK(Table2[[#This Row],[index]]),  "", _xlfn.CONCAT(LOWER(Table2[[#This Row],[device_via_device]]), "/", Table2[[#This Row],[unique_id]]))</f>
        <v>weewx/roof_wind_gust_speed</v>
      </c>
      <c r="AR77" s="36" t="s">
        <v>1250</v>
      </c>
      <c r="AS77" s="36">
        <v>1</v>
      </c>
      <c r="AT77" s="32"/>
      <c r="AV77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6" t="str">
        <f>IF(ISBLANK(Table2[[#This Row],[device_model]]), "", Table2[[#This Row],[device_suggested_area]])</f>
        <v>Roof</v>
      </c>
      <c r="BB77" s="36" t="s">
        <v>427</v>
      </c>
      <c r="BC77" s="36" t="s">
        <v>36</v>
      </c>
      <c r="BD77" s="36" t="s">
        <v>37</v>
      </c>
      <c r="BE77" s="36" t="s">
        <v>1122</v>
      </c>
      <c r="BF77" s="36" t="s">
        <v>38</v>
      </c>
      <c r="BM7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s="36" customFormat="1" ht="16" customHeight="1" x14ac:dyDescent="0.2">
      <c r="A78" s="36">
        <v>1303</v>
      </c>
      <c r="B78" s="36" t="s">
        <v>26</v>
      </c>
      <c r="C78" s="36" t="s">
        <v>39</v>
      </c>
      <c r="D78" s="36" t="s">
        <v>27</v>
      </c>
      <c r="E78" s="36" t="s">
        <v>117</v>
      </c>
      <c r="F78" s="37" t="str">
        <f>IF(ISBLANK(Table2[[#This Row],[unique_id]]), "", PROPER(SUBSTITUTE(Table2[[#This Row],[unique_id]], "_", " ")))</f>
        <v>Roof Wind Speed 10Min</v>
      </c>
      <c r="G78" s="36" t="s">
        <v>118</v>
      </c>
      <c r="H78" s="36" t="s">
        <v>109</v>
      </c>
      <c r="I78" s="36" t="s">
        <v>30</v>
      </c>
      <c r="O78" s="38"/>
      <c r="T78" s="39"/>
      <c r="V78" s="38"/>
      <c r="W78" s="38"/>
      <c r="X78" s="38"/>
      <c r="Y78" s="38"/>
      <c r="Z78" s="38"/>
      <c r="AA78" s="38"/>
      <c r="AB78" s="36" t="s">
        <v>31</v>
      </c>
      <c r="AC78" s="36" t="s">
        <v>168</v>
      </c>
      <c r="AE78" s="36" t="s">
        <v>176</v>
      </c>
      <c r="AF78" s="36">
        <v>300</v>
      </c>
      <c r="AG78" s="38" t="s">
        <v>34</v>
      </c>
      <c r="AH78" s="38"/>
      <c r="AI78" s="36" t="s">
        <v>119</v>
      </c>
      <c r="AJ78" s="36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8" s="36" t="str">
        <f>IF(ISBLANK(Table2[[#This Row],[index]]),  "", _xlfn.CONCAT(LOWER(Table2[[#This Row],[device_via_device]]), "/", Table2[[#This Row],[unique_id]]))</f>
        <v>weewx/roof_wind_speed_10min</v>
      </c>
      <c r="AR78" s="36" t="s">
        <v>1250</v>
      </c>
      <c r="AS78" s="36">
        <v>1</v>
      </c>
      <c r="AT78" s="32"/>
      <c r="AV7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6" t="str">
        <f>IF(ISBLANK(Table2[[#This Row],[device_model]]), "", Table2[[#This Row],[device_suggested_area]])</f>
        <v>Roof</v>
      </c>
      <c r="BB78" s="36" t="s">
        <v>427</v>
      </c>
      <c r="BC78" s="36" t="s">
        <v>36</v>
      </c>
      <c r="BD78" s="36" t="s">
        <v>37</v>
      </c>
      <c r="BE78" s="36" t="s">
        <v>1122</v>
      </c>
      <c r="BF78" s="36" t="s">
        <v>38</v>
      </c>
      <c r="BM7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s="36" customFormat="1" ht="16" customHeight="1" x14ac:dyDescent="0.2">
      <c r="A79" s="36">
        <v>1304</v>
      </c>
      <c r="B79" s="36" t="s">
        <v>26</v>
      </c>
      <c r="C79" s="36" t="s">
        <v>39</v>
      </c>
      <c r="D79" s="36" t="s">
        <v>27</v>
      </c>
      <c r="E79" s="36" t="s">
        <v>120</v>
      </c>
      <c r="F79" s="37" t="str">
        <f>IF(ISBLANK(Table2[[#This Row],[unique_id]]), "", PROPER(SUBSTITUTE(Table2[[#This Row],[unique_id]], "_", " ")))</f>
        <v>Roof Wind Samples</v>
      </c>
      <c r="G79" s="36" t="s">
        <v>121</v>
      </c>
      <c r="H79" s="36" t="s">
        <v>109</v>
      </c>
      <c r="I79" s="36" t="s">
        <v>30</v>
      </c>
      <c r="O79" s="38"/>
      <c r="T79" s="39"/>
      <c r="V79" s="38"/>
      <c r="W79" s="38"/>
      <c r="X79" s="38"/>
      <c r="Y79" s="38"/>
      <c r="Z79" s="38"/>
      <c r="AA79" s="38"/>
      <c r="AB79" s="36" t="s">
        <v>31</v>
      </c>
      <c r="AE79" s="36" t="s">
        <v>176</v>
      </c>
      <c r="AF79" s="36">
        <v>300</v>
      </c>
      <c r="AG79" s="38" t="s">
        <v>34</v>
      </c>
      <c r="AH79" s="38"/>
      <c r="AI79" s="36" t="s">
        <v>122</v>
      </c>
      <c r="AJ79" s="36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79" s="36" t="str">
        <f>IF(ISBLANK(Table2[[#This Row],[index]]),  "", _xlfn.CONCAT(LOWER(Table2[[#This Row],[device_via_device]]), "/", Table2[[#This Row],[unique_id]]))</f>
        <v>weewx/roof_wind_samples</v>
      </c>
      <c r="AR79" s="36" t="s">
        <v>1251</v>
      </c>
      <c r="AS79" s="36">
        <v>1</v>
      </c>
      <c r="AT79" s="32"/>
      <c r="AV7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7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6" t="str">
        <f>IF(ISBLANK(Table2[[#This Row],[device_model]]), "", Table2[[#This Row],[device_suggested_area]])</f>
        <v>Roof</v>
      </c>
      <c r="BB79" s="36" t="s">
        <v>427</v>
      </c>
      <c r="BC79" s="36" t="s">
        <v>36</v>
      </c>
      <c r="BD79" s="36" t="s">
        <v>37</v>
      </c>
      <c r="BE79" s="36" t="s">
        <v>1122</v>
      </c>
      <c r="BF79" s="36" t="s">
        <v>38</v>
      </c>
      <c r="BM7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s="36" customFormat="1" ht="16" customHeight="1" x14ac:dyDescent="0.2">
      <c r="A80" s="36">
        <v>1305</v>
      </c>
      <c r="B80" s="36" t="s">
        <v>26</v>
      </c>
      <c r="C80" s="36" t="s">
        <v>39</v>
      </c>
      <c r="D80" s="36" t="s">
        <v>27</v>
      </c>
      <c r="E80" s="36" t="s">
        <v>123</v>
      </c>
      <c r="F80" s="37" t="str">
        <f>IF(ISBLANK(Table2[[#This Row],[unique_id]]), "", PROPER(SUBSTITUTE(Table2[[#This Row],[unique_id]], "_", " ")))</f>
        <v>Roof Wind Run</v>
      </c>
      <c r="G80" s="36" t="s">
        <v>124</v>
      </c>
      <c r="H80" s="36" t="s">
        <v>109</v>
      </c>
      <c r="I80" s="36" t="s">
        <v>30</v>
      </c>
      <c r="O80" s="38"/>
      <c r="T80" s="39"/>
      <c r="V80" s="38"/>
      <c r="W80" s="38"/>
      <c r="X80" s="38"/>
      <c r="Y80" s="38"/>
      <c r="Z80" s="38"/>
      <c r="AA80" s="38"/>
      <c r="AB80" s="36" t="s">
        <v>31</v>
      </c>
      <c r="AC80" s="36" t="s">
        <v>125</v>
      </c>
      <c r="AE80" s="36" t="s">
        <v>176</v>
      </c>
      <c r="AF80" s="36">
        <v>300</v>
      </c>
      <c r="AG80" s="38" t="s">
        <v>34</v>
      </c>
      <c r="AH80" s="38"/>
      <c r="AI80" s="36" t="s">
        <v>126</v>
      </c>
      <c r="AJ80" s="36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0" s="36" t="str">
        <f>IF(ISBLANK(Table2[[#This Row],[index]]),  "", _xlfn.CONCAT(LOWER(Table2[[#This Row],[device_via_device]]), "/", Table2[[#This Row],[unique_id]]))</f>
        <v>weewx/roof_wind_run</v>
      </c>
      <c r="AR80" s="36" t="s">
        <v>1250</v>
      </c>
      <c r="AS80" s="36">
        <v>1</v>
      </c>
      <c r="AT80" s="32"/>
      <c r="AV8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0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6" t="str">
        <f>IF(ISBLANK(Table2[[#This Row],[device_model]]), "", Table2[[#This Row],[device_suggested_area]])</f>
        <v>Roof</v>
      </c>
      <c r="BB80" s="36" t="s">
        <v>427</v>
      </c>
      <c r="BC80" s="36" t="s">
        <v>36</v>
      </c>
      <c r="BD80" s="36" t="s">
        <v>37</v>
      </c>
      <c r="BE80" s="36" t="s">
        <v>1122</v>
      </c>
      <c r="BF80" s="36" t="s">
        <v>38</v>
      </c>
      <c r="BM8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s="36" customFormat="1" ht="16" customHeight="1" x14ac:dyDescent="0.2">
      <c r="A81" s="36">
        <v>1306</v>
      </c>
      <c r="B81" s="36" t="s">
        <v>26</v>
      </c>
      <c r="C81" s="36" t="s">
        <v>39</v>
      </c>
      <c r="D81" s="36" t="s">
        <v>27</v>
      </c>
      <c r="E81" s="36" t="s">
        <v>104</v>
      </c>
      <c r="F81" s="37" t="str">
        <f>IF(ISBLANK(Table2[[#This Row],[unique_id]]), "", PROPER(SUBSTITUTE(Table2[[#This Row],[unique_id]], "_", " ")))</f>
        <v>Roof Wind Speed</v>
      </c>
      <c r="G81" s="36" t="s">
        <v>105</v>
      </c>
      <c r="H81" s="36" t="s">
        <v>109</v>
      </c>
      <c r="I81" s="36" t="s">
        <v>30</v>
      </c>
      <c r="O81" s="38"/>
      <c r="T81" s="39"/>
      <c r="V81" s="38"/>
      <c r="W81" s="38"/>
      <c r="X81" s="38"/>
      <c r="Y81" s="38"/>
      <c r="Z81" s="38"/>
      <c r="AA81" s="38"/>
      <c r="AB81" s="36" t="s">
        <v>31</v>
      </c>
      <c r="AC81" s="41" t="s">
        <v>168</v>
      </c>
      <c r="AE81" s="36" t="s">
        <v>176</v>
      </c>
      <c r="AF81" s="36">
        <v>300</v>
      </c>
      <c r="AG81" s="38" t="s">
        <v>34</v>
      </c>
      <c r="AH81" s="38"/>
      <c r="AI81" s="36" t="s">
        <v>106</v>
      </c>
      <c r="AJ81" s="36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1" s="36" t="str">
        <f>IF(ISBLANK(Table2[[#This Row],[index]]),  "", _xlfn.CONCAT(LOWER(Table2[[#This Row],[device_via_device]]), "/", Table2[[#This Row],[unique_id]]))</f>
        <v>weewx/roof_wind_speed</v>
      </c>
      <c r="AR81" s="36" t="s">
        <v>1250</v>
      </c>
      <c r="AS81" s="36">
        <v>1</v>
      </c>
      <c r="AT81" s="32"/>
      <c r="AV8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6" t="str">
        <f>IF(ISBLANK(Table2[[#This Row],[device_model]]), "", Table2[[#This Row],[device_suggested_area]])</f>
        <v>Roof</v>
      </c>
      <c r="BB81" s="36" t="s">
        <v>427</v>
      </c>
      <c r="BC81" s="36" t="s">
        <v>36</v>
      </c>
      <c r="BD81" s="36" t="s">
        <v>37</v>
      </c>
      <c r="BE81" s="36" t="s">
        <v>1122</v>
      </c>
      <c r="BF81" s="36" t="s">
        <v>38</v>
      </c>
      <c r="BM8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s="36" customFormat="1" ht="16" customHeight="1" x14ac:dyDescent="0.2">
      <c r="A82" s="36">
        <v>1350</v>
      </c>
      <c r="B82" s="36" t="s">
        <v>26</v>
      </c>
      <c r="C82" s="36" t="s">
        <v>39</v>
      </c>
      <c r="D82" s="36" t="s">
        <v>27</v>
      </c>
      <c r="E82" s="36" t="s">
        <v>71</v>
      </c>
      <c r="F82" s="37" t="str">
        <f>IF(ISBLANK(Table2[[#This Row],[unique_id]]), "", PROPER(SUBSTITUTE(Table2[[#This Row],[unique_id]], "_", " ")))</f>
        <v>Roof Rain Rate</v>
      </c>
      <c r="G82" s="36" t="s">
        <v>72</v>
      </c>
      <c r="H82" s="36" t="s">
        <v>59</v>
      </c>
      <c r="I82" s="36" t="s">
        <v>59</v>
      </c>
      <c r="M82" s="36" t="s">
        <v>90</v>
      </c>
      <c r="O82" s="38"/>
      <c r="T82" s="39"/>
      <c r="U82" s="36" t="s">
        <v>442</v>
      </c>
      <c r="V82" s="38"/>
      <c r="W82" s="38"/>
      <c r="X82" s="38"/>
      <c r="Y82" s="38"/>
      <c r="Z82" s="38"/>
      <c r="AA82" s="38"/>
      <c r="AB82" s="36" t="s">
        <v>31</v>
      </c>
      <c r="AC82" s="36" t="s">
        <v>216</v>
      </c>
      <c r="AE82" s="36" t="s">
        <v>175</v>
      </c>
      <c r="AF82" s="36">
        <v>300</v>
      </c>
      <c r="AG82" s="38" t="s">
        <v>34</v>
      </c>
      <c r="AH82" s="38"/>
      <c r="AI82" s="36" t="s">
        <v>73</v>
      </c>
      <c r="AJ82" s="36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2" s="36" t="str">
        <f>IF(ISBLANK(Table2[[#This Row],[index]]),  "", _xlfn.CONCAT(LOWER(Table2[[#This Row],[device_via_device]]), "/", Table2[[#This Row],[unique_id]]))</f>
        <v>weewx/roof_rain_rate</v>
      </c>
      <c r="AR82" s="36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2" s="36">
        <v>1</v>
      </c>
      <c r="AT82" s="32"/>
      <c r="AV8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6" t="str">
        <f>IF(ISBLANK(Table2[[#This Row],[device_model]]), "", Table2[[#This Row],[device_suggested_area]])</f>
        <v>Roof</v>
      </c>
      <c r="BB82" s="36" t="s">
        <v>427</v>
      </c>
      <c r="BC82" s="36" t="s">
        <v>36</v>
      </c>
      <c r="BD82" s="36" t="s">
        <v>37</v>
      </c>
      <c r="BE82" s="36" t="s">
        <v>1122</v>
      </c>
      <c r="BF82" s="36" t="s">
        <v>38</v>
      </c>
      <c r="BM8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s="36" customFormat="1" ht="16" customHeight="1" x14ac:dyDescent="0.2">
      <c r="A83" s="36">
        <v>1351</v>
      </c>
      <c r="B83" s="36" t="s">
        <v>26</v>
      </c>
      <c r="C83" s="36" t="s">
        <v>39</v>
      </c>
      <c r="D83" s="36" t="s">
        <v>27</v>
      </c>
      <c r="E83" s="36" t="s">
        <v>63</v>
      </c>
      <c r="F83" s="37" t="str">
        <f>IF(ISBLANK(Table2[[#This Row],[unique_id]]), "", PROPER(SUBSTITUTE(Table2[[#This Row],[unique_id]], "_", " ")))</f>
        <v>Roof Hourly Rain</v>
      </c>
      <c r="G83" s="36" t="s">
        <v>64</v>
      </c>
      <c r="H83" s="36" t="s">
        <v>59</v>
      </c>
      <c r="I83" s="36" t="s">
        <v>59</v>
      </c>
      <c r="M83" s="36" t="s">
        <v>136</v>
      </c>
      <c r="O83" s="38"/>
      <c r="T83" s="39"/>
      <c r="U83" s="36" t="s">
        <v>442</v>
      </c>
      <c r="V83" s="38"/>
      <c r="W83" s="38"/>
      <c r="X83" s="38"/>
      <c r="Y83" s="38"/>
      <c r="Z83" s="38"/>
      <c r="AA83" s="38"/>
      <c r="AB83" s="36" t="s">
        <v>60</v>
      </c>
      <c r="AC83" s="36" t="s">
        <v>236</v>
      </c>
      <c r="AE83" s="36" t="s">
        <v>175</v>
      </c>
      <c r="AF83" s="36">
        <v>300</v>
      </c>
      <c r="AG83" s="38" t="s">
        <v>34</v>
      </c>
      <c r="AH83" s="38"/>
      <c r="AI83" s="36" t="s">
        <v>65</v>
      </c>
      <c r="AJ83" s="36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3" s="36" t="str">
        <f>IF(ISBLANK(Table2[[#This Row],[index]]),  "", _xlfn.CONCAT(LOWER(Table2[[#This Row],[device_via_device]]), "/", Table2[[#This Row],[unique_id]]))</f>
        <v>weewx/roof_hourly_rain</v>
      </c>
      <c r="AR83" s="36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3" s="36">
        <v>1</v>
      </c>
      <c r="AT83" s="32"/>
      <c r="AV83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3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6" t="str">
        <f>IF(ISBLANK(Table2[[#This Row],[device_model]]), "", Table2[[#This Row],[device_suggested_area]])</f>
        <v>Roof</v>
      </c>
      <c r="BB83" s="36" t="s">
        <v>427</v>
      </c>
      <c r="BC83" s="36" t="s">
        <v>36</v>
      </c>
      <c r="BD83" s="36" t="s">
        <v>37</v>
      </c>
      <c r="BE83" s="36" t="s">
        <v>1122</v>
      </c>
      <c r="BF83" s="36" t="s">
        <v>38</v>
      </c>
      <c r="BM83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s="36" customFormat="1" ht="16" customHeight="1" x14ac:dyDescent="0.2">
      <c r="A84" s="36">
        <v>1352</v>
      </c>
      <c r="B84" s="36" t="s">
        <v>26</v>
      </c>
      <c r="C84" s="36" t="s">
        <v>446</v>
      </c>
      <c r="D84" s="36" t="s">
        <v>334</v>
      </c>
      <c r="E84" s="36" t="s">
        <v>444</v>
      </c>
      <c r="F84" s="37" t="str">
        <f>IF(ISBLANK(Table2[[#This Row],[unique_id]]), "", PROPER(SUBSTITUTE(Table2[[#This Row],[unique_id]], "_", " ")))</f>
        <v>Graph Break</v>
      </c>
      <c r="G84" s="36" t="s">
        <v>445</v>
      </c>
      <c r="H84" s="36" t="s">
        <v>59</v>
      </c>
      <c r="I84" s="36" t="s">
        <v>59</v>
      </c>
      <c r="O84" s="38"/>
      <c r="T84" s="39"/>
      <c r="U84" s="36" t="s">
        <v>442</v>
      </c>
      <c r="V84" s="38"/>
      <c r="W84" s="38"/>
      <c r="X84" s="38"/>
      <c r="Y84" s="38"/>
      <c r="Z84" s="38"/>
      <c r="AA84" s="38"/>
      <c r="AG84" s="38"/>
      <c r="AH84" s="38"/>
      <c r="AT84" s="32"/>
      <c r="AU84" s="38"/>
      <c r="AV8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6" t="str">
        <f>IF(ISBLANK(Table2[[#This Row],[device_model]]), "", Table2[[#This Row],[device_suggested_area]])</f>
        <v/>
      </c>
      <c r="BE84" s="38"/>
      <c r="BM8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s="36" customFormat="1" ht="16" customHeight="1" x14ac:dyDescent="0.2">
      <c r="A85" s="36">
        <v>1353</v>
      </c>
      <c r="B85" s="36" t="s">
        <v>26</v>
      </c>
      <c r="C85" s="36" t="s">
        <v>39</v>
      </c>
      <c r="D85" s="36" t="s">
        <v>27</v>
      </c>
      <c r="E85" s="36" t="s">
        <v>57</v>
      </c>
      <c r="F85" s="37" t="str">
        <f>IF(ISBLANK(Table2[[#This Row],[unique_id]]), "", PROPER(SUBSTITUTE(Table2[[#This Row],[unique_id]], "_", " ")))</f>
        <v>Roof Daily Rain</v>
      </c>
      <c r="G85" s="36" t="s">
        <v>58</v>
      </c>
      <c r="H85" s="36" t="s">
        <v>59</v>
      </c>
      <c r="I85" s="36" t="s">
        <v>59</v>
      </c>
      <c r="M85" s="36" t="s">
        <v>136</v>
      </c>
      <c r="O85" s="38"/>
      <c r="T85" s="39"/>
      <c r="U85" s="36" t="s">
        <v>442</v>
      </c>
      <c r="V85" s="38"/>
      <c r="W85" s="38"/>
      <c r="X85" s="38"/>
      <c r="Y85" s="38"/>
      <c r="Z85" s="38"/>
      <c r="AA85" s="38"/>
      <c r="AB85" s="36" t="s">
        <v>60</v>
      </c>
      <c r="AC85" s="36" t="s">
        <v>236</v>
      </c>
      <c r="AE85" s="36" t="s">
        <v>175</v>
      </c>
      <c r="AF85" s="36">
        <v>300</v>
      </c>
      <c r="AG85" s="38" t="s">
        <v>34</v>
      </c>
      <c r="AH85" s="38"/>
      <c r="AI85" s="36" t="s">
        <v>62</v>
      </c>
      <c r="AJ85" s="36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5" s="36" t="str">
        <f>IF(ISBLANK(Table2[[#This Row],[index]]),  "", _xlfn.CONCAT(LOWER(Table2[[#This Row],[device_via_device]]), "/", Table2[[#This Row],[unique_id]]))</f>
        <v>weewx/roof_daily_rain</v>
      </c>
      <c r="AR85" s="36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5" s="36">
        <v>1</v>
      </c>
      <c r="AT85" s="32"/>
      <c r="AV85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6" t="str">
        <f>IF(ISBLANK(Table2[[#This Row],[device_model]]), "", Table2[[#This Row],[device_suggested_area]])</f>
        <v>Roof</v>
      </c>
      <c r="BB85" s="36" t="s">
        <v>427</v>
      </c>
      <c r="BC85" s="36" t="s">
        <v>36</v>
      </c>
      <c r="BD85" s="36" t="s">
        <v>37</v>
      </c>
      <c r="BE85" s="36" t="s">
        <v>1122</v>
      </c>
      <c r="BF85" s="36" t="s">
        <v>38</v>
      </c>
      <c r="BM8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s="36" customFormat="1" ht="16" customHeight="1" x14ac:dyDescent="0.2">
      <c r="A86" s="36">
        <v>1354</v>
      </c>
      <c r="B86" s="36" t="s">
        <v>26</v>
      </c>
      <c r="C86" s="36" t="s">
        <v>39</v>
      </c>
      <c r="D86" s="36" t="s">
        <v>27</v>
      </c>
      <c r="E86" s="36" t="s">
        <v>172</v>
      </c>
      <c r="F86" s="37" t="str">
        <f>IF(ISBLANK(Table2[[#This Row],[unique_id]]), "", PROPER(SUBSTITUTE(Table2[[#This Row],[unique_id]], "_", " ")))</f>
        <v>Roof 24Hour Rain</v>
      </c>
      <c r="G86" s="36" t="s">
        <v>69</v>
      </c>
      <c r="H86" s="36" t="s">
        <v>59</v>
      </c>
      <c r="I86" s="36" t="s">
        <v>59</v>
      </c>
      <c r="O86" s="38"/>
      <c r="T86" s="39"/>
      <c r="V86" s="38"/>
      <c r="W86" s="38"/>
      <c r="X86" s="38"/>
      <c r="Y86" s="38"/>
      <c r="Z86" s="38"/>
      <c r="AA86" s="38"/>
      <c r="AB86" s="36" t="s">
        <v>60</v>
      </c>
      <c r="AC86" s="36" t="s">
        <v>236</v>
      </c>
      <c r="AE86" s="36" t="s">
        <v>175</v>
      </c>
      <c r="AF86" s="36">
        <v>300</v>
      </c>
      <c r="AG86" s="38" t="s">
        <v>34</v>
      </c>
      <c r="AH86" s="38"/>
      <c r="AI86" s="36" t="s">
        <v>70</v>
      </c>
      <c r="AJ86" s="36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6" s="36" t="str">
        <f>IF(ISBLANK(Table2[[#This Row],[index]]),  "", _xlfn.CONCAT(LOWER(Table2[[#This Row],[device_via_device]]), "/", Table2[[#This Row],[unique_id]]))</f>
        <v>weewx/roof_24hour_rain</v>
      </c>
      <c r="AR86" s="36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6" s="36">
        <v>1</v>
      </c>
      <c r="AT86" s="32"/>
      <c r="AV8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6" t="str">
        <f>IF(ISBLANK(Table2[[#This Row],[device_model]]), "", Table2[[#This Row],[device_suggested_area]])</f>
        <v>Roof</v>
      </c>
      <c r="BB86" s="36" t="s">
        <v>427</v>
      </c>
      <c r="BC86" s="36" t="s">
        <v>36</v>
      </c>
      <c r="BD86" s="36" t="s">
        <v>37</v>
      </c>
      <c r="BE86" s="36" t="s">
        <v>1122</v>
      </c>
      <c r="BF86" s="36" t="s">
        <v>38</v>
      </c>
      <c r="BM8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s="36" customFormat="1" ht="16" customHeight="1" x14ac:dyDescent="0.2">
      <c r="A87" s="36">
        <v>1355</v>
      </c>
      <c r="B87" s="36" t="s">
        <v>218</v>
      </c>
      <c r="C87" s="36" t="s">
        <v>150</v>
      </c>
      <c r="D87" s="36" t="s">
        <v>27</v>
      </c>
      <c r="E87" s="36" t="s">
        <v>237</v>
      </c>
      <c r="F87" s="37" t="str">
        <f>IF(ISBLANK(Table2[[#This Row],[unique_id]]), "", PROPER(SUBSTITUTE(Table2[[#This Row],[unique_id]], "_", " ")))</f>
        <v>Roof Weekly Rain</v>
      </c>
      <c r="G87" s="36" t="s">
        <v>238</v>
      </c>
      <c r="H87" s="36" t="s">
        <v>59</v>
      </c>
      <c r="I87" s="36" t="s">
        <v>59</v>
      </c>
      <c r="O87" s="38"/>
      <c r="T87" s="39"/>
      <c r="V87" s="38"/>
      <c r="W87" s="38"/>
      <c r="X87" s="38"/>
      <c r="Y87" s="38"/>
      <c r="Z87" s="38"/>
      <c r="AA87" s="38"/>
      <c r="AG87" s="38"/>
      <c r="AH87" s="38"/>
      <c r="AT87" s="32"/>
      <c r="AU87" s="38"/>
      <c r="AV87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6" t="str">
        <f>IF(ISBLANK(Table2[[#This Row],[device_model]]), "", Table2[[#This Row],[device_suggested_area]])</f>
        <v/>
      </c>
      <c r="BE87" s="38"/>
      <c r="BM8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s="36" customFormat="1" ht="16" customHeight="1" x14ac:dyDescent="0.2">
      <c r="A88" s="36">
        <v>1356</v>
      </c>
      <c r="B88" s="36" t="s">
        <v>26</v>
      </c>
      <c r="C88" s="36" t="s">
        <v>39</v>
      </c>
      <c r="D88" s="36" t="s">
        <v>27</v>
      </c>
      <c r="E88" s="36" t="s">
        <v>66</v>
      </c>
      <c r="F88" s="37" t="str">
        <f>IF(ISBLANK(Table2[[#This Row],[unique_id]]), "", PROPER(SUBSTITUTE(Table2[[#This Row],[unique_id]], "_", " ")))</f>
        <v>Roof Monthly Rain</v>
      </c>
      <c r="G88" s="36" t="s">
        <v>67</v>
      </c>
      <c r="H88" s="36" t="s">
        <v>59</v>
      </c>
      <c r="I88" s="36" t="s">
        <v>59</v>
      </c>
      <c r="M88" s="36" t="s">
        <v>136</v>
      </c>
      <c r="O88" s="38"/>
      <c r="T88" s="39"/>
      <c r="V88" s="38"/>
      <c r="W88" s="38"/>
      <c r="X88" s="38"/>
      <c r="Y88" s="38"/>
      <c r="Z88" s="38"/>
      <c r="AA88" s="38"/>
      <c r="AB88" s="36" t="s">
        <v>60</v>
      </c>
      <c r="AC88" s="36" t="s">
        <v>61</v>
      </c>
      <c r="AE88" s="36" t="s">
        <v>175</v>
      </c>
      <c r="AF88" s="36">
        <v>300</v>
      </c>
      <c r="AG88" s="38" t="s">
        <v>34</v>
      </c>
      <c r="AH88" s="38"/>
      <c r="AI88" s="36" t="s">
        <v>68</v>
      </c>
      <c r="AJ88" s="36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8" s="36" t="str">
        <f>IF(ISBLANK(Table2[[#This Row],[index]]),  "", _xlfn.CONCAT(LOWER(Table2[[#This Row],[device_via_device]]), "/", Table2[[#This Row],[unique_id]]))</f>
        <v>weewx/roof_monthly_rain</v>
      </c>
      <c r="AR88" s="36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8" s="36">
        <v>1</v>
      </c>
      <c r="AT88" s="32"/>
      <c r="AV8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6" t="str">
        <f>IF(ISBLANK(Table2[[#This Row],[device_model]]), "", Table2[[#This Row],[device_suggested_area]])</f>
        <v>Roof</v>
      </c>
      <c r="BB88" s="36" t="s">
        <v>427</v>
      </c>
      <c r="BC88" s="36" t="s">
        <v>36</v>
      </c>
      <c r="BD88" s="36" t="s">
        <v>37</v>
      </c>
      <c r="BE88" s="36" t="s">
        <v>1122</v>
      </c>
      <c r="BF88" s="36" t="s">
        <v>38</v>
      </c>
      <c r="BM8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s="36" customFormat="1" ht="16" customHeight="1" x14ac:dyDescent="0.2">
      <c r="A89" s="36">
        <v>1358</v>
      </c>
      <c r="B89" s="36" t="s">
        <v>26</v>
      </c>
      <c r="C89" s="36" t="s">
        <v>39</v>
      </c>
      <c r="D89" s="36" t="s">
        <v>27</v>
      </c>
      <c r="E89" s="36" t="s">
        <v>81</v>
      </c>
      <c r="F89" s="37" t="str">
        <f>IF(ISBLANK(Table2[[#This Row],[unique_id]]), "", PROPER(SUBSTITUTE(Table2[[#This Row],[unique_id]], "_", " ")))</f>
        <v>Roof Yearly Rain</v>
      </c>
      <c r="G89" s="36" t="s">
        <v>82</v>
      </c>
      <c r="H89" s="36" t="s">
        <v>59</v>
      </c>
      <c r="I89" s="36" t="s">
        <v>59</v>
      </c>
      <c r="M89" s="36" t="s">
        <v>136</v>
      </c>
      <c r="O89" s="38"/>
      <c r="T89" s="39"/>
      <c r="U89" s="36" t="s">
        <v>442</v>
      </c>
      <c r="V89" s="38"/>
      <c r="W89" s="38"/>
      <c r="X89" s="38"/>
      <c r="Y89" s="38"/>
      <c r="Z89" s="38"/>
      <c r="AA89" s="38"/>
      <c r="AB89" s="36" t="s">
        <v>60</v>
      </c>
      <c r="AC89" s="36" t="s">
        <v>61</v>
      </c>
      <c r="AE89" s="36" t="s">
        <v>175</v>
      </c>
      <c r="AF89" s="36">
        <v>300</v>
      </c>
      <c r="AG89" s="38" t="s">
        <v>34</v>
      </c>
      <c r="AH89" s="38"/>
      <c r="AI89" s="36" t="s">
        <v>189</v>
      </c>
      <c r="AJ89" s="36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89" s="36" t="str">
        <f>IF(ISBLANK(Table2[[#This Row],[index]]),  "", _xlfn.CONCAT(LOWER(Table2[[#This Row],[device_via_device]]), "/", Table2[[#This Row],[unique_id]]))</f>
        <v>weewx/roof_yearly_rain</v>
      </c>
      <c r="AR89" s="36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89" s="36">
        <v>1</v>
      </c>
      <c r="AT89" s="32"/>
      <c r="AV8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8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6" t="str">
        <f>IF(ISBLANK(Table2[[#This Row],[device_model]]), "", Table2[[#This Row],[device_suggested_area]])</f>
        <v>Roof</v>
      </c>
      <c r="BB89" s="36" t="s">
        <v>427</v>
      </c>
      <c r="BC89" s="36" t="s">
        <v>36</v>
      </c>
      <c r="BD89" s="36" t="s">
        <v>37</v>
      </c>
      <c r="BE89" s="36" t="s">
        <v>1122</v>
      </c>
      <c r="BF89" s="36" t="s">
        <v>38</v>
      </c>
      <c r="BM8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s="36" customFormat="1" ht="16" customHeight="1" x14ac:dyDescent="0.2">
      <c r="A90" s="36">
        <v>1359</v>
      </c>
      <c r="B90" s="36" t="s">
        <v>26</v>
      </c>
      <c r="C90" s="36" t="s">
        <v>39</v>
      </c>
      <c r="D90" s="36" t="s">
        <v>27</v>
      </c>
      <c r="E90" s="36" t="s">
        <v>74</v>
      </c>
      <c r="F90" s="37" t="str">
        <f>IF(ISBLANK(Table2[[#This Row],[unique_id]]), "", PROPER(SUBSTITUTE(Table2[[#This Row],[unique_id]], "_", " ")))</f>
        <v>Roof Rain</v>
      </c>
      <c r="G90" s="36" t="s">
        <v>75</v>
      </c>
      <c r="H90" s="36" t="s">
        <v>59</v>
      </c>
      <c r="I90" s="36" t="s">
        <v>59</v>
      </c>
      <c r="O90" s="38"/>
      <c r="T90" s="39"/>
      <c r="V90" s="38"/>
      <c r="W90" s="38"/>
      <c r="X90" s="38"/>
      <c r="Y90" s="38"/>
      <c r="Z90" s="38"/>
      <c r="AA90" s="38"/>
      <c r="AB90" s="36" t="s">
        <v>76</v>
      </c>
      <c r="AC90" s="36" t="s">
        <v>61</v>
      </c>
      <c r="AE90" s="36" t="s">
        <v>175</v>
      </c>
      <c r="AF90" s="36">
        <v>300</v>
      </c>
      <c r="AG90" s="38" t="s">
        <v>34</v>
      </c>
      <c r="AH90" s="38"/>
      <c r="AI90" s="36" t="s">
        <v>77</v>
      </c>
      <c r="AJ90" s="36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0" s="36" t="str">
        <f>IF(ISBLANK(Table2[[#This Row],[index]]),  "", _xlfn.CONCAT(LOWER(Table2[[#This Row],[device_via_device]]), "/", Table2[[#This Row],[unique_id]]))</f>
        <v>weewx/roof_rain</v>
      </c>
      <c r="AR90" s="36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0" s="36">
        <v>1</v>
      </c>
      <c r="AT90" s="32"/>
      <c r="AV9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0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6" t="str">
        <f>IF(ISBLANK(Table2[[#This Row],[device_model]]), "", Table2[[#This Row],[device_suggested_area]])</f>
        <v>Roof</v>
      </c>
      <c r="BB90" s="36" t="s">
        <v>427</v>
      </c>
      <c r="BC90" s="36" t="s">
        <v>36</v>
      </c>
      <c r="BD90" s="36" t="s">
        <v>37</v>
      </c>
      <c r="BE90" s="36" t="s">
        <v>1122</v>
      </c>
      <c r="BF90" s="36" t="s">
        <v>38</v>
      </c>
      <c r="BM9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s="36" customFormat="1" ht="16" customHeight="1" x14ac:dyDescent="0.2">
      <c r="A91" s="36">
        <v>1360</v>
      </c>
      <c r="B91" s="36" t="s">
        <v>26</v>
      </c>
      <c r="C91" s="36" t="s">
        <v>39</v>
      </c>
      <c r="D91" s="36" t="s">
        <v>27</v>
      </c>
      <c r="E91" s="36" t="s">
        <v>78</v>
      </c>
      <c r="F91" s="37" t="str">
        <f>IF(ISBLANK(Table2[[#This Row],[unique_id]]), "", PROPER(SUBSTITUTE(Table2[[#This Row],[unique_id]], "_", " ")))</f>
        <v>Roof Storm Rain</v>
      </c>
      <c r="G91" s="36" t="s">
        <v>79</v>
      </c>
      <c r="H91" s="36" t="s">
        <v>59</v>
      </c>
      <c r="I91" s="36" t="s">
        <v>59</v>
      </c>
      <c r="O91" s="38"/>
      <c r="T91" s="39"/>
      <c r="V91" s="38"/>
      <c r="W91" s="38"/>
      <c r="X91" s="38"/>
      <c r="Y91" s="38"/>
      <c r="Z91" s="38"/>
      <c r="AA91" s="38"/>
      <c r="AB91" s="36" t="s">
        <v>31</v>
      </c>
      <c r="AC91" s="36" t="s">
        <v>61</v>
      </c>
      <c r="AE91" s="36" t="s">
        <v>175</v>
      </c>
      <c r="AF91" s="36">
        <v>300</v>
      </c>
      <c r="AG91" s="38" t="s">
        <v>34</v>
      </c>
      <c r="AH91" s="38"/>
      <c r="AI91" s="36" t="s">
        <v>80</v>
      </c>
      <c r="AJ91" s="36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1" s="36" t="str">
        <f>IF(ISBLANK(Table2[[#This Row],[index]]),  "", _xlfn.CONCAT(LOWER(Table2[[#This Row],[device_via_device]]), "/", Table2[[#This Row],[unique_id]]))</f>
        <v>weewx/roof_storm_rain</v>
      </c>
      <c r="AR91" s="36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1" s="36">
        <v>1</v>
      </c>
      <c r="AT91" s="32"/>
      <c r="AV9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6" t="str">
        <f>IF(ISBLANK(Table2[[#This Row],[device_model]]), "", Table2[[#This Row],[device_suggested_area]])</f>
        <v>Roof</v>
      </c>
      <c r="BB91" s="36" t="s">
        <v>427</v>
      </c>
      <c r="BC91" s="36" t="s">
        <v>36</v>
      </c>
      <c r="BD91" s="36" t="s">
        <v>37</v>
      </c>
      <c r="BE91" s="36" t="s">
        <v>1122</v>
      </c>
      <c r="BF91" s="36" t="s">
        <v>38</v>
      </c>
      <c r="BM9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s="36" customFormat="1" ht="16" customHeight="1" x14ac:dyDescent="0.2">
      <c r="A92" s="36">
        <v>1361</v>
      </c>
      <c r="B92" s="36" t="s">
        <v>26</v>
      </c>
      <c r="C92" s="36" t="s">
        <v>446</v>
      </c>
      <c r="D92" s="36" t="s">
        <v>334</v>
      </c>
      <c r="E92" s="36" t="s">
        <v>444</v>
      </c>
      <c r="F92" s="37" t="str">
        <f>IF(ISBLANK(Table2[[#This Row],[unique_id]]), "", PROPER(SUBSTITUTE(Table2[[#This Row],[unique_id]], "_", " ")))</f>
        <v>Graph Break</v>
      </c>
      <c r="G92" s="36" t="s">
        <v>445</v>
      </c>
      <c r="H92" s="36" t="s">
        <v>59</v>
      </c>
      <c r="I92" s="36" t="s">
        <v>59</v>
      </c>
      <c r="O92" s="38"/>
      <c r="T92" s="39"/>
      <c r="U92" s="36" t="s">
        <v>442</v>
      </c>
      <c r="V92" s="38"/>
      <c r="W92" s="38"/>
      <c r="X92" s="38"/>
      <c r="Y92" s="38"/>
      <c r="Z92" s="38"/>
      <c r="AA92" s="38"/>
      <c r="AG92" s="38"/>
      <c r="AH92" s="38"/>
      <c r="AT92" s="32"/>
      <c r="AU92" s="38"/>
      <c r="AV9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6" t="str">
        <f>IF(ISBLANK(Table2[[#This Row],[device_model]]), "", Table2[[#This Row],[device_suggested_area]])</f>
        <v/>
      </c>
      <c r="BE92" s="38"/>
      <c r="BM9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s="36" customFormat="1" ht="16" customHeight="1" x14ac:dyDescent="0.2">
      <c r="A93" s="36">
        <v>1400</v>
      </c>
      <c r="B93" s="36" t="s">
        <v>26</v>
      </c>
      <c r="C93" s="36" t="s">
        <v>150</v>
      </c>
      <c r="D93" s="36" t="s">
        <v>310</v>
      </c>
      <c r="E93" s="36" t="s">
        <v>661</v>
      </c>
      <c r="F93" s="37" t="str">
        <f>IF(ISBLANK(Table2[[#This Row],[unique_id]]), "", PROPER(SUBSTITUTE(Table2[[#This Row],[unique_id]], "_", " ")))</f>
        <v>Home Security</v>
      </c>
      <c r="G93" s="36" t="s">
        <v>659</v>
      </c>
      <c r="H93" s="36" t="s">
        <v>311</v>
      </c>
      <c r="I93" s="36" t="s">
        <v>132</v>
      </c>
      <c r="J93" s="36" t="s">
        <v>660</v>
      </c>
      <c r="M93" s="36" t="s">
        <v>257</v>
      </c>
      <c r="O93" s="38"/>
      <c r="T93" s="39"/>
      <c r="V93" s="38"/>
      <c r="W93" s="38"/>
      <c r="X93" s="38"/>
      <c r="Y93" s="38"/>
      <c r="Z93" s="38"/>
      <c r="AA93" s="38"/>
      <c r="AE93" s="36" t="s">
        <v>674</v>
      </c>
      <c r="AG93" s="38"/>
      <c r="AH93" s="38"/>
      <c r="AT93" s="42"/>
      <c r="AU93" s="38"/>
      <c r="AV93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6" t="str">
        <f>IF(ISBLANK(Table2[[#This Row],[device_model]]), "", Table2[[#This Row],[device_suggested_area]])</f>
        <v/>
      </c>
      <c r="BE93" s="38"/>
      <c r="BF93" s="36" t="s">
        <v>165</v>
      </c>
      <c r="BH93" s="36" t="s">
        <v>704</v>
      </c>
      <c r="BK93" s="43"/>
      <c r="BL93" s="41"/>
      <c r="BM93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s="36" customFormat="1" ht="16" customHeight="1" x14ac:dyDescent="0.2">
      <c r="A94" s="36">
        <v>1401</v>
      </c>
      <c r="B94" s="36" t="s">
        <v>26</v>
      </c>
      <c r="C94" s="36" t="s">
        <v>150</v>
      </c>
      <c r="D94" s="36" t="s">
        <v>310</v>
      </c>
      <c r="E94" s="36" t="s">
        <v>447</v>
      </c>
      <c r="F94" s="37" t="str">
        <f>IF(ISBLANK(Table2[[#This Row],[unique_id]]), "", PROPER(SUBSTITUTE(Table2[[#This Row],[unique_id]], "_", " ")))</f>
        <v>Home Movie</v>
      </c>
      <c r="G94" s="36" t="s">
        <v>452</v>
      </c>
      <c r="H94" s="36" t="s">
        <v>311</v>
      </c>
      <c r="I94" s="36" t="s">
        <v>132</v>
      </c>
      <c r="J94" s="36" t="s">
        <v>481</v>
      </c>
      <c r="M94" s="36" t="s">
        <v>257</v>
      </c>
      <c r="O94" s="38"/>
      <c r="T94" s="39"/>
      <c r="V94" s="38"/>
      <c r="W94" s="38"/>
      <c r="X94" s="38"/>
      <c r="Y94" s="38"/>
      <c r="Z94" s="38"/>
      <c r="AA94" s="38"/>
      <c r="AE94" s="36" t="s">
        <v>440</v>
      </c>
      <c r="AG94" s="38"/>
      <c r="AH94" s="38"/>
      <c r="AT94" s="32"/>
      <c r="AU94" s="38"/>
      <c r="AV9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6" t="str">
        <f>IF(ISBLANK(Table2[[#This Row],[device_model]]), "", Table2[[#This Row],[device_suggested_area]])</f>
        <v/>
      </c>
      <c r="BE94" s="38"/>
      <c r="BF94" s="36" t="s">
        <v>165</v>
      </c>
      <c r="BH94" s="36" t="s">
        <v>704</v>
      </c>
      <c r="BM9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s="36" customFormat="1" ht="16" customHeight="1" x14ac:dyDescent="0.2">
      <c r="A95" s="36">
        <v>1402</v>
      </c>
      <c r="B95" s="36" t="s">
        <v>26</v>
      </c>
      <c r="C95" s="36" t="s">
        <v>150</v>
      </c>
      <c r="D95" s="36" t="s">
        <v>310</v>
      </c>
      <c r="E95" s="36" t="s">
        <v>309</v>
      </c>
      <c r="F95" s="37" t="str">
        <f>IF(ISBLANK(Table2[[#This Row],[unique_id]]), "", PROPER(SUBSTITUTE(Table2[[#This Row],[unique_id]], "_", " ")))</f>
        <v>Home Sleep</v>
      </c>
      <c r="G95" s="36" t="s">
        <v>284</v>
      </c>
      <c r="H95" s="36" t="s">
        <v>311</v>
      </c>
      <c r="I95" s="36" t="s">
        <v>132</v>
      </c>
      <c r="J95" s="36" t="s">
        <v>483</v>
      </c>
      <c r="M95" s="36" t="s">
        <v>257</v>
      </c>
      <c r="O95" s="38"/>
      <c r="T95" s="39"/>
      <c r="V95" s="38"/>
      <c r="W95" s="38"/>
      <c r="X95" s="38"/>
      <c r="Y95" s="38"/>
      <c r="Z95" s="38"/>
      <c r="AA95" s="38"/>
      <c r="AE95" s="36" t="s">
        <v>312</v>
      </c>
      <c r="AG95" s="38"/>
      <c r="AH95" s="38"/>
      <c r="AT95" s="32"/>
      <c r="AU95" s="38"/>
      <c r="AV95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6" t="str">
        <f>IF(ISBLANK(Table2[[#This Row],[device_model]]), "", Table2[[#This Row],[device_suggested_area]])</f>
        <v/>
      </c>
      <c r="BE95" s="38"/>
      <c r="BF95" s="36" t="s">
        <v>165</v>
      </c>
      <c r="BH95" s="36" t="s">
        <v>704</v>
      </c>
      <c r="BM9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s="36" customFormat="1" ht="16" customHeight="1" x14ac:dyDescent="0.2">
      <c r="A96" s="36">
        <v>1403</v>
      </c>
      <c r="B96" s="36" t="s">
        <v>26</v>
      </c>
      <c r="C96" s="36" t="s">
        <v>150</v>
      </c>
      <c r="D96" s="36" t="s">
        <v>310</v>
      </c>
      <c r="E96" s="36" t="s">
        <v>439</v>
      </c>
      <c r="F96" s="37" t="str">
        <f>IF(ISBLANK(Table2[[#This Row],[unique_id]]), "", PROPER(SUBSTITUTE(Table2[[#This Row],[unique_id]], "_", " ")))</f>
        <v>Home Reset</v>
      </c>
      <c r="G96" s="36" t="s">
        <v>453</v>
      </c>
      <c r="H96" s="36" t="s">
        <v>311</v>
      </c>
      <c r="I96" s="36" t="s">
        <v>132</v>
      </c>
      <c r="J96" s="36" t="s">
        <v>482</v>
      </c>
      <c r="M96" s="36" t="s">
        <v>257</v>
      </c>
      <c r="O96" s="38"/>
      <c r="T96" s="39"/>
      <c r="V96" s="38"/>
      <c r="W96" s="38"/>
      <c r="X96" s="38"/>
      <c r="Y96" s="38"/>
      <c r="Z96" s="38"/>
      <c r="AA96" s="38"/>
      <c r="AE96" s="36" t="s">
        <v>441</v>
      </c>
      <c r="AG96" s="38"/>
      <c r="AH96" s="38"/>
      <c r="AT96" s="32"/>
      <c r="AU96" s="38"/>
      <c r="AV9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6" t="str">
        <f>IF(ISBLANK(Table2[[#This Row],[device_model]]), "", Table2[[#This Row],[device_suggested_area]])</f>
        <v/>
      </c>
      <c r="BE96" s="38"/>
      <c r="BF96" s="36" t="s">
        <v>165</v>
      </c>
      <c r="BH96" s="36" t="s">
        <v>704</v>
      </c>
      <c r="BM9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s="36" customFormat="1" ht="16" customHeight="1" x14ac:dyDescent="0.2">
      <c r="A97" s="36">
        <v>1404</v>
      </c>
      <c r="B97" s="36" t="s">
        <v>26</v>
      </c>
      <c r="C97" s="36" t="s">
        <v>678</v>
      </c>
      <c r="D97" s="36" t="s">
        <v>679</v>
      </c>
      <c r="E97" s="36" t="s">
        <v>680</v>
      </c>
      <c r="F97" s="37" t="str">
        <f>IF(ISBLANK(Table2[[#This Row],[unique_id]]), "", PROPER(SUBSTITUTE(Table2[[#This Row],[unique_id]], "_", " ")))</f>
        <v>Home Secure Back Door Off</v>
      </c>
      <c r="G97" s="36" t="s">
        <v>681</v>
      </c>
      <c r="H97" s="36" t="s">
        <v>311</v>
      </c>
      <c r="I97" s="36" t="s">
        <v>132</v>
      </c>
      <c r="K97" s="36" t="s">
        <v>682</v>
      </c>
      <c r="L97" s="36" t="s">
        <v>685</v>
      </c>
      <c r="O97" s="38"/>
      <c r="T97" s="39"/>
      <c r="V97" s="38"/>
      <c r="W97" s="38"/>
      <c r="X97" s="38"/>
      <c r="Y97" s="38"/>
      <c r="Z97" s="38"/>
      <c r="AA97" s="38"/>
      <c r="AE97" s="36" t="s">
        <v>686</v>
      </c>
      <c r="AG97" s="38"/>
      <c r="AH97" s="38"/>
      <c r="AT97" s="32"/>
      <c r="AU97" s="38"/>
      <c r="AV97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6" t="str">
        <f>IF(ISBLANK(Table2[[#This Row],[device_model]]), "", Table2[[#This Row],[device_suggested_area]])</f>
        <v/>
      </c>
      <c r="BE97" s="38"/>
      <c r="BM9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s="36" customFormat="1" ht="16" customHeight="1" x14ac:dyDescent="0.2">
      <c r="A98" s="36">
        <v>1405</v>
      </c>
      <c r="B98" s="36" t="s">
        <v>26</v>
      </c>
      <c r="C98" s="36" t="s">
        <v>678</v>
      </c>
      <c r="D98" s="36" t="s">
        <v>679</v>
      </c>
      <c r="E98" s="36" t="s">
        <v>687</v>
      </c>
      <c r="F98" s="37" t="str">
        <f>IF(ISBLANK(Table2[[#This Row],[unique_id]]), "", PROPER(SUBSTITUTE(Table2[[#This Row],[unique_id]], "_", " ")))</f>
        <v>Home Secure Front Door Off</v>
      </c>
      <c r="G98" s="36" t="s">
        <v>688</v>
      </c>
      <c r="H98" s="36" t="s">
        <v>311</v>
      </c>
      <c r="I98" s="36" t="s">
        <v>132</v>
      </c>
      <c r="K98" s="36" t="s">
        <v>689</v>
      </c>
      <c r="L98" s="36" t="s">
        <v>685</v>
      </c>
      <c r="O98" s="38"/>
      <c r="T98" s="39"/>
      <c r="V98" s="38"/>
      <c r="W98" s="38"/>
      <c r="X98" s="38"/>
      <c r="Y98" s="38"/>
      <c r="Z98" s="38"/>
      <c r="AA98" s="38"/>
      <c r="AE98" s="36" t="s">
        <v>686</v>
      </c>
      <c r="AG98" s="38"/>
      <c r="AH98" s="38"/>
      <c r="AT98" s="32"/>
      <c r="AU98" s="38"/>
      <c r="AV9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6" t="str">
        <f>IF(ISBLANK(Table2[[#This Row],[device_model]]), "", Table2[[#This Row],[device_suggested_area]])</f>
        <v/>
      </c>
      <c r="BE98" s="38"/>
      <c r="BM9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s="36" customFormat="1" ht="16" customHeight="1" x14ac:dyDescent="0.2">
      <c r="A99" s="36">
        <v>1406</v>
      </c>
      <c r="B99" s="36" t="s">
        <v>26</v>
      </c>
      <c r="C99" s="36" t="s">
        <v>678</v>
      </c>
      <c r="D99" s="36" t="s">
        <v>679</v>
      </c>
      <c r="E99" s="36" t="s">
        <v>690</v>
      </c>
      <c r="F99" s="37" t="str">
        <f>IF(ISBLANK(Table2[[#This Row],[unique_id]]), "", PROPER(SUBSTITUTE(Table2[[#This Row],[unique_id]], "_", " ")))</f>
        <v>Home Sleep On</v>
      </c>
      <c r="G99" s="36" t="s">
        <v>1529</v>
      </c>
      <c r="H99" s="36" t="s">
        <v>311</v>
      </c>
      <c r="I99" s="36" t="s">
        <v>132</v>
      </c>
      <c r="K99" s="36" t="s">
        <v>692</v>
      </c>
      <c r="L99" s="36" t="s">
        <v>693</v>
      </c>
      <c r="O99" s="38"/>
      <c r="T99" s="39"/>
      <c r="V99" s="38"/>
      <c r="W99" s="38"/>
      <c r="X99" s="38"/>
      <c r="Y99" s="38"/>
      <c r="Z99" s="38"/>
      <c r="AA99" s="38"/>
      <c r="AE99" s="36" t="s">
        <v>312</v>
      </c>
      <c r="AG99" s="38"/>
      <c r="AH99" s="38"/>
      <c r="AT99" s="32"/>
      <c r="AU99" s="38"/>
      <c r="AV9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6" t="str">
        <f>IF(ISBLANK(Table2[[#This Row],[device_model]]), "", Table2[[#This Row],[device_suggested_area]])</f>
        <v/>
      </c>
      <c r="BE99" s="38"/>
      <c r="BM9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s="36" customFormat="1" ht="16" customHeight="1" x14ac:dyDescent="0.2">
      <c r="A100" s="36">
        <v>1407</v>
      </c>
      <c r="B100" s="36" t="s">
        <v>26</v>
      </c>
      <c r="C100" s="36" t="s">
        <v>678</v>
      </c>
      <c r="D100" s="36" t="s">
        <v>679</v>
      </c>
      <c r="E100" s="36" t="s">
        <v>691</v>
      </c>
      <c r="F100" s="37" t="str">
        <f>IF(ISBLANK(Table2[[#This Row],[unique_id]]), "", PROPER(SUBSTITUTE(Table2[[#This Row],[unique_id]], "_", " ")))</f>
        <v>Home Sleep Off</v>
      </c>
      <c r="G100" s="36" t="s">
        <v>1530</v>
      </c>
      <c r="H100" s="36" t="s">
        <v>311</v>
      </c>
      <c r="I100" s="36" t="s">
        <v>132</v>
      </c>
      <c r="K100" s="36" t="s">
        <v>692</v>
      </c>
      <c r="L100" s="36" t="s">
        <v>685</v>
      </c>
      <c r="O100" s="38"/>
      <c r="T100" s="39"/>
      <c r="V100" s="38"/>
      <c r="W100" s="38"/>
      <c r="X100" s="38"/>
      <c r="Y100" s="38"/>
      <c r="Z100" s="38"/>
      <c r="AA100" s="38"/>
      <c r="AE100" s="36" t="s">
        <v>694</v>
      </c>
      <c r="AG100" s="38"/>
      <c r="AH100" s="38"/>
      <c r="AT100" s="32"/>
      <c r="AU100" s="38"/>
      <c r="AV10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6" t="str">
        <f>IF(ISBLANK(Table2[[#This Row],[device_model]]), "", Table2[[#This Row],[device_suggested_area]])</f>
        <v/>
      </c>
      <c r="BE100" s="38"/>
      <c r="BM10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s="36" customFormat="1" ht="16" customHeight="1" x14ac:dyDescent="0.2">
      <c r="A101" s="36">
        <v>1450</v>
      </c>
      <c r="B101" s="36" t="s">
        <v>26</v>
      </c>
      <c r="C101" s="36" t="s">
        <v>820</v>
      </c>
      <c r="D101" s="36" t="s">
        <v>148</v>
      </c>
      <c r="E101" s="39" t="s">
        <v>995</v>
      </c>
      <c r="F101" s="37" t="str">
        <f>IF(ISBLANK(Table2[[#This Row],[unique_id]]), "", PROPER(SUBSTITUTE(Table2[[#This Row],[unique_id]], "_", " ")))</f>
        <v>Template Kitchen Coffee Machine Plug Proxy</v>
      </c>
      <c r="G101" s="36" t="s">
        <v>135</v>
      </c>
      <c r="H101" s="36" t="s">
        <v>1501</v>
      </c>
      <c r="I101" s="36" t="s">
        <v>132</v>
      </c>
      <c r="O101" s="38" t="s">
        <v>800</v>
      </c>
      <c r="P101" s="36" t="s">
        <v>165</v>
      </c>
      <c r="Q101" s="36" t="s">
        <v>773</v>
      </c>
      <c r="R101" s="36" t="s">
        <v>783</v>
      </c>
      <c r="S101" s="36" t="str">
        <f>Table2[[#This Row],[friendly_name]]</f>
        <v>Coffee Machine</v>
      </c>
      <c r="T101" s="39" t="s">
        <v>1125</v>
      </c>
      <c r="V101" s="38"/>
      <c r="W101" s="38"/>
      <c r="X101" s="38"/>
      <c r="Y101" s="38"/>
      <c r="Z101" s="38"/>
      <c r="AA101" s="38"/>
      <c r="AG101" s="38"/>
      <c r="AH101" s="38"/>
      <c r="AT101" s="42"/>
      <c r="AU101" s="36" t="s">
        <v>134</v>
      </c>
      <c r="AV10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6" t="str">
        <f>IF(ISBLANK(Table2[[#This Row],[device_model]]), "", Table2[[#This Row],[device_suggested_area]])</f>
        <v>Kitchen</v>
      </c>
      <c r="BB101" s="36" t="s">
        <v>135</v>
      </c>
      <c r="BC101" s="41" t="s">
        <v>362</v>
      </c>
      <c r="BD101" s="36" t="s">
        <v>233</v>
      </c>
      <c r="BE101" s="36" t="s">
        <v>363</v>
      </c>
      <c r="BF101" s="36" t="s">
        <v>206</v>
      </c>
      <c r="BM10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s="36" customFormat="1" ht="16" customHeight="1" x14ac:dyDescent="0.2">
      <c r="A102" s="36">
        <v>1451</v>
      </c>
      <c r="B102" s="36" t="s">
        <v>26</v>
      </c>
      <c r="C102" s="36" t="s">
        <v>233</v>
      </c>
      <c r="D102" s="36" t="s">
        <v>134</v>
      </c>
      <c r="E102" s="36" t="s">
        <v>853</v>
      </c>
      <c r="F102" s="37" t="str">
        <f>IF(ISBLANK(Table2[[#This Row],[unique_id]]), "", PROPER(SUBSTITUTE(Table2[[#This Row],[unique_id]], "_", " ")))</f>
        <v>Kitchen Coffee Machine Plug</v>
      </c>
      <c r="G102" s="36" t="s">
        <v>135</v>
      </c>
      <c r="H102" s="36" t="s">
        <v>1501</v>
      </c>
      <c r="I102" s="36" t="s">
        <v>132</v>
      </c>
      <c r="J102" s="36" t="s">
        <v>135</v>
      </c>
      <c r="M102" s="36" t="s">
        <v>257</v>
      </c>
      <c r="O102" s="38" t="s">
        <v>800</v>
      </c>
      <c r="P102" s="36" t="s">
        <v>165</v>
      </c>
      <c r="Q102" s="36" t="s">
        <v>773</v>
      </c>
      <c r="R102" s="36" t="s">
        <v>783</v>
      </c>
      <c r="S102" s="36" t="str">
        <f>Table2[[#This Row],[friendly_name]]</f>
        <v>Coffee Machine</v>
      </c>
      <c r="T102" s="39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102" s="38"/>
      <c r="W102" s="38"/>
      <c r="X102" s="38"/>
      <c r="Y102" s="38"/>
      <c r="Z102" s="38"/>
      <c r="AA102" s="38"/>
      <c r="AE102" s="36" t="s">
        <v>247</v>
      </c>
      <c r="AG102" s="38"/>
      <c r="AH102" s="38"/>
      <c r="AT102" s="42"/>
      <c r="AV10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6" t="str">
        <f>IF(ISBLANK(Table2[[#This Row],[device_model]]), "", Table2[[#This Row],[device_suggested_area]])</f>
        <v>Kitchen</v>
      </c>
      <c r="BB102" s="36" t="s">
        <v>135</v>
      </c>
      <c r="BC102" s="36" t="s">
        <v>362</v>
      </c>
      <c r="BD102" s="36" t="s">
        <v>233</v>
      </c>
      <c r="BE102" s="36" t="s">
        <v>363</v>
      </c>
      <c r="BF102" s="36" t="s">
        <v>206</v>
      </c>
      <c r="BI102" s="36" t="s">
        <v>1012</v>
      </c>
      <c r="BJ102" s="36" t="s">
        <v>1391</v>
      </c>
      <c r="BK102" s="36" t="s">
        <v>347</v>
      </c>
      <c r="BL102" s="36" t="s">
        <v>1440</v>
      </c>
      <c r="BM10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3" spans="1:65" s="36" customFormat="1" ht="16" customHeight="1" x14ac:dyDescent="0.2">
      <c r="A103" s="36">
        <v>1500</v>
      </c>
      <c r="B103" s="36" t="s">
        <v>26</v>
      </c>
      <c r="C103" s="36" t="s">
        <v>133</v>
      </c>
      <c r="D103" s="36" t="s">
        <v>129</v>
      </c>
      <c r="E103" s="36" t="s">
        <v>415</v>
      </c>
      <c r="F103" s="37" t="str">
        <f>IF(ISBLANK(Table2[[#This Row],[unique_id]]), "", PROPER(SUBSTITUTE(Table2[[#This Row],[unique_id]], "_", " ")))</f>
        <v>Ada Fan</v>
      </c>
      <c r="G103" s="36" t="s">
        <v>130</v>
      </c>
      <c r="H103" s="36" t="s">
        <v>131</v>
      </c>
      <c r="I103" s="36" t="s">
        <v>132</v>
      </c>
      <c r="J103" s="36" t="s">
        <v>732</v>
      </c>
      <c r="M103" s="36" t="s">
        <v>136</v>
      </c>
      <c r="O103" s="38" t="s">
        <v>800</v>
      </c>
      <c r="P103" s="36" t="s">
        <v>165</v>
      </c>
      <c r="Q103" s="36" t="s">
        <v>772</v>
      </c>
      <c r="R103" s="36" t="str">
        <f>Table2[[#This Row],[entity_domain]]</f>
        <v>Fans</v>
      </c>
      <c r="S103" s="36" t="str">
        <f>_xlfn.CONCAT( Table2[[#This Row],[device_suggested_area]], " ",Table2[[#This Row],[powercalc_group_3]])</f>
        <v>Ada Fans</v>
      </c>
      <c r="T103" s="39" t="s">
        <v>767</v>
      </c>
      <c r="V103" s="38"/>
      <c r="W103" s="38"/>
      <c r="X103" s="38"/>
      <c r="Y103" s="38"/>
      <c r="Z103" s="38"/>
      <c r="AA103" s="38"/>
      <c r="AE103" s="36" t="s">
        <v>243</v>
      </c>
      <c r="AG103" s="38"/>
      <c r="AH103" s="38"/>
      <c r="AT103" s="42"/>
      <c r="AV103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3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3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6" t="str">
        <f>IF(ISBLANK(Table2[[#This Row],[device_model]]), "", Table2[[#This Row],[device_suggested_area]])</f>
        <v>Ada</v>
      </c>
      <c r="BB103" s="36" t="s">
        <v>479</v>
      </c>
      <c r="BC103" s="36" t="s">
        <v>372</v>
      </c>
      <c r="BD103" s="36" t="s">
        <v>133</v>
      </c>
      <c r="BE103" s="36" t="s">
        <v>371</v>
      </c>
      <c r="BF103" s="36" t="s">
        <v>130</v>
      </c>
      <c r="BJ103" s="36" t="s">
        <v>1391</v>
      </c>
      <c r="BK103" s="36" t="s">
        <v>373</v>
      </c>
      <c r="BL103" s="36" t="s">
        <v>1417</v>
      </c>
      <c r="BM103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4" spans="1:65" s="36" customFormat="1" ht="16" customHeight="1" x14ac:dyDescent="0.2">
      <c r="A104" s="36">
        <v>1501</v>
      </c>
      <c r="B104" s="36" t="s">
        <v>26</v>
      </c>
      <c r="C104" s="36" t="s">
        <v>133</v>
      </c>
      <c r="D104" s="36" t="s">
        <v>129</v>
      </c>
      <c r="E104" s="36" t="s">
        <v>416</v>
      </c>
      <c r="F104" s="37" t="str">
        <f>IF(ISBLANK(Table2[[#This Row],[unique_id]]), "", PROPER(SUBSTITUTE(Table2[[#This Row],[unique_id]], "_", " ")))</f>
        <v>Edwin Fan</v>
      </c>
      <c r="G104" s="36" t="s">
        <v>127</v>
      </c>
      <c r="H104" s="36" t="s">
        <v>131</v>
      </c>
      <c r="I104" s="36" t="s">
        <v>132</v>
      </c>
      <c r="J104" s="36" t="s">
        <v>732</v>
      </c>
      <c r="M104" s="36" t="s">
        <v>136</v>
      </c>
      <c r="O104" s="38" t="s">
        <v>800</v>
      </c>
      <c r="P104" s="36" t="s">
        <v>165</v>
      </c>
      <c r="Q104" s="36" t="s">
        <v>772</v>
      </c>
      <c r="R104" s="36" t="str">
        <f>Table2[[#This Row],[entity_domain]]</f>
        <v>Fans</v>
      </c>
      <c r="S104" s="36" t="str">
        <f>_xlfn.CONCAT( Table2[[#This Row],[device_suggested_area]], " ",Table2[[#This Row],[powercalc_group_3]])</f>
        <v>Edwin Fans</v>
      </c>
      <c r="T104" s="39" t="s">
        <v>767</v>
      </c>
      <c r="V104" s="38"/>
      <c r="W104" s="38"/>
      <c r="X104" s="38"/>
      <c r="Y104" s="38"/>
      <c r="Z104" s="38"/>
      <c r="AA104" s="38"/>
      <c r="AE104" s="36" t="s">
        <v>243</v>
      </c>
      <c r="AG104" s="38"/>
      <c r="AH104" s="38"/>
      <c r="AT104" s="42"/>
      <c r="AV10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6" t="str">
        <f>IF(ISBLANK(Table2[[#This Row],[device_model]]), "", Table2[[#This Row],[device_suggested_area]])</f>
        <v>Edwin</v>
      </c>
      <c r="BB104" s="36" t="s">
        <v>479</v>
      </c>
      <c r="BC104" s="36" t="s">
        <v>372</v>
      </c>
      <c r="BD104" s="36" t="s">
        <v>133</v>
      </c>
      <c r="BE104" s="36" t="s">
        <v>371</v>
      </c>
      <c r="BF104" s="36" t="s">
        <v>127</v>
      </c>
      <c r="BJ104" s="36" t="s">
        <v>1391</v>
      </c>
      <c r="BK104" s="36" t="s">
        <v>374</v>
      </c>
      <c r="BL104" s="36" t="s">
        <v>1418</v>
      </c>
      <c r="BM10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5" spans="1:65" s="36" customFormat="1" ht="16" customHeight="1" x14ac:dyDescent="0.2">
      <c r="A105" s="36">
        <v>1502</v>
      </c>
      <c r="B105" s="36" t="s">
        <v>26</v>
      </c>
      <c r="C105" s="36" t="s">
        <v>133</v>
      </c>
      <c r="D105" s="36" t="s">
        <v>129</v>
      </c>
      <c r="E105" s="36" t="s">
        <v>417</v>
      </c>
      <c r="F105" s="37" t="str">
        <f>IF(ISBLANK(Table2[[#This Row],[unique_id]]), "", PROPER(SUBSTITUTE(Table2[[#This Row],[unique_id]], "_", " ")))</f>
        <v>Parents Fan</v>
      </c>
      <c r="G105" s="36" t="s">
        <v>192</v>
      </c>
      <c r="H105" s="36" t="s">
        <v>131</v>
      </c>
      <c r="I105" s="36" t="s">
        <v>132</v>
      </c>
      <c r="J105" s="36" t="s">
        <v>479</v>
      </c>
      <c r="M105" s="36" t="s">
        <v>136</v>
      </c>
      <c r="O105" s="38" t="s">
        <v>800</v>
      </c>
      <c r="P105" s="36" t="s">
        <v>165</v>
      </c>
      <c r="Q105" s="36" t="s">
        <v>772</v>
      </c>
      <c r="R105" s="36" t="str">
        <f>Table2[[#This Row],[entity_domain]]</f>
        <v>Fans</v>
      </c>
      <c r="S105" s="36" t="str">
        <f>_xlfn.CONCAT( Table2[[#This Row],[device_suggested_area]], " ",Table2[[#This Row],[powercalc_group_3]])</f>
        <v>Parents Fans</v>
      </c>
      <c r="T105" s="39" t="s">
        <v>767</v>
      </c>
      <c r="V105" s="38"/>
      <c r="W105" s="38"/>
      <c r="X105" s="38"/>
      <c r="Y105" s="38"/>
      <c r="Z105" s="38"/>
      <c r="AA105" s="38"/>
      <c r="AE105" s="36" t="s">
        <v>243</v>
      </c>
      <c r="AG105" s="38"/>
      <c r="AH105" s="38"/>
      <c r="AT105" s="42"/>
      <c r="AV105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5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6" t="str">
        <f>IF(ISBLANK(Table2[[#This Row],[device_model]]), "", Table2[[#This Row],[device_suggested_area]])</f>
        <v>Parents</v>
      </c>
      <c r="BB105" s="36" t="s">
        <v>479</v>
      </c>
      <c r="BC105" s="36" t="s">
        <v>372</v>
      </c>
      <c r="BD105" s="36" t="s">
        <v>133</v>
      </c>
      <c r="BE105" s="36" t="s">
        <v>371</v>
      </c>
      <c r="BF105" s="36" t="s">
        <v>192</v>
      </c>
      <c r="BJ105" s="36" t="s">
        <v>1391</v>
      </c>
      <c r="BK105" s="36" t="s">
        <v>377</v>
      </c>
      <c r="BL105" s="36" t="s">
        <v>1419</v>
      </c>
      <c r="BM10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06" spans="1:65" s="36" customFormat="1" ht="16" customHeight="1" x14ac:dyDescent="0.2">
      <c r="A106" s="36">
        <v>1503</v>
      </c>
      <c r="B106" s="36" t="s">
        <v>26</v>
      </c>
      <c r="C106" s="36" t="s">
        <v>820</v>
      </c>
      <c r="D106" s="36" t="s">
        <v>148</v>
      </c>
      <c r="E106" s="39" t="s">
        <v>946</v>
      </c>
      <c r="F106" s="37" t="str">
        <f>IF(ISBLANK(Table2[[#This Row],[unique_id]]), "", PROPER(SUBSTITUTE(Table2[[#This Row],[unique_id]], "_", " ")))</f>
        <v>Template Old Kitchen Fan Plug Proxy</v>
      </c>
      <c r="G106" s="36" t="s">
        <v>206</v>
      </c>
      <c r="H106" s="36" t="s">
        <v>131</v>
      </c>
      <c r="I106" s="36" t="s">
        <v>132</v>
      </c>
      <c r="O106" s="38" t="s">
        <v>800</v>
      </c>
      <c r="T106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106" s="38"/>
      <c r="W106" s="38"/>
      <c r="X106" s="38"/>
      <c r="Y106" s="38"/>
      <c r="Z106" s="38"/>
      <c r="AA106" s="38"/>
      <c r="AG106" s="38"/>
      <c r="AH106" s="38"/>
      <c r="AT106" s="42"/>
      <c r="AU106" s="36" t="s">
        <v>134</v>
      </c>
      <c r="AV10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36" t="str">
        <f>IF(ISBLANK(Table2[[#This Row],[device_model]]), "", Table2[[#This Row],[device_suggested_area]])</f>
        <v>Kitchen</v>
      </c>
      <c r="BB106" s="36" t="s">
        <v>479</v>
      </c>
      <c r="BC106" s="36" t="s">
        <v>361</v>
      </c>
      <c r="BD106" s="36" t="s">
        <v>233</v>
      </c>
      <c r="BE106" s="36" t="s">
        <v>364</v>
      </c>
      <c r="BF106" s="36" t="s">
        <v>206</v>
      </c>
      <c r="BK106" s="37"/>
      <c r="BL106" s="37"/>
      <c r="BM10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s="36" customFormat="1" ht="16" customHeight="1" x14ac:dyDescent="0.2">
      <c r="A107" s="36">
        <v>1504</v>
      </c>
      <c r="B107" s="36" t="s">
        <v>26</v>
      </c>
      <c r="C107" s="36" t="s">
        <v>233</v>
      </c>
      <c r="D107" s="36" t="s">
        <v>134</v>
      </c>
      <c r="E107" s="36" t="s">
        <v>944</v>
      </c>
      <c r="F107" s="37" t="str">
        <f>IF(ISBLANK(Table2[[#This Row],[unique_id]]), "", PROPER(SUBSTITUTE(Table2[[#This Row],[unique_id]], "_", " ")))</f>
        <v>Old Kitchen Fan Plug</v>
      </c>
      <c r="G107" s="36" t="s">
        <v>206</v>
      </c>
      <c r="H107" s="36" t="s">
        <v>131</v>
      </c>
      <c r="I107" s="36" t="s">
        <v>132</v>
      </c>
      <c r="O107" s="38" t="s">
        <v>800</v>
      </c>
      <c r="T107" s="3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7" s="38"/>
      <c r="W107" s="38"/>
      <c r="X107" s="38"/>
      <c r="Y107" s="38"/>
      <c r="Z107" s="38"/>
      <c r="AA107" s="38"/>
      <c r="AE107" s="36" t="s">
        <v>243</v>
      </c>
      <c r="AG107" s="38"/>
      <c r="AH107" s="38"/>
      <c r="AT107" s="42"/>
      <c r="AV107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7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36" t="str">
        <f>IF(ISBLANK(Table2[[#This Row],[device_model]]), "", Table2[[#This Row],[device_suggested_area]])</f>
        <v>Kitchen</v>
      </c>
      <c r="BB107" s="36" t="s">
        <v>479</v>
      </c>
      <c r="BC107" s="36" t="s">
        <v>361</v>
      </c>
      <c r="BD107" s="36" t="s">
        <v>233</v>
      </c>
      <c r="BE107" s="36" t="s">
        <v>364</v>
      </c>
      <c r="BF107" s="36" t="s">
        <v>206</v>
      </c>
      <c r="BI107" s="36" t="s">
        <v>1011</v>
      </c>
      <c r="BJ107" s="36" t="s">
        <v>1391</v>
      </c>
      <c r="BK107" s="37" t="s">
        <v>365</v>
      </c>
      <c r="BL107" s="37" t="s">
        <v>1420</v>
      </c>
      <c r="BM10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08" spans="1:65" s="36" customFormat="1" ht="16" customHeight="1" x14ac:dyDescent="0.2">
      <c r="A108" s="36">
        <v>1505</v>
      </c>
      <c r="B108" s="36" t="s">
        <v>26</v>
      </c>
      <c r="C108" s="36" t="s">
        <v>820</v>
      </c>
      <c r="D108" s="36" t="s">
        <v>148</v>
      </c>
      <c r="E108" s="39" t="s">
        <v>941</v>
      </c>
      <c r="F108" s="37" t="str">
        <f>IF(ISBLANK(Table2[[#This Row],[unique_id]]), "", PROPER(SUBSTITUTE(Table2[[#This Row],[unique_id]], "_", " ")))</f>
        <v>Template Kitchen Fan Plug Proxy</v>
      </c>
      <c r="G108" s="36" t="s">
        <v>206</v>
      </c>
      <c r="H108" s="36" t="s">
        <v>131</v>
      </c>
      <c r="I108" s="36" t="s">
        <v>132</v>
      </c>
      <c r="O108" s="38" t="s">
        <v>800</v>
      </c>
      <c r="P108" s="36" t="s">
        <v>165</v>
      </c>
      <c r="Q108" s="36" t="s">
        <v>772</v>
      </c>
      <c r="R108" s="36" t="str">
        <f>Table2[[#This Row],[entity_domain]]</f>
        <v>Fans</v>
      </c>
      <c r="S108" s="36" t="str">
        <f>_xlfn.CONCAT( Table2[[#This Row],[device_suggested_area]], " ",Table2[[#This Row],[powercalc_group_3]])</f>
        <v>Kitchen Fans</v>
      </c>
      <c r="T108" s="39" t="s">
        <v>1127</v>
      </c>
      <c r="V108" s="38"/>
      <c r="W108" s="38"/>
      <c r="X108" s="38"/>
      <c r="Y108" s="38"/>
      <c r="Z108" s="38"/>
      <c r="AA108" s="38"/>
      <c r="AG108" s="38"/>
      <c r="AH108" s="38"/>
      <c r="AT108" s="42"/>
      <c r="AU108" s="36" t="s">
        <v>129</v>
      </c>
      <c r="AV10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6" t="str">
        <f>IF(ISBLANK(Table2[[#This Row],[device_model]]), "", Table2[[#This Row],[device_suggested_area]])</f>
        <v>Kitchen</v>
      </c>
      <c r="BB108" s="36" t="s">
        <v>479</v>
      </c>
      <c r="BC108" s="36" t="s">
        <v>936</v>
      </c>
      <c r="BD108" s="36" t="s">
        <v>1172</v>
      </c>
      <c r="BE108" s="36" t="s">
        <v>908</v>
      </c>
      <c r="BF108" s="36" t="s">
        <v>206</v>
      </c>
      <c r="BM10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5" s="36" customFormat="1" ht="16" customHeight="1" x14ac:dyDescent="0.2">
      <c r="A109" s="36">
        <v>1506</v>
      </c>
      <c r="B109" s="36" t="s">
        <v>26</v>
      </c>
      <c r="C109" s="36" t="s">
        <v>705</v>
      </c>
      <c r="D109" s="36" t="s">
        <v>129</v>
      </c>
      <c r="E109" s="36" t="s">
        <v>843</v>
      </c>
      <c r="F109" s="37" t="str">
        <f>IF(ISBLANK(Table2[[#This Row],[unique_id]]), "", PROPER(SUBSTITUTE(Table2[[#This Row],[unique_id]], "_", " ")))</f>
        <v>Kitchen Fan Plug</v>
      </c>
      <c r="G109" s="36" t="s">
        <v>206</v>
      </c>
      <c r="H109" s="36" t="s">
        <v>131</v>
      </c>
      <c r="I109" s="36" t="s">
        <v>132</v>
      </c>
      <c r="J109" s="36" t="s">
        <v>479</v>
      </c>
      <c r="M109" s="36" t="s">
        <v>136</v>
      </c>
      <c r="O109" s="38" t="s">
        <v>800</v>
      </c>
      <c r="P109" s="36" t="s">
        <v>165</v>
      </c>
      <c r="Q109" s="36" t="s">
        <v>772</v>
      </c>
      <c r="R109" s="36" t="str">
        <f>Table2[[#This Row],[entity_domain]]</f>
        <v>Fans</v>
      </c>
      <c r="S109" s="36" t="str">
        <f>_xlfn.CONCAT( Table2[[#This Row],[device_suggested_area]], " ",Table2[[#This Row],[powercalc_group_3]])</f>
        <v>Kitchen Fans</v>
      </c>
      <c r="T109" s="39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09" s="38"/>
      <c r="W109" s="38"/>
      <c r="X109" s="38"/>
      <c r="Y109" s="38"/>
      <c r="Z109" s="38"/>
      <c r="AA109" s="44" t="s">
        <v>1169</v>
      </c>
      <c r="AE109" s="36" t="s">
        <v>243</v>
      </c>
      <c r="AF109" s="36">
        <v>10</v>
      </c>
      <c r="AG109" s="38" t="s">
        <v>34</v>
      </c>
      <c r="AH109" s="38" t="s">
        <v>918</v>
      </c>
      <c r="AJ109" s="36" t="str">
        <f>_xlfn.CONCAT("homeassistant/", Table2[[#This Row],[entity_namespace]], "/tasmota/",Table2[[#This Row],[unique_id]], "/config")</f>
        <v>homeassistant/fan/tasmota/kitchen_fan_plug/config</v>
      </c>
      <c r="AK109" s="36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09" s="36" t="str">
        <f>_xlfn.CONCAT("tasmota/device/",Table2[[#This Row],[unique_id]], "/cmnd/POWER")</f>
        <v>tasmota/device/kitchen_fan_plug/cmnd/POWER</v>
      </c>
      <c r="AM109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9" s="36" t="s">
        <v>937</v>
      </c>
      <c r="AO109" s="36" t="s">
        <v>938</v>
      </c>
      <c r="AP109" s="36" t="s">
        <v>927</v>
      </c>
      <c r="AQ109" s="36" t="s">
        <v>928</v>
      </c>
      <c r="AR109" s="36" t="s">
        <v>1004</v>
      </c>
      <c r="AS109" s="36">
        <v>1</v>
      </c>
      <c r="AT109" s="34" t="str">
        <f>HYPERLINK(_xlfn.CONCAT("http://", Table2[[#This Row],[connection_ip]], "/?"))</f>
        <v>http://10.0.4.104/?</v>
      </c>
      <c r="AV10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0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6" t="str">
        <f>IF(ISBLANK(Table2[[#This Row],[device_model]]), "", Table2[[#This Row],[device_suggested_area]])</f>
        <v>Kitchen</v>
      </c>
      <c r="BB109" s="36" t="s">
        <v>479</v>
      </c>
      <c r="BC109" s="36" t="s">
        <v>936</v>
      </c>
      <c r="BD109" s="36" t="s">
        <v>1172</v>
      </c>
      <c r="BE109" s="36" t="s">
        <v>908</v>
      </c>
      <c r="BF109" s="36" t="s">
        <v>206</v>
      </c>
      <c r="BJ109" s="36" t="s">
        <v>1391</v>
      </c>
      <c r="BK109" s="36" t="s">
        <v>945</v>
      </c>
      <c r="BL109" s="36" t="s">
        <v>1421</v>
      </c>
      <c r="BM10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0" spans="1:65" s="36" customFormat="1" ht="16" customHeight="1" x14ac:dyDescent="0.2">
      <c r="A110" s="36">
        <v>1507</v>
      </c>
      <c r="B110" s="36" t="s">
        <v>26</v>
      </c>
      <c r="C110" s="36" t="s">
        <v>705</v>
      </c>
      <c r="D110" s="36" t="s">
        <v>27</v>
      </c>
      <c r="E110" s="36" t="s">
        <v>947</v>
      </c>
      <c r="F110" s="37" t="str">
        <f>IF(ISBLANK(Table2[[#This Row],[unique_id]]), "", PROPER(SUBSTITUTE(Table2[[#This Row],[unique_id]], "_", " ")))</f>
        <v>Kitchen Fan Plug Energy Power</v>
      </c>
      <c r="G110" s="36" t="s">
        <v>206</v>
      </c>
      <c r="H110" s="36" t="s">
        <v>131</v>
      </c>
      <c r="I110" s="36" t="s">
        <v>132</v>
      </c>
      <c r="O110" s="38"/>
      <c r="T110" s="39"/>
      <c r="V110" s="38"/>
      <c r="W110" s="38"/>
      <c r="X110" s="38"/>
      <c r="Y110" s="38"/>
      <c r="Z110" s="38"/>
      <c r="AA110" s="38"/>
      <c r="AB110" s="36" t="s">
        <v>31</v>
      </c>
      <c r="AC110" s="36" t="s">
        <v>328</v>
      </c>
      <c r="AD110" s="36" t="s">
        <v>919</v>
      </c>
      <c r="AF110" s="36">
        <v>10</v>
      </c>
      <c r="AG110" s="38" t="s">
        <v>34</v>
      </c>
      <c r="AH110" s="38" t="s">
        <v>918</v>
      </c>
      <c r="AJ110" s="36" t="str">
        <f>_xlfn.CONCAT("homeassistant/", Table2[[#This Row],[entity_namespace]], "/tasmota/",Table2[[#This Row],[unique_id]], "/config")</f>
        <v>homeassistant/sensor/tasmota/kitchen_fan_plug_energy_power/config</v>
      </c>
      <c r="AK110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0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0" s="36" t="s">
        <v>937</v>
      </c>
      <c r="AO110" s="36" t="s">
        <v>938</v>
      </c>
      <c r="AP110" s="36" t="s">
        <v>927</v>
      </c>
      <c r="AQ110" s="36" t="s">
        <v>928</v>
      </c>
      <c r="AR110" s="36" t="s">
        <v>1166</v>
      </c>
      <c r="AS110" s="36">
        <v>1</v>
      </c>
      <c r="AT110" s="34"/>
      <c r="AV11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0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6" t="str">
        <f>IF(ISBLANK(Table2[[#This Row],[device_model]]), "", Table2[[#This Row],[device_suggested_area]])</f>
        <v>Kitchen</v>
      </c>
      <c r="BB110" s="36" t="s">
        <v>479</v>
      </c>
      <c r="BC110" s="36" t="s">
        <v>936</v>
      </c>
      <c r="BD110" s="36" t="s">
        <v>1172</v>
      </c>
      <c r="BE110" s="36" t="s">
        <v>908</v>
      </c>
      <c r="BF110" s="36" t="s">
        <v>206</v>
      </c>
      <c r="BM11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s="36" customFormat="1" ht="16" customHeight="1" x14ac:dyDescent="0.2">
      <c r="A111" s="36">
        <v>1508</v>
      </c>
      <c r="B111" s="36" t="s">
        <v>26</v>
      </c>
      <c r="C111" s="36" t="s">
        <v>705</v>
      </c>
      <c r="D111" s="36" t="s">
        <v>27</v>
      </c>
      <c r="E111" s="36" t="s">
        <v>948</v>
      </c>
      <c r="F111" s="37" t="str">
        <f>IF(ISBLANK(Table2[[#This Row],[unique_id]]), "", PROPER(SUBSTITUTE(Table2[[#This Row],[unique_id]], "_", " ")))</f>
        <v>Kitchen Fan Plug Energy Total</v>
      </c>
      <c r="G111" s="36" t="s">
        <v>206</v>
      </c>
      <c r="H111" s="36" t="s">
        <v>131</v>
      </c>
      <c r="I111" s="36" t="s">
        <v>132</v>
      </c>
      <c r="O111" s="38"/>
      <c r="T111" s="39"/>
      <c r="V111" s="38"/>
      <c r="W111" s="38"/>
      <c r="X111" s="38"/>
      <c r="Y111" s="38"/>
      <c r="Z111" s="38"/>
      <c r="AA111" s="38"/>
      <c r="AB111" s="36" t="s">
        <v>76</v>
      </c>
      <c r="AC111" s="36" t="s">
        <v>329</v>
      </c>
      <c r="AD111" s="36" t="s">
        <v>920</v>
      </c>
      <c r="AF111" s="36">
        <v>10</v>
      </c>
      <c r="AG111" s="38" t="s">
        <v>34</v>
      </c>
      <c r="AH111" s="38" t="s">
        <v>918</v>
      </c>
      <c r="AJ111" s="36" t="str">
        <f>_xlfn.CONCAT("homeassistant/", Table2[[#This Row],[entity_namespace]], "/tasmota/",Table2[[#This Row],[unique_id]], "/config")</f>
        <v>homeassistant/sensor/tasmota/kitchen_fan_plug_energy_total/config</v>
      </c>
      <c r="AK111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1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1" s="36" t="s">
        <v>937</v>
      </c>
      <c r="AO111" s="36" t="s">
        <v>938</v>
      </c>
      <c r="AP111" s="36" t="s">
        <v>927</v>
      </c>
      <c r="AQ111" s="36" t="s">
        <v>928</v>
      </c>
      <c r="AR111" s="36" t="s">
        <v>1167</v>
      </c>
      <c r="AS111" s="36">
        <v>1</v>
      </c>
      <c r="AT111" s="34"/>
      <c r="AV11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6" t="str">
        <f>IF(ISBLANK(Table2[[#This Row],[device_model]]), "", Table2[[#This Row],[device_suggested_area]])</f>
        <v>Kitchen</v>
      </c>
      <c r="BB111" s="36" t="s">
        <v>479</v>
      </c>
      <c r="BC111" s="36" t="s">
        <v>936</v>
      </c>
      <c r="BD111" s="36" t="s">
        <v>1172</v>
      </c>
      <c r="BE111" s="36" t="s">
        <v>908</v>
      </c>
      <c r="BF111" s="36" t="s">
        <v>206</v>
      </c>
      <c r="BM11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5" s="36" customFormat="1" ht="16" customHeight="1" x14ac:dyDescent="0.2">
      <c r="A112" s="45">
        <v>1509</v>
      </c>
      <c r="B112" s="36" t="s">
        <v>26</v>
      </c>
      <c r="C112" s="36" t="s">
        <v>133</v>
      </c>
      <c r="D112" s="36" t="s">
        <v>129</v>
      </c>
      <c r="E112" s="36" t="s">
        <v>418</v>
      </c>
      <c r="F112" s="37" t="str">
        <f>IF(ISBLANK(Table2[[#This Row],[unique_id]]), "", PROPER(SUBSTITUTE(Table2[[#This Row],[unique_id]], "_", " ")))</f>
        <v>Lounge Fan</v>
      </c>
      <c r="G112" s="36" t="s">
        <v>194</v>
      </c>
      <c r="H112" s="36" t="s">
        <v>131</v>
      </c>
      <c r="I112" s="36" t="s">
        <v>132</v>
      </c>
      <c r="J112" s="36" t="s">
        <v>479</v>
      </c>
      <c r="M112" s="36" t="s">
        <v>136</v>
      </c>
      <c r="O112" s="38" t="s">
        <v>800</v>
      </c>
      <c r="P112" s="36" t="s">
        <v>165</v>
      </c>
      <c r="Q112" s="36" t="s">
        <v>772</v>
      </c>
      <c r="R112" s="36" t="str">
        <f>Table2[[#This Row],[entity_domain]]</f>
        <v>Fans</v>
      </c>
      <c r="S112" s="36" t="str">
        <f>_xlfn.CONCAT( Table2[[#This Row],[device_suggested_area]], " ",Table2[[#This Row],[powercalc_group_3]])</f>
        <v>Lounge Fans</v>
      </c>
      <c r="T112" s="39" t="s">
        <v>767</v>
      </c>
      <c r="V112" s="38"/>
      <c r="W112" s="38"/>
      <c r="X112" s="38"/>
      <c r="Y112" s="38"/>
      <c r="Z112" s="38"/>
      <c r="AA112" s="38"/>
      <c r="AE112" s="36" t="s">
        <v>243</v>
      </c>
      <c r="AG112" s="38"/>
      <c r="AH112" s="38"/>
      <c r="AT112" s="42"/>
      <c r="AV11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6" t="str">
        <f>IF(ISBLANK(Table2[[#This Row],[device_model]]), "", Table2[[#This Row],[device_suggested_area]])</f>
        <v>Lounge</v>
      </c>
      <c r="BB112" s="36" t="s">
        <v>479</v>
      </c>
      <c r="BC112" s="36" t="s">
        <v>372</v>
      </c>
      <c r="BD112" s="36" t="s">
        <v>133</v>
      </c>
      <c r="BE112" s="36" t="s">
        <v>371</v>
      </c>
      <c r="BF112" s="36" t="s">
        <v>194</v>
      </c>
      <c r="BJ112" s="36" t="s">
        <v>1391</v>
      </c>
      <c r="BK112" s="36" t="s">
        <v>378</v>
      </c>
      <c r="BL112" s="36" t="s">
        <v>1422</v>
      </c>
      <c r="BM11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3" spans="1:65" s="36" customFormat="1" ht="16" customHeight="1" x14ac:dyDescent="0.2">
      <c r="A113" s="36">
        <v>1510</v>
      </c>
      <c r="B113" s="36" t="s">
        <v>26</v>
      </c>
      <c r="C113" s="36" t="s">
        <v>133</v>
      </c>
      <c r="D113" s="36" t="s">
        <v>129</v>
      </c>
      <c r="E113" s="36" t="s">
        <v>419</v>
      </c>
      <c r="F113" s="37" t="str">
        <f>IF(ISBLANK(Table2[[#This Row],[unique_id]]), "", PROPER(SUBSTITUTE(Table2[[#This Row],[unique_id]], "_", " ")))</f>
        <v>Deck Fan</v>
      </c>
      <c r="G113" s="36" t="s">
        <v>359</v>
      </c>
      <c r="H113" s="36" t="s">
        <v>131</v>
      </c>
      <c r="I113" s="36" t="s">
        <v>132</v>
      </c>
      <c r="J113" s="36" t="s">
        <v>733</v>
      </c>
      <c r="M113" s="36" t="s">
        <v>136</v>
      </c>
      <c r="O113" s="38"/>
      <c r="T113" s="39"/>
      <c r="V113" s="38"/>
      <c r="W113" s="38"/>
      <c r="X113" s="38"/>
      <c r="Y113" s="38"/>
      <c r="Z113" s="38"/>
      <c r="AA113" s="38"/>
      <c r="AE113" s="36" t="s">
        <v>243</v>
      </c>
      <c r="AG113" s="38"/>
      <c r="AH113" s="38"/>
      <c r="AT113" s="42"/>
      <c r="AU113" s="38"/>
      <c r="AV113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3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3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6" t="str">
        <f>IF(ISBLANK(Table2[[#This Row],[device_model]]), "", Table2[[#This Row],[device_suggested_area]])</f>
        <v/>
      </c>
      <c r="BE113" s="38"/>
      <c r="BF113" s="36" t="s">
        <v>359</v>
      </c>
      <c r="BM113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5" s="36" customFormat="1" ht="16" customHeight="1" x14ac:dyDescent="0.2">
      <c r="A114" s="36">
        <v>1511</v>
      </c>
      <c r="B114" s="36" t="s">
        <v>26</v>
      </c>
      <c r="C114" s="36" t="s">
        <v>133</v>
      </c>
      <c r="D114" s="36" t="s">
        <v>129</v>
      </c>
      <c r="E114" s="36" t="s">
        <v>420</v>
      </c>
      <c r="F114" s="37" t="str">
        <f>IF(ISBLANK(Table2[[#This Row],[unique_id]]), "", PROPER(SUBSTITUTE(Table2[[#This Row],[unique_id]], "_", " ")))</f>
        <v>Deck East Fan</v>
      </c>
      <c r="G114" s="36" t="s">
        <v>215</v>
      </c>
      <c r="H114" s="36" t="s">
        <v>131</v>
      </c>
      <c r="I114" s="36" t="s">
        <v>132</v>
      </c>
      <c r="O114" s="38" t="s">
        <v>800</v>
      </c>
      <c r="P114" s="36" t="s">
        <v>165</v>
      </c>
      <c r="Q114" s="36" t="s">
        <v>772</v>
      </c>
      <c r="R114" s="36" t="str">
        <f>Table2[[#This Row],[entity_domain]]</f>
        <v>Fans</v>
      </c>
      <c r="S114" s="36" t="str">
        <f>_xlfn.CONCAT( Table2[[#This Row],[device_suggested_area]], " ",Table2[[#This Row],[powercalc_group_3]])</f>
        <v>Deck Fans</v>
      </c>
      <c r="T114" s="39" t="s">
        <v>767</v>
      </c>
      <c r="V114" s="38"/>
      <c r="W114" s="38"/>
      <c r="X114" s="38"/>
      <c r="Y114" s="38"/>
      <c r="Z114" s="38"/>
      <c r="AA114" s="38"/>
      <c r="AE114" s="36" t="s">
        <v>243</v>
      </c>
      <c r="AG114" s="38"/>
      <c r="AH114" s="38"/>
      <c r="AT114" s="42"/>
      <c r="AV11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6" t="str">
        <f>IF(ISBLANK(Table2[[#This Row],[device_model]]), "", Table2[[#This Row],[device_suggested_area]])</f>
        <v>Deck</v>
      </c>
      <c r="BB114" s="36" t="s">
        <v>1054</v>
      </c>
      <c r="BC114" s="36" t="s">
        <v>372</v>
      </c>
      <c r="BD114" s="36" t="s">
        <v>133</v>
      </c>
      <c r="BE114" s="36" t="s">
        <v>371</v>
      </c>
      <c r="BF114" s="36" t="s">
        <v>359</v>
      </c>
      <c r="BJ114" s="36" t="s">
        <v>1391</v>
      </c>
      <c r="BK114" s="36" t="s">
        <v>375</v>
      </c>
      <c r="BL114" s="36" t="s">
        <v>1423</v>
      </c>
      <c r="BM11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5" spans="1:65" s="36" customFormat="1" ht="16" customHeight="1" x14ac:dyDescent="0.2">
      <c r="A115" s="36">
        <v>1512</v>
      </c>
      <c r="B115" s="36" t="s">
        <v>26</v>
      </c>
      <c r="C115" s="36" t="s">
        <v>133</v>
      </c>
      <c r="D115" s="36" t="s">
        <v>129</v>
      </c>
      <c r="E115" s="36" t="s">
        <v>421</v>
      </c>
      <c r="F115" s="37" t="str">
        <f>IF(ISBLANK(Table2[[#This Row],[unique_id]]), "", PROPER(SUBSTITUTE(Table2[[#This Row],[unique_id]], "_", " ")))</f>
        <v>Deck West Fan</v>
      </c>
      <c r="G115" s="36" t="s">
        <v>214</v>
      </c>
      <c r="H115" s="36" t="s">
        <v>131</v>
      </c>
      <c r="I115" s="36" t="s">
        <v>132</v>
      </c>
      <c r="O115" s="38" t="s">
        <v>800</v>
      </c>
      <c r="P115" s="36" t="s">
        <v>165</v>
      </c>
      <c r="Q115" s="36" t="s">
        <v>772</v>
      </c>
      <c r="R115" s="36" t="str">
        <f>Table2[[#This Row],[entity_domain]]</f>
        <v>Fans</v>
      </c>
      <c r="S115" s="36" t="str">
        <f>_xlfn.CONCAT( Table2[[#This Row],[device_suggested_area]], " ",Table2[[#This Row],[powercalc_group_3]])</f>
        <v>Deck Fans</v>
      </c>
      <c r="T115" s="39" t="s">
        <v>767</v>
      </c>
      <c r="V115" s="38"/>
      <c r="W115" s="38"/>
      <c r="X115" s="38"/>
      <c r="Y115" s="38"/>
      <c r="Z115" s="38"/>
      <c r="AA115" s="38"/>
      <c r="AE115" s="36" t="s">
        <v>243</v>
      </c>
      <c r="AG115" s="38"/>
      <c r="AH115" s="38"/>
      <c r="AT115" s="42"/>
      <c r="AV115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5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6" t="str">
        <f>IF(ISBLANK(Table2[[#This Row],[device_model]]), "", Table2[[#This Row],[device_suggested_area]])</f>
        <v>Deck</v>
      </c>
      <c r="BB115" s="36" t="s">
        <v>1055</v>
      </c>
      <c r="BC115" s="36" t="s">
        <v>372</v>
      </c>
      <c r="BD115" s="36" t="s">
        <v>133</v>
      </c>
      <c r="BE115" s="36" t="s">
        <v>371</v>
      </c>
      <c r="BF115" s="36" t="s">
        <v>359</v>
      </c>
      <c r="BJ115" s="36" t="s">
        <v>1391</v>
      </c>
      <c r="BK115" s="36" t="s">
        <v>376</v>
      </c>
      <c r="BL115" s="41" t="s">
        <v>1424</v>
      </c>
      <c r="BM11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16" spans="1:65" s="36" customFormat="1" ht="16" customHeight="1" x14ac:dyDescent="0.2">
      <c r="A116" s="36">
        <v>1550</v>
      </c>
      <c r="B116" s="36" t="s">
        <v>26</v>
      </c>
      <c r="C116" s="36" t="s">
        <v>820</v>
      </c>
      <c r="D116" s="36" t="s">
        <v>148</v>
      </c>
      <c r="E116" s="46" t="s">
        <v>819</v>
      </c>
      <c r="F116" s="37" t="str">
        <f>IF(ISBLANK(Table2[[#This Row],[unique_id]]), "", PROPER(SUBSTITUTE(Table2[[#This Row],[unique_id]], "_", " ")))</f>
        <v>Template Dining Air Purifier Proxy</v>
      </c>
      <c r="G116" s="36" t="s">
        <v>193</v>
      </c>
      <c r="H116" s="36" t="s">
        <v>457</v>
      </c>
      <c r="I116" s="36" t="s">
        <v>132</v>
      </c>
      <c r="O116" s="38" t="s">
        <v>800</v>
      </c>
      <c r="P116" s="36" t="s">
        <v>165</v>
      </c>
      <c r="Q116" s="36" t="s">
        <v>772</v>
      </c>
      <c r="R116" s="36" t="s">
        <v>131</v>
      </c>
      <c r="S116" s="36" t="str">
        <f>_xlfn.CONCAT( Table2[[#This Row],[device_suggested_area]], " ",Table2[[#This Row],[powercalc_group_3]])</f>
        <v>Dining Fans</v>
      </c>
      <c r="T116" s="39" t="s">
        <v>821</v>
      </c>
      <c r="V116" s="38"/>
      <c r="W116" s="38"/>
      <c r="X116" s="38"/>
      <c r="Y116" s="44"/>
      <c r="Z116" s="44"/>
      <c r="AA116" s="44"/>
      <c r="AG116" s="38"/>
      <c r="AH116" s="38"/>
      <c r="AT116" s="47"/>
      <c r="AU116" s="36" t="s">
        <v>129</v>
      </c>
      <c r="AV11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1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1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6" s="36" t="str">
        <f>Table2[[#This Row],[device_suggested_area]]</f>
        <v>Dining</v>
      </c>
      <c r="BA116" s="36" t="str">
        <f>IF(ISBLANK(Table2[[#This Row],[device_model]]), "", Table2[[#This Row],[device_suggested_area]])</f>
        <v>Dining</v>
      </c>
      <c r="BB116" s="36" t="s">
        <v>478</v>
      </c>
      <c r="BC116" s="36" t="s">
        <v>473</v>
      </c>
      <c r="BD116" s="36" t="s">
        <v>456</v>
      </c>
      <c r="BE116" s="36" t="s">
        <v>472</v>
      </c>
      <c r="BF116" s="36" t="s">
        <v>193</v>
      </c>
      <c r="BH116" s="36" t="s">
        <v>697</v>
      </c>
      <c r="BM11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5" s="36" customFormat="1" ht="16" customHeight="1" x14ac:dyDescent="0.2">
      <c r="A117" s="36">
        <v>1551</v>
      </c>
      <c r="B117" s="36" t="s">
        <v>26</v>
      </c>
      <c r="C117" s="36" t="s">
        <v>456</v>
      </c>
      <c r="D117" s="36" t="s">
        <v>129</v>
      </c>
      <c r="E117" s="37" t="s">
        <v>533</v>
      </c>
      <c r="F117" s="37" t="str">
        <f>IF(ISBLANK(Table2[[#This Row],[unique_id]]), "", PROPER(SUBSTITUTE(Table2[[#This Row],[unique_id]], "_", " ")))</f>
        <v>Dining Air Purifier</v>
      </c>
      <c r="G117" s="36" t="s">
        <v>193</v>
      </c>
      <c r="H117" s="36" t="s">
        <v>457</v>
      </c>
      <c r="I117" s="36" t="s">
        <v>132</v>
      </c>
      <c r="J117" s="36" t="s">
        <v>478</v>
      </c>
      <c r="M117" s="36" t="s">
        <v>136</v>
      </c>
      <c r="O117" s="38"/>
      <c r="T117" s="39"/>
      <c r="V117" s="38"/>
      <c r="W117" s="38" t="s">
        <v>495</v>
      </c>
      <c r="X117" s="38"/>
      <c r="Y117" s="44" t="s">
        <v>768</v>
      </c>
      <c r="Z117" s="44"/>
      <c r="AA117" s="44"/>
      <c r="AE117" s="36" t="s">
        <v>458</v>
      </c>
      <c r="AG117" s="38"/>
      <c r="AH117" s="38"/>
      <c r="AT117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117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17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1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7" s="36" t="str">
        <f>Table2[[#This Row],[device_suggested_area]]</f>
        <v>Dining</v>
      </c>
      <c r="BA117" s="36" t="str">
        <f>IF(ISBLANK(Table2[[#This Row],[device_model]]), "", Table2[[#This Row],[device_suggested_area]])</f>
        <v>Dining</v>
      </c>
      <c r="BB117" s="36" t="s">
        <v>478</v>
      </c>
      <c r="BC117" s="36" t="s">
        <v>473</v>
      </c>
      <c r="BD117" s="36" t="s">
        <v>456</v>
      </c>
      <c r="BE117" s="36" t="s">
        <v>472</v>
      </c>
      <c r="BF117" s="36" t="s">
        <v>193</v>
      </c>
      <c r="BH117" s="36" t="s">
        <v>697</v>
      </c>
      <c r="BK117" s="36" t="s">
        <v>534</v>
      </c>
      <c r="BM11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18" spans="1:65" s="36" customFormat="1" ht="16" customHeight="1" x14ac:dyDescent="0.2">
      <c r="A118" s="36">
        <v>1552</v>
      </c>
      <c r="B118" s="36" t="s">
        <v>26</v>
      </c>
      <c r="C118" s="36" t="s">
        <v>820</v>
      </c>
      <c r="D118" s="36" t="s">
        <v>148</v>
      </c>
      <c r="E118" s="46" t="s">
        <v>818</v>
      </c>
      <c r="F118" s="37" t="str">
        <f>IF(ISBLANK(Table2[[#This Row],[unique_id]]), "", PROPER(SUBSTITUTE(Table2[[#This Row],[unique_id]], "_", " ")))</f>
        <v>Template Lounge Air Purifier Proxy</v>
      </c>
      <c r="G118" s="36" t="s">
        <v>194</v>
      </c>
      <c r="H118" s="36" t="s">
        <v>457</v>
      </c>
      <c r="I118" s="36" t="s">
        <v>132</v>
      </c>
      <c r="O118" s="38" t="s">
        <v>800</v>
      </c>
      <c r="P118" s="36" t="s">
        <v>165</v>
      </c>
      <c r="Q118" s="36" t="s">
        <v>772</v>
      </c>
      <c r="R118" s="36" t="s">
        <v>131</v>
      </c>
      <c r="S118" s="36" t="str">
        <f>_xlfn.CONCAT( Table2[[#This Row],[device_suggested_area]], " ",Table2[[#This Row],[powercalc_group_3]])</f>
        <v>Lounge Fans</v>
      </c>
      <c r="T118" s="39" t="s">
        <v>821</v>
      </c>
      <c r="V118" s="38"/>
      <c r="W118" s="38"/>
      <c r="X118" s="38"/>
      <c r="Y118" s="44"/>
      <c r="Z118" s="44"/>
      <c r="AA118" s="44"/>
      <c r="AG118" s="38"/>
      <c r="AH118" s="38"/>
      <c r="AT118" s="47"/>
      <c r="AU118" s="36" t="s">
        <v>129</v>
      </c>
      <c r="AV11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1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1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8" s="36" t="str">
        <f>Table2[[#This Row],[device_suggested_area]]</f>
        <v>Lounge</v>
      </c>
      <c r="BA118" s="36" t="str">
        <f>IF(ISBLANK(Table2[[#This Row],[device_model]]), "", Table2[[#This Row],[device_suggested_area]])</f>
        <v>Lounge</v>
      </c>
      <c r="BB118" s="36" t="s">
        <v>478</v>
      </c>
      <c r="BC118" s="36" t="s">
        <v>473</v>
      </c>
      <c r="BD118" s="36" t="s">
        <v>456</v>
      </c>
      <c r="BE118" s="36" t="s">
        <v>472</v>
      </c>
      <c r="BF118" s="36" t="s">
        <v>194</v>
      </c>
      <c r="BH118" s="36" t="s">
        <v>697</v>
      </c>
      <c r="BM11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5" s="36" customFormat="1" ht="16" customHeight="1" x14ac:dyDescent="0.2">
      <c r="A119" s="36">
        <v>1553</v>
      </c>
      <c r="B119" s="36" t="s">
        <v>26</v>
      </c>
      <c r="C119" s="36" t="s">
        <v>456</v>
      </c>
      <c r="D119" s="36" t="s">
        <v>129</v>
      </c>
      <c r="E119" s="37" t="s">
        <v>461</v>
      </c>
      <c r="F119" s="37" t="str">
        <f>IF(ISBLANK(Table2[[#This Row],[unique_id]]), "", PROPER(SUBSTITUTE(Table2[[#This Row],[unique_id]], "_", " ")))</f>
        <v>Lounge Air Purifier</v>
      </c>
      <c r="G119" s="36" t="s">
        <v>194</v>
      </c>
      <c r="H119" s="36" t="s">
        <v>457</v>
      </c>
      <c r="I119" s="36" t="s">
        <v>132</v>
      </c>
      <c r="J119" s="36" t="s">
        <v>478</v>
      </c>
      <c r="M119" s="36" t="s">
        <v>136</v>
      </c>
      <c r="O119" s="38"/>
      <c r="T119" s="39"/>
      <c r="V119" s="38"/>
      <c r="W119" s="38" t="s">
        <v>495</v>
      </c>
      <c r="X119" s="38"/>
      <c r="Y119" s="44" t="s">
        <v>768</v>
      </c>
      <c r="Z119" s="44"/>
      <c r="AA119" s="44"/>
      <c r="AE119" s="36" t="s">
        <v>458</v>
      </c>
      <c r="AG119" s="38"/>
      <c r="AH119" s="38"/>
      <c r="AT119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11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1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1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9" s="36" t="str">
        <f>Table2[[#This Row],[device_suggested_area]]</f>
        <v>Lounge</v>
      </c>
      <c r="BA119" s="36" t="str">
        <f>IF(ISBLANK(Table2[[#This Row],[device_model]]), "", Table2[[#This Row],[device_suggested_area]])</f>
        <v>Lounge</v>
      </c>
      <c r="BB119" s="36" t="s">
        <v>478</v>
      </c>
      <c r="BC119" s="36" t="s">
        <v>473</v>
      </c>
      <c r="BD119" s="36" t="s">
        <v>456</v>
      </c>
      <c r="BE119" s="36" t="s">
        <v>472</v>
      </c>
      <c r="BF119" s="36" t="s">
        <v>194</v>
      </c>
      <c r="BH119" s="36" t="s">
        <v>697</v>
      </c>
      <c r="BK119" s="36" t="s">
        <v>485</v>
      </c>
      <c r="BM11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0" spans="1:65" s="36" customFormat="1" ht="16" customHeight="1" x14ac:dyDescent="0.2">
      <c r="A120" s="36">
        <v>1554</v>
      </c>
      <c r="B120" s="36" t="s">
        <v>26</v>
      </c>
      <c r="C120" s="36" t="s">
        <v>820</v>
      </c>
      <c r="D120" s="36" t="s">
        <v>148</v>
      </c>
      <c r="E120" s="46" t="s">
        <v>1348</v>
      </c>
      <c r="F120" s="37" t="str">
        <f>IF(ISBLANK(Table2[[#This Row],[unique_id]]), "", PROPER(SUBSTITUTE(Table2[[#This Row],[unique_id]], "_", " ")))</f>
        <v>Template Parents Air Purifier Proxy</v>
      </c>
      <c r="G120" s="36" t="s">
        <v>192</v>
      </c>
      <c r="H120" s="36" t="s">
        <v>457</v>
      </c>
      <c r="I120" s="36" t="s">
        <v>132</v>
      </c>
      <c r="O120" s="38" t="s">
        <v>800</v>
      </c>
      <c r="P120" s="36" t="s">
        <v>165</v>
      </c>
      <c r="Q120" s="36" t="s">
        <v>772</v>
      </c>
      <c r="R120" s="36" t="s">
        <v>131</v>
      </c>
      <c r="S120" s="36" t="str">
        <f>_xlfn.CONCAT( Table2[[#This Row],[device_suggested_area]], " ",Table2[[#This Row],[powercalc_group_3]])</f>
        <v>Parents Fans</v>
      </c>
      <c r="T120" s="39" t="s">
        <v>821</v>
      </c>
      <c r="V120" s="38"/>
      <c r="W120" s="38"/>
      <c r="X120" s="38"/>
      <c r="Y120" s="44"/>
      <c r="Z120" s="44"/>
      <c r="AA120" s="44"/>
      <c r="AG120" s="38"/>
      <c r="AH120" s="38"/>
      <c r="AT120" s="47"/>
      <c r="AU120" s="36" t="s">
        <v>129</v>
      </c>
      <c r="AV12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0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0" s="36" t="str">
        <f>Table2[[#This Row],[device_suggested_area]]</f>
        <v>Parents</v>
      </c>
      <c r="BA120" s="36" t="str">
        <f>IF(ISBLANK(Table2[[#This Row],[device_model]]), "", Table2[[#This Row],[device_suggested_area]])</f>
        <v>Parents</v>
      </c>
      <c r="BB120" s="36" t="s">
        <v>478</v>
      </c>
      <c r="BC120" s="36" t="s">
        <v>473</v>
      </c>
      <c r="BD120" s="36" t="s">
        <v>456</v>
      </c>
      <c r="BE120" s="36" t="s">
        <v>472</v>
      </c>
      <c r="BF120" s="36" t="s">
        <v>192</v>
      </c>
      <c r="BH120" s="36" t="s">
        <v>697</v>
      </c>
      <c r="BM12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s="36" customFormat="1" ht="16" customHeight="1" x14ac:dyDescent="0.2">
      <c r="A121" s="36">
        <v>1555</v>
      </c>
      <c r="B121" s="36" t="s">
        <v>26</v>
      </c>
      <c r="C121" s="36" t="s">
        <v>456</v>
      </c>
      <c r="D121" s="36" t="s">
        <v>129</v>
      </c>
      <c r="E121" s="37" t="s">
        <v>1349</v>
      </c>
      <c r="F121" s="37" t="str">
        <f>IF(ISBLANK(Table2[[#This Row],[unique_id]]), "", PROPER(SUBSTITUTE(Table2[[#This Row],[unique_id]], "_", " ")))</f>
        <v>Parents Air Purifier</v>
      </c>
      <c r="G121" s="36" t="s">
        <v>192</v>
      </c>
      <c r="H121" s="36" t="s">
        <v>457</v>
      </c>
      <c r="I121" s="36" t="s">
        <v>132</v>
      </c>
      <c r="J121" s="36" t="s">
        <v>478</v>
      </c>
      <c r="M121" s="36" t="s">
        <v>136</v>
      </c>
      <c r="O121" s="38"/>
      <c r="T121" s="39"/>
      <c r="V121" s="38"/>
      <c r="W121" s="38" t="s">
        <v>495</v>
      </c>
      <c r="X121" s="38"/>
      <c r="Y121" s="44" t="s">
        <v>768</v>
      </c>
      <c r="Z121" s="44"/>
      <c r="AA121" s="44"/>
      <c r="AE121" s="36" t="s">
        <v>458</v>
      </c>
      <c r="AG121" s="38"/>
      <c r="AH121" s="38"/>
      <c r="AT121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V12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6" t="str">
        <f>Table2[[#This Row],[device_suggested_area]]</f>
        <v>Parents</v>
      </c>
      <c r="BA121" s="36" t="str">
        <f>IF(ISBLANK(Table2[[#This Row],[device_model]]), "", Table2[[#This Row],[device_suggested_area]])</f>
        <v>Parents</v>
      </c>
      <c r="BB121" s="36" t="s">
        <v>478</v>
      </c>
      <c r="BC121" s="36" t="s">
        <v>473</v>
      </c>
      <c r="BD121" s="36" t="s">
        <v>456</v>
      </c>
      <c r="BE121" s="36" t="s">
        <v>472</v>
      </c>
      <c r="BF121" s="36" t="s">
        <v>192</v>
      </c>
      <c r="BH121" s="36" t="s">
        <v>697</v>
      </c>
      <c r="BK121" s="36" t="s">
        <v>1491</v>
      </c>
      <c r="BM12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2" spans="1:65" s="36" customFormat="1" ht="16" customHeight="1" x14ac:dyDescent="0.2">
      <c r="A122" s="36">
        <v>1556</v>
      </c>
      <c r="B122" s="36" t="s">
        <v>26</v>
      </c>
      <c r="C122" s="36" t="s">
        <v>820</v>
      </c>
      <c r="D122" s="36" t="s">
        <v>148</v>
      </c>
      <c r="E122" s="46" t="s">
        <v>1347</v>
      </c>
      <c r="F122" s="37" t="str">
        <f>IF(ISBLANK(Table2[[#This Row],[unique_id]]), "", PROPER(SUBSTITUTE(Table2[[#This Row],[unique_id]], "_", " ")))</f>
        <v>Template Kitchen Air Purifier Proxy</v>
      </c>
      <c r="G122" s="36" t="s">
        <v>206</v>
      </c>
      <c r="H122" s="36" t="s">
        <v>457</v>
      </c>
      <c r="I122" s="36" t="s">
        <v>132</v>
      </c>
      <c r="O122" s="38" t="s">
        <v>800</v>
      </c>
      <c r="P122" s="36" t="s">
        <v>165</v>
      </c>
      <c r="Q122" s="36" t="s">
        <v>772</v>
      </c>
      <c r="R122" s="36" t="s">
        <v>131</v>
      </c>
      <c r="S122" s="36" t="str">
        <f>_xlfn.CONCAT( Table2[[#This Row],[device_suggested_area]], " ",Table2[[#This Row],[powercalc_group_3]])</f>
        <v>Kitchen Fans</v>
      </c>
      <c r="T122" s="39" t="s">
        <v>821</v>
      </c>
      <c r="V122" s="38"/>
      <c r="W122" s="38"/>
      <c r="X122" s="38"/>
      <c r="Y122" s="44"/>
      <c r="Z122" s="44"/>
      <c r="AA122" s="44"/>
      <c r="AG122" s="38"/>
      <c r="AH122" s="38"/>
      <c r="AT122" s="47"/>
      <c r="AU122" s="36" t="s">
        <v>129</v>
      </c>
      <c r="AV12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6" t="str">
        <f>Table2[[#This Row],[device_suggested_area]]</f>
        <v>Kitchen</v>
      </c>
      <c r="BA122" s="36" t="str">
        <f>IF(ISBLANK(Table2[[#This Row],[device_model]]), "", Table2[[#This Row],[device_suggested_area]])</f>
        <v>Kitchen</v>
      </c>
      <c r="BB122" s="36" t="s">
        <v>478</v>
      </c>
      <c r="BC122" s="36" t="s">
        <v>473</v>
      </c>
      <c r="BD122" s="36" t="s">
        <v>456</v>
      </c>
      <c r="BE122" s="36" t="s">
        <v>472</v>
      </c>
      <c r="BF122" s="36" t="s">
        <v>206</v>
      </c>
      <c r="BH122" s="36" t="s">
        <v>697</v>
      </c>
      <c r="BM12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s="36" customFormat="1" ht="16" customHeight="1" x14ac:dyDescent="0.2">
      <c r="A123" s="36">
        <v>1557</v>
      </c>
      <c r="B123" s="36" t="s">
        <v>26</v>
      </c>
      <c r="C123" s="36" t="s">
        <v>456</v>
      </c>
      <c r="D123" s="36" t="s">
        <v>129</v>
      </c>
      <c r="E123" s="37" t="s">
        <v>1346</v>
      </c>
      <c r="F123" s="37" t="str">
        <f>IF(ISBLANK(Table2[[#This Row],[unique_id]]), "", PROPER(SUBSTITUTE(Table2[[#This Row],[unique_id]], "_", " ")))</f>
        <v>Kitchen Air Purifier</v>
      </c>
      <c r="G123" s="36" t="s">
        <v>206</v>
      </c>
      <c r="H123" s="36" t="s">
        <v>457</v>
      </c>
      <c r="I123" s="36" t="s">
        <v>132</v>
      </c>
      <c r="J123" s="36" t="s">
        <v>478</v>
      </c>
      <c r="M123" s="36" t="s">
        <v>136</v>
      </c>
      <c r="O123" s="38"/>
      <c r="T123" s="39"/>
      <c r="V123" s="38"/>
      <c r="W123" s="38" t="s">
        <v>495</v>
      </c>
      <c r="X123" s="38"/>
      <c r="Y123" s="44" t="s">
        <v>768</v>
      </c>
      <c r="Z123" s="44"/>
      <c r="AA123" s="44"/>
      <c r="AE123" s="36" t="s">
        <v>458</v>
      </c>
      <c r="AG123" s="38"/>
      <c r="AH123" s="38"/>
      <c r="AT123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V123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3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3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6" t="str">
        <f>Table2[[#This Row],[device_suggested_area]]</f>
        <v>Kitchen</v>
      </c>
      <c r="BA123" s="36" t="str">
        <f>IF(ISBLANK(Table2[[#This Row],[device_model]]), "", Table2[[#This Row],[device_suggested_area]])</f>
        <v>Kitchen</v>
      </c>
      <c r="BB123" s="36" t="s">
        <v>478</v>
      </c>
      <c r="BC123" s="36" t="s">
        <v>473</v>
      </c>
      <c r="BD123" s="36" t="s">
        <v>456</v>
      </c>
      <c r="BE123" s="36" t="s">
        <v>472</v>
      </c>
      <c r="BF123" s="36" t="s">
        <v>206</v>
      </c>
      <c r="BH123" s="36" t="s">
        <v>697</v>
      </c>
      <c r="BK123" s="36" t="s">
        <v>1350</v>
      </c>
      <c r="BM123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24" spans="1:65" s="36" customFormat="1" ht="16" customHeight="1" x14ac:dyDescent="0.2">
      <c r="A124" s="36">
        <v>1558</v>
      </c>
      <c r="B124" s="36" t="s">
        <v>26</v>
      </c>
      <c r="C124" s="36" t="s">
        <v>1478</v>
      </c>
      <c r="E124" s="48"/>
      <c r="F124" s="36" t="str">
        <f>IF(ISBLANK(Table2[[#This Row],[unique_id]]), "", PROPER(SUBSTITUTE(Table2[[#This Row],[unique_id]], "_", " ")))</f>
        <v/>
      </c>
      <c r="O124" s="38"/>
      <c r="T124" s="39"/>
      <c r="V124" s="38"/>
      <c r="W124" s="38"/>
      <c r="X124" s="38"/>
      <c r="Y124" s="38"/>
      <c r="Z124" s="38"/>
      <c r="AA124" s="38"/>
      <c r="AG124" s="38"/>
      <c r="AH124" s="38"/>
      <c r="AJ124" s="36" t="str">
        <f>IF(ISBLANK(AI124),  "", _xlfn.CONCAT("haas/entity/sensor/", LOWER(C124), "/", E124, "/config"))</f>
        <v/>
      </c>
      <c r="AK124" s="36" t="str">
        <f>IF(ISBLANK(AI124),  "", _xlfn.CONCAT(LOWER(C124), "/", E124))</f>
        <v/>
      </c>
      <c r="AT124" s="42"/>
      <c r="AU124" s="42"/>
      <c r="AV12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2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2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24" s="36" t="s">
        <v>1478</v>
      </c>
      <c r="BA124" s="36" t="str">
        <f>IF(ISBLANK(Table2[[#This Row],[device_model]]), "", Table2[[#This Row],[device_suggested_area]])</f>
        <v>Home</v>
      </c>
      <c r="BB124" s="36" t="s">
        <v>1482</v>
      </c>
      <c r="BC124" s="36" t="s">
        <v>1479</v>
      </c>
      <c r="BD124" s="36" t="s">
        <v>1478</v>
      </c>
      <c r="BE124" s="36" t="s">
        <v>1480</v>
      </c>
      <c r="BF124" s="36" t="s">
        <v>165</v>
      </c>
      <c r="BJ124" s="36" t="s">
        <v>1390</v>
      </c>
      <c r="BK124" s="49" t="s">
        <v>1481</v>
      </c>
      <c r="BM12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25" spans="1:65" s="36" customFormat="1" ht="16" customHeight="1" x14ac:dyDescent="0.2">
      <c r="A125" s="36">
        <v>1559</v>
      </c>
      <c r="B125" s="36" t="s">
        <v>26</v>
      </c>
      <c r="C125" s="36" t="s">
        <v>446</v>
      </c>
      <c r="D125" s="36" t="s">
        <v>334</v>
      </c>
      <c r="E125" s="36" t="s">
        <v>333</v>
      </c>
      <c r="F125" s="37" t="str">
        <f>IF(ISBLANK(Table2[[#This Row],[unique_id]]), "", PROPER(SUBSTITUTE(Table2[[#This Row],[unique_id]], "_", " ")))</f>
        <v>Column Break</v>
      </c>
      <c r="G125" s="36" t="s">
        <v>330</v>
      </c>
      <c r="H125" s="36" t="s">
        <v>457</v>
      </c>
      <c r="I125" s="36" t="s">
        <v>132</v>
      </c>
      <c r="M125" s="36" t="s">
        <v>331</v>
      </c>
      <c r="N125" s="36" t="s">
        <v>332</v>
      </c>
      <c r="O125" s="38"/>
      <c r="T125" s="39"/>
      <c r="V125" s="38"/>
      <c r="W125" s="38"/>
      <c r="X125" s="38"/>
      <c r="Y125" s="38"/>
      <c r="Z125" s="38"/>
      <c r="AA125" s="38"/>
      <c r="AG125" s="38"/>
      <c r="AH125" s="38"/>
      <c r="AT125" s="42"/>
      <c r="AU125" s="38"/>
      <c r="AV125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5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5" s="36" t="str">
        <f>IF(ISBLANK(Table2[[#This Row],[device_model]]), "", Table2[[#This Row],[device_suggested_area]])</f>
        <v/>
      </c>
      <c r="BE125" s="38"/>
      <c r="BL125" s="41"/>
      <c r="BM12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5" s="36" customFormat="1" ht="16" customHeight="1" x14ac:dyDescent="0.2">
      <c r="A126" s="36">
        <v>1600</v>
      </c>
      <c r="B126" s="36" t="s">
        <v>26</v>
      </c>
      <c r="C126" s="36" t="s">
        <v>133</v>
      </c>
      <c r="D126" s="36" t="s">
        <v>137</v>
      </c>
      <c r="E126" s="36" t="s">
        <v>415</v>
      </c>
      <c r="F126" s="37" t="str">
        <f>IF(ISBLANK(Table2[[#This Row],[unique_id]]), "", PROPER(SUBSTITUTE(Table2[[#This Row],[unique_id]], "_", " ")))</f>
        <v>Ada Fan</v>
      </c>
      <c r="G126" s="36" t="s">
        <v>140</v>
      </c>
      <c r="H126" s="36" t="s">
        <v>139</v>
      </c>
      <c r="I126" s="36" t="s">
        <v>132</v>
      </c>
      <c r="J126" s="36" t="s">
        <v>734</v>
      </c>
      <c r="M126" s="36" t="s">
        <v>136</v>
      </c>
      <c r="O126" s="38" t="s">
        <v>800</v>
      </c>
      <c r="P126" s="36" t="s">
        <v>165</v>
      </c>
      <c r="Q126" s="36" t="s">
        <v>772</v>
      </c>
      <c r="R126" s="36" t="str">
        <f>Table2[[#This Row],[entity_domain]]</f>
        <v>Lights</v>
      </c>
      <c r="S126" s="36" t="str">
        <f>_xlfn.CONCAT( Table2[[#This Row],[device_suggested_area]], " ",Table2[[#This Row],[powercalc_group_3]])</f>
        <v>Ada Lights</v>
      </c>
      <c r="T126" s="39" t="s">
        <v>785</v>
      </c>
      <c r="V126" s="38"/>
      <c r="W126" s="38"/>
      <c r="X126" s="38"/>
      <c r="Y126" s="38"/>
      <c r="Z126" s="38"/>
      <c r="AA126" s="38"/>
      <c r="AE126" s="36" t="s">
        <v>292</v>
      </c>
      <c r="AG126" s="38"/>
      <c r="AH126" s="38"/>
      <c r="AT126" s="42"/>
      <c r="AU126" s="38"/>
      <c r="AV12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36" t="str">
        <f>IF(ISBLANK(Table2[[#This Row],[device_model]]), "", Table2[[#This Row],[device_suggested_area]])</f>
        <v/>
      </c>
      <c r="BE126" s="38"/>
      <c r="BF126" s="36" t="s">
        <v>130</v>
      </c>
      <c r="BM12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s="36" customFormat="1" ht="16" customHeight="1" x14ac:dyDescent="0.2">
      <c r="A127" s="36">
        <v>1601</v>
      </c>
      <c r="B127" s="36" t="s">
        <v>26</v>
      </c>
      <c r="C127" s="36" t="s">
        <v>379</v>
      </c>
      <c r="D127" s="36" t="s">
        <v>137</v>
      </c>
      <c r="E127" s="36" t="s">
        <v>307</v>
      </c>
      <c r="F127" s="37" t="str">
        <f>IF(ISBLANK(Table2[[#This Row],[unique_id]]), "", PROPER(SUBSTITUTE(Table2[[#This Row],[unique_id]], "_", " ")))</f>
        <v>Ada Lamp</v>
      </c>
      <c r="G127" s="36" t="s">
        <v>195</v>
      </c>
      <c r="H127" s="36" t="s">
        <v>139</v>
      </c>
      <c r="I127" s="36" t="s">
        <v>132</v>
      </c>
      <c r="J127" s="36" t="s">
        <v>529</v>
      </c>
      <c r="K127" s="36" t="s">
        <v>906</v>
      </c>
      <c r="M127" s="36" t="s">
        <v>136</v>
      </c>
      <c r="O127" s="38"/>
      <c r="T127" s="39"/>
      <c r="V127" s="38"/>
      <c r="W127" s="38" t="s">
        <v>496</v>
      </c>
      <c r="X127" s="50">
        <v>100</v>
      </c>
      <c r="Y127" s="44" t="s">
        <v>770</v>
      </c>
      <c r="Z127" s="44" t="s">
        <v>1006</v>
      </c>
      <c r="AA127" s="44"/>
      <c r="AE127" s="36" t="s">
        <v>292</v>
      </c>
      <c r="AG127" s="38"/>
      <c r="AH127" s="38"/>
      <c r="AT127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7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7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6" t="str">
        <f>Table2[[#This Row],[device_suggested_area]]</f>
        <v>Ada</v>
      </c>
      <c r="BA127" s="36" t="str">
        <f>IF(ISBLANK(Table2[[#This Row],[device_model]]), "", Table2[[#This Row],[device_suggested_area]])</f>
        <v>Ada</v>
      </c>
      <c r="BB127" s="36" t="s">
        <v>529</v>
      </c>
      <c r="BC127" s="36" t="s">
        <v>571</v>
      </c>
      <c r="BD127" s="36" t="s">
        <v>379</v>
      </c>
      <c r="BE127" s="36" t="s">
        <v>568</v>
      </c>
      <c r="BF127" s="36" t="s">
        <v>130</v>
      </c>
      <c r="BH127" s="36" t="s">
        <v>697</v>
      </c>
      <c r="BM12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s="36" customFormat="1" ht="16" customHeight="1" x14ac:dyDescent="0.2">
      <c r="A128" s="36">
        <v>1602</v>
      </c>
      <c r="B128" s="36" t="s">
        <v>26</v>
      </c>
      <c r="C128" s="36" t="s">
        <v>379</v>
      </c>
      <c r="D128" s="36" t="s">
        <v>137</v>
      </c>
      <c r="E128" s="36" t="s">
        <v>949</v>
      </c>
      <c r="F128" s="37" t="str">
        <f>IF(ISBLANK(Table2[[#This Row],[unique_id]]), "", PROPER(SUBSTITUTE(Table2[[#This Row],[unique_id]], "_", " ")))</f>
        <v>Ada Lamp Bulb 1</v>
      </c>
      <c r="H128" s="36" t="s">
        <v>139</v>
      </c>
      <c r="O128" s="38" t="s">
        <v>800</v>
      </c>
      <c r="P128" s="36" t="s">
        <v>165</v>
      </c>
      <c r="Q128" s="36" t="s">
        <v>772</v>
      </c>
      <c r="R128" s="36" t="str">
        <f>Table2[[#This Row],[entity_domain]]</f>
        <v>Lights</v>
      </c>
      <c r="S128" s="36" t="str">
        <f>_xlfn.CONCAT( Table2[[#This Row],[device_suggested_area]], " ",Table2[[#This Row],[powercalc_group_3]])</f>
        <v>Ada Lights</v>
      </c>
      <c r="T128" s="39"/>
      <c r="V128" s="38"/>
      <c r="W128" s="38" t="s">
        <v>495</v>
      </c>
      <c r="X128" s="50">
        <v>100</v>
      </c>
      <c r="Y128" s="44" t="s">
        <v>768</v>
      </c>
      <c r="Z128" s="44" t="s">
        <v>1006</v>
      </c>
      <c r="AA128" s="44"/>
      <c r="AG128" s="38"/>
      <c r="AH128" s="38"/>
      <c r="AT128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6" t="str">
        <f>Table2[[#This Row],[device_suggested_area]]</f>
        <v>Ada</v>
      </c>
      <c r="BA128" s="36" t="str">
        <f>IF(ISBLANK(Table2[[#This Row],[device_model]]), "", Table2[[#This Row],[device_suggested_area]])</f>
        <v>Ada</v>
      </c>
      <c r="BB128" s="36" t="s">
        <v>1031</v>
      </c>
      <c r="BC128" s="36" t="s">
        <v>571</v>
      </c>
      <c r="BD128" s="36" t="s">
        <v>379</v>
      </c>
      <c r="BE128" s="36" t="s">
        <v>568</v>
      </c>
      <c r="BF128" s="36" t="s">
        <v>130</v>
      </c>
      <c r="BH128" s="36" t="s">
        <v>697</v>
      </c>
      <c r="BK128" s="36" t="s">
        <v>502</v>
      </c>
      <c r="BM12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9" spans="1:65" s="36" customFormat="1" ht="16" customHeight="1" x14ac:dyDescent="0.2">
      <c r="A129" s="36">
        <v>1603</v>
      </c>
      <c r="B129" s="36" t="s">
        <v>26</v>
      </c>
      <c r="C129" s="36" t="s">
        <v>379</v>
      </c>
      <c r="D129" s="36" t="s">
        <v>137</v>
      </c>
      <c r="E129" s="36" t="s">
        <v>308</v>
      </c>
      <c r="F129" s="37" t="str">
        <f>IF(ISBLANK(Table2[[#This Row],[unique_id]]), "", PROPER(SUBSTITUTE(Table2[[#This Row],[unique_id]], "_", " ")))</f>
        <v>Edwin Lamp</v>
      </c>
      <c r="G129" s="36" t="s">
        <v>205</v>
      </c>
      <c r="H129" s="36" t="s">
        <v>139</v>
      </c>
      <c r="I129" s="36" t="s">
        <v>132</v>
      </c>
      <c r="J129" s="36" t="s">
        <v>529</v>
      </c>
      <c r="K129" s="36" t="s">
        <v>906</v>
      </c>
      <c r="M129" s="36" t="s">
        <v>136</v>
      </c>
      <c r="O129" s="38"/>
      <c r="T129" s="39"/>
      <c r="V129" s="38"/>
      <c r="W129" s="38" t="s">
        <v>496</v>
      </c>
      <c r="X129" s="50">
        <v>101</v>
      </c>
      <c r="Y129" s="44" t="s">
        <v>770</v>
      </c>
      <c r="Z129" s="44" t="s">
        <v>1006</v>
      </c>
      <c r="AA129" s="44"/>
      <c r="AE129" s="36" t="s">
        <v>292</v>
      </c>
      <c r="AG129" s="38"/>
      <c r="AH129" s="38"/>
      <c r="AT129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36" t="str">
        <f>Table2[[#This Row],[device_suggested_area]]</f>
        <v>Edwin</v>
      </c>
      <c r="BA129" s="36" t="str">
        <f>IF(ISBLANK(Table2[[#This Row],[device_model]]), "", Table2[[#This Row],[device_suggested_area]])</f>
        <v>Edwin</v>
      </c>
      <c r="BB129" s="36" t="s">
        <v>529</v>
      </c>
      <c r="BC129" s="36" t="s">
        <v>571</v>
      </c>
      <c r="BD129" s="36" t="s">
        <v>379</v>
      </c>
      <c r="BE129" s="36" t="s">
        <v>568</v>
      </c>
      <c r="BF129" s="36" t="s">
        <v>127</v>
      </c>
      <c r="BH129" s="36" t="s">
        <v>697</v>
      </c>
      <c r="BM12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s="36" customFormat="1" ht="16" customHeight="1" x14ac:dyDescent="0.2">
      <c r="A130" s="36">
        <v>1604</v>
      </c>
      <c r="B130" s="36" t="s">
        <v>26</v>
      </c>
      <c r="C130" s="36" t="s">
        <v>379</v>
      </c>
      <c r="D130" s="36" t="s">
        <v>137</v>
      </c>
      <c r="E130" s="36" t="s">
        <v>950</v>
      </c>
      <c r="F130" s="37" t="str">
        <f>IF(ISBLANK(Table2[[#This Row],[unique_id]]), "", PROPER(SUBSTITUTE(Table2[[#This Row],[unique_id]], "_", " ")))</f>
        <v>Edwin Lamp Bulb 1</v>
      </c>
      <c r="H130" s="36" t="s">
        <v>139</v>
      </c>
      <c r="O130" s="38" t="s">
        <v>800</v>
      </c>
      <c r="P130" s="36" t="s">
        <v>165</v>
      </c>
      <c r="Q130" s="36" t="s">
        <v>772</v>
      </c>
      <c r="R130" s="36" t="str">
        <f>Table2[[#This Row],[entity_domain]]</f>
        <v>Lights</v>
      </c>
      <c r="S130" s="36" t="str">
        <f>_xlfn.CONCAT( Table2[[#This Row],[device_suggested_area]], " ",Table2[[#This Row],[powercalc_group_3]])</f>
        <v>Edwin Lights</v>
      </c>
      <c r="T130" s="39"/>
      <c r="V130" s="38"/>
      <c r="W130" s="38" t="s">
        <v>495</v>
      </c>
      <c r="X130" s="50">
        <v>101</v>
      </c>
      <c r="Y130" s="44" t="s">
        <v>768</v>
      </c>
      <c r="Z130" s="44" t="s">
        <v>1006</v>
      </c>
      <c r="AA130" s="44"/>
      <c r="AG130" s="38"/>
      <c r="AH130" s="38"/>
      <c r="AT130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3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0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6" t="str">
        <f>Table2[[#This Row],[device_suggested_area]]</f>
        <v>Edwin</v>
      </c>
      <c r="BA130" s="36" t="str">
        <f>IF(ISBLANK(Table2[[#This Row],[device_model]]), "", Table2[[#This Row],[device_suggested_area]])</f>
        <v>Edwin</v>
      </c>
      <c r="BB130" s="36" t="s">
        <v>1031</v>
      </c>
      <c r="BC130" s="36" t="s">
        <v>571</v>
      </c>
      <c r="BD130" s="36" t="s">
        <v>379</v>
      </c>
      <c r="BE130" s="36" t="s">
        <v>568</v>
      </c>
      <c r="BF130" s="36" t="s">
        <v>127</v>
      </c>
      <c r="BH130" s="36" t="s">
        <v>697</v>
      </c>
      <c r="BK130" s="36" t="s">
        <v>527</v>
      </c>
      <c r="BM13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1" spans="1:65" s="36" customFormat="1" ht="16" customHeight="1" x14ac:dyDescent="0.2">
      <c r="A131" s="36">
        <v>1605</v>
      </c>
      <c r="B131" s="36" t="s">
        <v>26</v>
      </c>
      <c r="C131" s="36" t="s">
        <v>133</v>
      </c>
      <c r="D131" s="36" t="s">
        <v>137</v>
      </c>
      <c r="E131" s="36" t="s">
        <v>416</v>
      </c>
      <c r="F131" s="37" t="str">
        <f>IF(ISBLANK(Table2[[#This Row],[unique_id]]), "", PROPER(SUBSTITUTE(Table2[[#This Row],[unique_id]], "_", " ")))</f>
        <v>Edwin Fan</v>
      </c>
      <c r="G131" s="36" t="s">
        <v>190</v>
      </c>
      <c r="H131" s="36" t="s">
        <v>139</v>
      </c>
      <c r="I131" s="36" t="s">
        <v>132</v>
      </c>
      <c r="J131" s="36" t="s">
        <v>734</v>
      </c>
      <c r="M131" s="36" t="s">
        <v>136</v>
      </c>
      <c r="O131" s="38" t="s">
        <v>800</v>
      </c>
      <c r="P131" s="36" t="s">
        <v>165</v>
      </c>
      <c r="Q131" s="36" t="s">
        <v>772</v>
      </c>
      <c r="R131" s="36" t="str">
        <f>Table2[[#This Row],[entity_domain]]</f>
        <v>Lights</v>
      </c>
      <c r="S131" s="36" t="str">
        <f>_xlfn.CONCAT( Table2[[#This Row],[device_suggested_area]], " ",Table2[[#This Row],[powercalc_group_3]])</f>
        <v>Edwin Lights</v>
      </c>
      <c r="T131" s="39" t="s">
        <v>786</v>
      </c>
      <c r="V131" s="38"/>
      <c r="W131" s="38"/>
      <c r="X131" s="38"/>
      <c r="Y131" s="38"/>
      <c r="Z131" s="38"/>
      <c r="AA131" s="38"/>
      <c r="AE131" s="36" t="s">
        <v>292</v>
      </c>
      <c r="AG131" s="38"/>
      <c r="AH131" s="38"/>
      <c r="AT131" s="42"/>
      <c r="AU131" s="38"/>
      <c r="AV13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1" s="36" t="str">
        <f>IF(ISBLANK(Table2[[#This Row],[device_model]]), "", Table2[[#This Row],[device_suggested_area]])</f>
        <v/>
      </c>
      <c r="BE131" s="38"/>
      <c r="BF131" s="36" t="s">
        <v>127</v>
      </c>
      <c r="BM13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2" spans="1:65" s="36" customFormat="1" ht="16" customHeight="1" x14ac:dyDescent="0.2">
      <c r="A132" s="36">
        <v>1606</v>
      </c>
      <c r="B132" s="36" t="s">
        <v>26</v>
      </c>
      <c r="C132" s="36" t="s">
        <v>379</v>
      </c>
      <c r="D132" s="36" t="s">
        <v>137</v>
      </c>
      <c r="E132" s="36" t="s">
        <v>414</v>
      </c>
      <c r="F132" s="37" t="str">
        <f>IF(ISBLANK(Table2[[#This Row],[unique_id]]), "", PROPER(SUBSTITUTE(Table2[[#This Row],[unique_id]], "_", " ")))</f>
        <v>Edwin Night Light</v>
      </c>
      <c r="G132" s="36" t="s">
        <v>413</v>
      </c>
      <c r="H132" s="36" t="s">
        <v>139</v>
      </c>
      <c r="I132" s="36" t="s">
        <v>132</v>
      </c>
      <c r="J132" s="36" t="s">
        <v>530</v>
      </c>
      <c r="K132" s="36" t="s">
        <v>903</v>
      </c>
      <c r="M132" s="36" t="s">
        <v>136</v>
      </c>
      <c r="O132" s="38"/>
      <c r="T132" s="39"/>
      <c r="V132" s="38"/>
      <c r="W132" s="38" t="s">
        <v>496</v>
      </c>
      <c r="X132" s="50">
        <v>102</v>
      </c>
      <c r="Y132" s="44" t="s">
        <v>770</v>
      </c>
      <c r="Z132" s="44" t="s">
        <v>1531</v>
      </c>
      <c r="AA132" s="44"/>
      <c r="AE132" s="36" t="s">
        <v>292</v>
      </c>
      <c r="AG132" s="38"/>
      <c r="AH132" s="38"/>
      <c r="AT132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3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36" t="str">
        <f>Table2[[#This Row],[device_suggested_area]]</f>
        <v>Edwin</v>
      </c>
      <c r="BA132" s="36" t="str">
        <f>IF(ISBLANK(Table2[[#This Row],[device_model]]), "", Table2[[#This Row],[device_suggested_area]])</f>
        <v>Edwin</v>
      </c>
      <c r="BB132" s="36" t="s">
        <v>530</v>
      </c>
      <c r="BC132" s="36" t="s">
        <v>493</v>
      </c>
      <c r="BD132" s="36" t="s">
        <v>379</v>
      </c>
      <c r="BE132" s="36" t="s">
        <v>494</v>
      </c>
      <c r="BF132" s="36" t="s">
        <v>127</v>
      </c>
      <c r="BH132" s="36" t="s">
        <v>697</v>
      </c>
      <c r="BM13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5" s="36" customFormat="1" ht="16" customHeight="1" x14ac:dyDescent="0.2">
      <c r="A133" s="36">
        <v>1607</v>
      </c>
      <c r="B133" s="36" t="s">
        <v>26</v>
      </c>
      <c r="C133" s="36" t="s">
        <v>379</v>
      </c>
      <c r="D133" s="36" t="s">
        <v>137</v>
      </c>
      <c r="E133" s="36" t="s">
        <v>951</v>
      </c>
      <c r="F133" s="37" t="str">
        <f>IF(ISBLANK(Table2[[#This Row],[unique_id]]), "", PROPER(SUBSTITUTE(Table2[[#This Row],[unique_id]], "_", " ")))</f>
        <v>Edwin Night Light Bulb 1</v>
      </c>
      <c r="H133" s="36" t="s">
        <v>139</v>
      </c>
      <c r="O133" s="38" t="s">
        <v>800</v>
      </c>
      <c r="P133" s="36" t="s">
        <v>165</v>
      </c>
      <c r="Q133" s="36" t="s">
        <v>772</v>
      </c>
      <c r="R133" s="36" t="str">
        <f>Table2[[#This Row],[entity_domain]]</f>
        <v>Lights</v>
      </c>
      <c r="S133" s="36" t="str">
        <f>_xlfn.CONCAT( Table2[[#This Row],[device_suggested_area]], " ",Table2[[#This Row],[powercalc_group_3]])</f>
        <v>Edwin Lights</v>
      </c>
      <c r="T133" s="39"/>
      <c r="V133" s="38"/>
      <c r="W133" s="38" t="s">
        <v>495</v>
      </c>
      <c r="X133" s="50">
        <v>102</v>
      </c>
      <c r="Y133" s="44" t="s">
        <v>768</v>
      </c>
      <c r="Z133" s="44" t="s">
        <v>1531</v>
      </c>
      <c r="AA133" s="44"/>
      <c r="AG133" s="38"/>
      <c r="AH133" s="38"/>
      <c r="AT133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33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33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33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36" t="str">
        <f>Table2[[#This Row],[device_suggested_area]]</f>
        <v>Edwin</v>
      </c>
      <c r="BA133" s="36" t="str">
        <f>IF(ISBLANK(Table2[[#This Row],[device_model]]), "", Table2[[#This Row],[device_suggested_area]])</f>
        <v>Edwin</v>
      </c>
      <c r="BB133" s="36" t="s">
        <v>1032</v>
      </c>
      <c r="BC133" s="36" t="s">
        <v>493</v>
      </c>
      <c r="BD133" s="36" t="s">
        <v>379</v>
      </c>
      <c r="BE133" s="36" t="s">
        <v>494</v>
      </c>
      <c r="BF133" s="36" t="s">
        <v>127</v>
      </c>
      <c r="BH133" s="36" t="s">
        <v>697</v>
      </c>
      <c r="BK133" s="36" t="s">
        <v>503</v>
      </c>
      <c r="BM133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34" spans="1:65" s="36" customFormat="1" ht="16" customHeight="1" x14ac:dyDescent="0.2">
      <c r="A134" s="36">
        <v>1608</v>
      </c>
      <c r="B134" s="36" t="s">
        <v>26</v>
      </c>
      <c r="C134" s="36" t="s">
        <v>379</v>
      </c>
      <c r="D134" s="36" t="s">
        <v>137</v>
      </c>
      <c r="E134" s="36" t="s">
        <v>296</v>
      </c>
      <c r="F134" s="37" t="str">
        <f>IF(ISBLANK(Table2[[#This Row],[unique_id]]), "", PROPER(SUBSTITUTE(Table2[[#This Row],[unique_id]], "_", " ")))</f>
        <v>Hallway Main</v>
      </c>
      <c r="G134" s="36" t="s">
        <v>200</v>
      </c>
      <c r="H134" s="36" t="s">
        <v>139</v>
      </c>
      <c r="I134" s="36" t="s">
        <v>132</v>
      </c>
      <c r="J134" s="36" t="s">
        <v>736</v>
      </c>
      <c r="K134" s="36" t="s">
        <v>939</v>
      </c>
      <c r="M134" s="36" t="s">
        <v>136</v>
      </c>
      <c r="O134" s="38"/>
      <c r="T134" s="39"/>
      <c r="V134" s="38"/>
      <c r="W134" s="38" t="s">
        <v>496</v>
      </c>
      <c r="X134" s="50">
        <v>103</v>
      </c>
      <c r="Y134" s="44" t="s">
        <v>770</v>
      </c>
      <c r="Z134" s="44" t="s">
        <v>1007</v>
      </c>
      <c r="AA134" s="44"/>
      <c r="AE134" s="36" t="s">
        <v>292</v>
      </c>
      <c r="AG134" s="38"/>
      <c r="AH134" s="38"/>
      <c r="AT134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3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3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3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6" t="str">
        <f>Table2[[#This Row],[device_suggested_area]]</f>
        <v>Hallway</v>
      </c>
      <c r="BA134" s="36" t="str">
        <f>IF(ISBLANK(Table2[[#This Row],[device_model]]), "", Table2[[#This Row],[device_suggested_area]])</f>
        <v>Hallway</v>
      </c>
      <c r="BB134" s="36" t="s">
        <v>1033</v>
      </c>
      <c r="BC134" s="36" t="s">
        <v>493</v>
      </c>
      <c r="BD134" s="36" t="s">
        <v>379</v>
      </c>
      <c r="BE134" s="36" t="s">
        <v>494</v>
      </c>
      <c r="BF134" s="36" t="s">
        <v>408</v>
      </c>
      <c r="BM13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s="36" customFormat="1" ht="16" customHeight="1" x14ac:dyDescent="0.2">
      <c r="A135" s="36">
        <v>1609</v>
      </c>
      <c r="B135" s="36" t="s">
        <v>26</v>
      </c>
      <c r="C135" s="36" t="s">
        <v>379</v>
      </c>
      <c r="D135" s="36" t="s">
        <v>137</v>
      </c>
      <c r="E135" s="36" t="s">
        <v>952</v>
      </c>
      <c r="F135" s="37" t="str">
        <f>IF(ISBLANK(Table2[[#This Row],[unique_id]]), "", PROPER(SUBSTITUTE(Table2[[#This Row],[unique_id]], "_", " ")))</f>
        <v>Hallway Main Bulb 1</v>
      </c>
      <c r="H135" s="36" t="s">
        <v>139</v>
      </c>
      <c r="O135" s="38" t="s">
        <v>800</v>
      </c>
      <c r="P135" s="36" t="s">
        <v>165</v>
      </c>
      <c r="Q135" s="36" t="s">
        <v>772</v>
      </c>
      <c r="R135" s="36" t="str">
        <f>Table2[[#This Row],[entity_domain]]</f>
        <v>Lights</v>
      </c>
      <c r="S135" s="36" t="str">
        <f>_xlfn.CONCAT( Table2[[#This Row],[device_suggested_area]], " ",Table2[[#This Row],[powercalc_group_3]])</f>
        <v>Hallway Lights</v>
      </c>
      <c r="T135" s="39"/>
      <c r="V135" s="38"/>
      <c r="W135" s="38" t="s">
        <v>495</v>
      </c>
      <c r="X135" s="50">
        <v>103</v>
      </c>
      <c r="Y135" s="44" t="s">
        <v>768</v>
      </c>
      <c r="Z135" s="44" t="s">
        <v>1007</v>
      </c>
      <c r="AA135" s="44"/>
      <c r="AG135" s="38"/>
      <c r="AH135" s="38"/>
      <c r="AT135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5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5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6" t="str">
        <f>Table2[[#This Row],[device_suggested_area]]</f>
        <v>Hallway</v>
      </c>
      <c r="BA135" s="36" t="str">
        <f>IF(ISBLANK(Table2[[#This Row],[device_model]]), "", Table2[[#This Row],[device_suggested_area]])</f>
        <v>Hallway</v>
      </c>
      <c r="BB135" s="36" t="s">
        <v>1034</v>
      </c>
      <c r="BC135" s="36" t="s">
        <v>493</v>
      </c>
      <c r="BD135" s="36" t="s">
        <v>379</v>
      </c>
      <c r="BE135" s="36" t="s">
        <v>494</v>
      </c>
      <c r="BF135" s="36" t="s">
        <v>408</v>
      </c>
      <c r="BK135" s="36" t="s">
        <v>504</v>
      </c>
      <c r="BM13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6" spans="1:65" s="36" customFormat="1" ht="16" customHeight="1" x14ac:dyDescent="0.2">
      <c r="A136" s="36">
        <v>1610</v>
      </c>
      <c r="B136" s="36" t="s">
        <v>26</v>
      </c>
      <c r="C136" s="36" t="s">
        <v>379</v>
      </c>
      <c r="D136" s="36" t="s">
        <v>137</v>
      </c>
      <c r="E136" s="36" t="s">
        <v>953</v>
      </c>
      <c r="F136" s="37" t="str">
        <f>IF(ISBLANK(Table2[[#This Row],[unique_id]]), "", PROPER(SUBSTITUTE(Table2[[#This Row],[unique_id]], "_", " ")))</f>
        <v>Hallway Main Bulb 2</v>
      </c>
      <c r="H136" s="36" t="s">
        <v>139</v>
      </c>
      <c r="O136" s="38" t="s">
        <v>800</v>
      </c>
      <c r="P136" s="36" t="s">
        <v>165</v>
      </c>
      <c r="Q136" s="36" t="s">
        <v>772</v>
      </c>
      <c r="R136" s="36" t="str">
        <f>Table2[[#This Row],[entity_domain]]</f>
        <v>Lights</v>
      </c>
      <c r="S136" s="36" t="str">
        <f>_xlfn.CONCAT( Table2[[#This Row],[device_suggested_area]], " ",Table2[[#This Row],[powercalc_group_3]])</f>
        <v>Hallway Lights</v>
      </c>
      <c r="T136" s="39"/>
      <c r="V136" s="38"/>
      <c r="W136" s="38" t="s">
        <v>495</v>
      </c>
      <c r="X136" s="50">
        <v>103</v>
      </c>
      <c r="Y136" s="44" t="s">
        <v>768</v>
      </c>
      <c r="Z136" s="44" t="s">
        <v>1007</v>
      </c>
      <c r="AA136" s="44"/>
      <c r="AG136" s="38"/>
      <c r="AH136" s="38"/>
      <c r="AT136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6" t="str">
        <f>Table2[[#This Row],[device_suggested_area]]</f>
        <v>Hallway</v>
      </c>
      <c r="BA136" s="36" t="str">
        <f>IF(ISBLANK(Table2[[#This Row],[device_model]]), "", Table2[[#This Row],[device_suggested_area]])</f>
        <v>Hallway</v>
      </c>
      <c r="BB136" s="36" t="s">
        <v>1035</v>
      </c>
      <c r="BC136" s="36" t="s">
        <v>493</v>
      </c>
      <c r="BD136" s="36" t="s">
        <v>379</v>
      </c>
      <c r="BE136" s="36" t="s">
        <v>494</v>
      </c>
      <c r="BF136" s="36" t="s">
        <v>408</v>
      </c>
      <c r="BK136" s="36" t="s">
        <v>505</v>
      </c>
      <c r="BM13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7" spans="1:65" s="36" customFormat="1" ht="16" customHeight="1" x14ac:dyDescent="0.2">
      <c r="A137" s="36">
        <v>1611</v>
      </c>
      <c r="B137" s="36" t="s">
        <v>26</v>
      </c>
      <c r="C137" s="36" t="s">
        <v>379</v>
      </c>
      <c r="D137" s="36" t="s">
        <v>137</v>
      </c>
      <c r="E137" s="36" t="s">
        <v>954</v>
      </c>
      <c r="F137" s="37" t="str">
        <f>IF(ISBLANK(Table2[[#This Row],[unique_id]]), "", PROPER(SUBSTITUTE(Table2[[#This Row],[unique_id]], "_", " ")))</f>
        <v>Hallway Main Bulb 3</v>
      </c>
      <c r="H137" s="36" t="s">
        <v>139</v>
      </c>
      <c r="O137" s="38" t="s">
        <v>800</v>
      </c>
      <c r="P137" s="36" t="s">
        <v>165</v>
      </c>
      <c r="Q137" s="36" t="s">
        <v>772</v>
      </c>
      <c r="R137" s="36" t="str">
        <f>Table2[[#This Row],[entity_domain]]</f>
        <v>Lights</v>
      </c>
      <c r="S137" s="36" t="str">
        <f>_xlfn.CONCAT( Table2[[#This Row],[device_suggested_area]], " ",Table2[[#This Row],[powercalc_group_3]])</f>
        <v>Hallway Lights</v>
      </c>
      <c r="T137" s="39"/>
      <c r="V137" s="38"/>
      <c r="W137" s="38" t="s">
        <v>495</v>
      </c>
      <c r="X137" s="50">
        <v>103</v>
      </c>
      <c r="Y137" s="44" t="s">
        <v>768</v>
      </c>
      <c r="Z137" s="44" t="s">
        <v>1007</v>
      </c>
      <c r="AA137" s="44"/>
      <c r="AG137" s="38"/>
      <c r="AH137" s="38"/>
      <c r="AT137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7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7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6" t="str">
        <f>Table2[[#This Row],[device_suggested_area]]</f>
        <v>Hallway</v>
      </c>
      <c r="BA137" s="36" t="str">
        <f>IF(ISBLANK(Table2[[#This Row],[device_model]]), "", Table2[[#This Row],[device_suggested_area]])</f>
        <v>Hallway</v>
      </c>
      <c r="BB137" s="36" t="s">
        <v>1036</v>
      </c>
      <c r="BC137" s="36" t="s">
        <v>493</v>
      </c>
      <c r="BD137" s="36" t="s">
        <v>379</v>
      </c>
      <c r="BE137" s="36" t="s">
        <v>494</v>
      </c>
      <c r="BF137" s="36" t="s">
        <v>408</v>
      </c>
      <c r="BK137" s="36" t="s">
        <v>506</v>
      </c>
      <c r="BM13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8" spans="1:65" s="36" customFormat="1" ht="16" customHeight="1" x14ac:dyDescent="0.2">
      <c r="A138" s="36">
        <v>1612</v>
      </c>
      <c r="B138" s="36" t="s">
        <v>26</v>
      </c>
      <c r="C138" s="36" t="s">
        <v>379</v>
      </c>
      <c r="D138" s="36" t="s">
        <v>137</v>
      </c>
      <c r="E138" s="36" t="s">
        <v>955</v>
      </c>
      <c r="F138" s="37" t="str">
        <f>IF(ISBLANK(Table2[[#This Row],[unique_id]]), "", PROPER(SUBSTITUTE(Table2[[#This Row],[unique_id]], "_", " ")))</f>
        <v>Hallway Main Bulb 4</v>
      </c>
      <c r="H138" s="36" t="s">
        <v>139</v>
      </c>
      <c r="O138" s="38" t="s">
        <v>800</v>
      </c>
      <c r="P138" s="36" t="s">
        <v>165</v>
      </c>
      <c r="Q138" s="36" t="s">
        <v>772</v>
      </c>
      <c r="R138" s="36" t="str">
        <f>Table2[[#This Row],[entity_domain]]</f>
        <v>Lights</v>
      </c>
      <c r="S138" s="36" t="str">
        <f>_xlfn.CONCAT( Table2[[#This Row],[device_suggested_area]], " ",Table2[[#This Row],[powercalc_group_3]])</f>
        <v>Hallway Lights</v>
      </c>
      <c r="T138" s="39"/>
      <c r="V138" s="38"/>
      <c r="W138" s="38" t="s">
        <v>495</v>
      </c>
      <c r="X138" s="50">
        <v>103</v>
      </c>
      <c r="Y138" s="44" t="s">
        <v>768</v>
      </c>
      <c r="Z138" s="44" t="s">
        <v>1007</v>
      </c>
      <c r="AA138" s="44"/>
      <c r="AG138" s="38"/>
      <c r="AH138" s="38"/>
      <c r="AT138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36" t="str">
        <f>Table2[[#This Row],[device_suggested_area]]</f>
        <v>Hallway</v>
      </c>
      <c r="BA138" s="36" t="str">
        <f>IF(ISBLANK(Table2[[#This Row],[device_model]]), "", Table2[[#This Row],[device_suggested_area]])</f>
        <v>Hallway</v>
      </c>
      <c r="BB138" s="36" t="s">
        <v>1037</v>
      </c>
      <c r="BC138" s="36" t="s">
        <v>493</v>
      </c>
      <c r="BD138" s="36" t="s">
        <v>379</v>
      </c>
      <c r="BE138" s="36" t="s">
        <v>494</v>
      </c>
      <c r="BF138" s="36" t="s">
        <v>408</v>
      </c>
      <c r="BK138" s="36" t="s">
        <v>507</v>
      </c>
      <c r="BM13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9" spans="1:65" s="36" customFormat="1" ht="16" customHeight="1" x14ac:dyDescent="0.2">
      <c r="A139" s="36">
        <v>1613</v>
      </c>
      <c r="B139" s="36" t="s">
        <v>26</v>
      </c>
      <c r="C139" s="36" t="s">
        <v>456</v>
      </c>
      <c r="D139" s="36" t="s">
        <v>137</v>
      </c>
      <c r="E139" s="36" t="s">
        <v>874</v>
      </c>
      <c r="F139" s="37" t="str">
        <f>IF(ISBLANK(Table2[[#This Row],[unique_id]]), "", PROPER(SUBSTITUTE(Table2[[#This Row],[unique_id]], "_", " ")))</f>
        <v>Hallway Sconces</v>
      </c>
      <c r="G139" s="36" t="s">
        <v>876</v>
      </c>
      <c r="H139" s="36" t="s">
        <v>139</v>
      </c>
      <c r="I139" s="36" t="s">
        <v>132</v>
      </c>
      <c r="J139" s="36" t="s">
        <v>866</v>
      </c>
      <c r="K139" s="36" t="s">
        <v>939</v>
      </c>
      <c r="M139" s="36" t="s">
        <v>136</v>
      </c>
      <c r="O139" s="38"/>
      <c r="T139" s="39"/>
      <c r="V139" s="38"/>
      <c r="W139" s="38" t="s">
        <v>496</v>
      </c>
      <c r="X139" s="50">
        <v>120</v>
      </c>
      <c r="Y139" s="44" t="s">
        <v>770</v>
      </c>
      <c r="Z139" s="38" t="s">
        <v>1008</v>
      </c>
      <c r="AA139" s="38"/>
      <c r="AE139" s="36" t="s">
        <v>292</v>
      </c>
      <c r="AG139" s="38"/>
      <c r="AH139" s="38"/>
      <c r="AT139" s="42"/>
      <c r="AV13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6" t="str">
        <f>Table2[[#This Row],[device_suggested_area]]</f>
        <v>Hallway</v>
      </c>
      <c r="BA139" s="36" t="str">
        <f>IF(ISBLANK(Table2[[#This Row],[device_model]]), "", Table2[[#This Row],[device_suggested_area]])</f>
        <v>Hallway</v>
      </c>
      <c r="BB139" s="36" t="s">
        <v>866</v>
      </c>
      <c r="BC139" s="36" t="s">
        <v>869</v>
      </c>
      <c r="BD139" s="36" t="s">
        <v>456</v>
      </c>
      <c r="BE139" s="36" t="s">
        <v>867</v>
      </c>
      <c r="BF139" s="36" t="s">
        <v>408</v>
      </c>
      <c r="BM13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5" s="36" customFormat="1" ht="16" customHeight="1" x14ac:dyDescent="0.2">
      <c r="A140" s="36">
        <v>1614</v>
      </c>
      <c r="B140" s="36" t="s">
        <v>26</v>
      </c>
      <c r="C140" s="36" t="s">
        <v>456</v>
      </c>
      <c r="D140" s="36" t="s">
        <v>137</v>
      </c>
      <c r="E140" s="36" t="s">
        <v>875</v>
      </c>
      <c r="F140" s="37" t="str">
        <f>IF(ISBLANK(Table2[[#This Row],[unique_id]]), "", PROPER(SUBSTITUTE(Table2[[#This Row],[unique_id]], "_", " ")))</f>
        <v>Hallway Sconces Bulb 1</v>
      </c>
      <c r="H140" s="36" t="s">
        <v>139</v>
      </c>
      <c r="O140" s="38" t="s">
        <v>800</v>
      </c>
      <c r="P140" s="36" t="s">
        <v>165</v>
      </c>
      <c r="Q140" s="36" t="s">
        <v>772</v>
      </c>
      <c r="R140" s="36" t="str">
        <f>Table2[[#This Row],[entity_domain]]</f>
        <v>Lights</v>
      </c>
      <c r="S140" s="36" t="str">
        <f>_xlfn.CONCAT( Table2[[#This Row],[device_suggested_area]], " ",Table2[[#This Row],[powercalc_group_3]])</f>
        <v>Hallway Lights</v>
      </c>
      <c r="T140" s="39"/>
      <c r="V140" s="38"/>
      <c r="W140" s="38" t="s">
        <v>495</v>
      </c>
      <c r="X140" s="50">
        <v>120</v>
      </c>
      <c r="Y140" s="44" t="s">
        <v>768</v>
      </c>
      <c r="Z140" s="38" t="s">
        <v>1008</v>
      </c>
      <c r="AA140" s="38"/>
      <c r="AG140" s="38"/>
      <c r="AH140" s="38"/>
      <c r="AT140" s="42"/>
      <c r="AV14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0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6" t="str">
        <f>Table2[[#This Row],[device_suggested_area]]</f>
        <v>Hallway</v>
      </c>
      <c r="BA140" s="36" t="str">
        <f>IF(ISBLANK(Table2[[#This Row],[device_model]]), "", Table2[[#This Row],[device_suggested_area]])</f>
        <v>Hallway</v>
      </c>
      <c r="BB140" s="36" t="s">
        <v>1020</v>
      </c>
      <c r="BC140" s="36" t="s">
        <v>869</v>
      </c>
      <c r="BD140" s="36" t="s">
        <v>456</v>
      </c>
      <c r="BE140" s="36" t="s">
        <v>867</v>
      </c>
      <c r="BF140" s="36" t="s">
        <v>408</v>
      </c>
      <c r="BK140" s="36" t="s">
        <v>877</v>
      </c>
      <c r="BM14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1" spans="1:65" s="36" customFormat="1" ht="16" customHeight="1" x14ac:dyDescent="0.2">
      <c r="A141" s="36">
        <v>1615</v>
      </c>
      <c r="B141" s="36" t="s">
        <v>26</v>
      </c>
      <c r="C141" s="36" t="s">
        <v>456</v>
      </c>
      <c r="D141" s="36" t="s">
        <v>137</v>
      </c>
      <c r="E141" s="36" t="s">
        <v>1325</v>
      </c>
      <c r="F141" s="37" t="str">
        <f>IF(ISBLANK(Table2[[#This Row],[unique_id]]), "", PROPER(SUBSTITUTE(Table2[[#This Row],[unique_id]], "_", " ")))</f>
        <v>Hallway Sconces Bulb 2</v>
      </c>
      <c r="H141" s="36" t="s">
        <v>139</v>
      </c>
      <c r="O141" s="38" t="s">
        <v>800</v>
      </c>
      <c r="P141" s="36" t="s">
        <v>165</v>
      </c>
      <c r="Q141" s="36" t="s">
        <v>772</v>
      </c>
      <c r="R141" s="36" t="str">
        <f>Table2[[#This Row],[entity_domain]]</f>
        <v>Lights</v>
      </c>
      <c r="S141" s="36" t="str">
        <f>_xlfn.CONCAT( Table2[[#This Row],[device_suggested_area]], " ",Table2[[#This Row],[powercalc_group_3]])</f>
        <v>Hallway Lights</v>
      </c>
      <c r="T141" s="39"/>
      <c r="V141" s="38"/>
      <c r="W141" s="38" t="s">
        <v>495</v>
      </c>
      <c r="X141" s="50">
        <v>120</v>
      </c>
      <c r="Y141" s="44" t="s">
        <v>768</v>
      </c>
      <c r="Z141" s="38" t="s">
        <v>1008</v>
      </c>
      <c r="AA141" s="38"/>
      <c r="AG141" s="38"/>
      <c r="AH141" s="38"/>
      <c r="AT141" s="42"/>
      <c r="AV14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6" t="str">
        <f>Table2[[#This Row],[device_suggested_area]]</f>
        <v>Hallway</v>
      </c>
      <c r="BA141" s="36" t="str">
        <f>IF(ISBLANK(Table2[[#This Row],[device_model]]), "", Table2[[#This Row],[device_suggested_area]])</f>
        <v>Hallway</v>
      </c>
      <c r="BB141" s="36" t="s">
        <v>1021</v>
      </c>
      <c r="BC141" s="36" t="s">
        <v>869</v>
      </c>
      <c r="BD141" s="36" t="s">
        <v>456</v>
      </c>
      <c r="BE141" s="36" t="s">
        <v>867</v>
      </c>
      <c r="BF141" s="36" t="s">
        <v>408</v>
      </c>
      <c r="BK141" s="36" t="s">
        <v>878</v>
      </c>
      <c r="BM14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2" spans="1:65" s="36" customFormat="1" ht="16" customHeight="1" x14ac:dyDescent="0.2">
      <c r="A142" s="36">
        <v>1616</v>
      </c>
      <c r="B142" s="36" t="s">
        <v>26</v>
      </c>
      <c r="C142" s="36" t="s">
        <v>379</v>
      </c>
      <c r="D142" s="36" t="s">
        <v>137</v>
      </c>
      <c r="E142" s="36" t="s">
        <v>297</v>
      </c>
      <c r="F142" s="37" t="str">
        <f>IF(ISBLANK(Table2[[#This Row],[unique_id]]), "", PROPER(SUBSTITUTE(Table2[[#This Row],[unique_id]], "_", " ")))</f>
        <v>Dining Main</v>
      </c>
      <c r="G142" s="36" t="s">
        <v>138</v>
      </c>
      <c r="H142" s="36" t="s">
        <v>139</v>
      </c>
      <c r="I142" s="36" t="s">
        <v>132</v>
      </c>
      <c r="J142" s="36" t="s">
        <v>736</v>
      </c>
      <c r="K142" s="36" t="s">
        <v>902</v>
      </c>
      <c r="M142" s="36" t="s">
        <v>136</v>
      </c>
      <c r="O142" s="38"/>
      <c r="T142" s="39"/>
      <c r="V142" s="38"/>
      <c r="W142" s="38" t="s">
        <v>496</v>
      </c>
      <c r="X142" s="50">
        <v>104</v>
      </c>
      <c r="Y142" s="44" t="s">
        <v>770</v>
      </c>
      <c r="Z142" s="44" t="s">
        <v>1006</v>
      </c>
      <c r="AA142" s="44"/>
      <c r="AE142" s="36" t="s">
        <v>292</v>
      </c>
      <c r="AG142" s="38"/>
      <c r="AH142" s="38"/>
      <c r="AT142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4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6" t="str">
        <f>Table2[[#This Row],[device_suggested_area]]</f>
        <v>Dining</v>
      </c>
      <c r="BA142" s="36" t="str">
        <f>IF(ISBLANK(Table2[[#This Row],[device_model]]), "", Table2[[#This Row],[device_suggested_area]])</f>
        <v>Dining</v>
      </c>
      <c r="BB142" s="36" t="s">
        <v>1033</v>
      </c>
      <c r="BC142" s="36" t="s">
        <v>493</v>
      </c>
      <c r="BD142" s="36" t="s">
        <v>379</v>
      </c>
      <c r="BE142" s="36" t="s">
        <v>494</v>
      </c>
      <c r="BF142" s="36" t="s">
        <v>193</v>
      </c>
      <c r="BM14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5" s="36" customFormat="1" ht="16" customHeight="1" x14ac:dyDescent="0.2">
      <c r="A143" s="36">
        <v>1617</v>
      </c>
      <c r="B143" s="36" t="s">
        <v>26</v>
      </c>
      <c r="C143" s="36" t="s">
        <v>379</v>
      </c>
      <c r="D143" s="36" t="s">
        <v>137</v>
      </c>
      <c r="E143" s="36" t="s">
        <v>956</v>
      </c>
      <c r="F143" s="37" t="str">
        <f>IF(ISBLANK(Table2[[#This Row],[unique_id]]), "", PROPER(SUBSTITUTE(Table2[[#This Row],[unique_id]], "_", " ")))</f>
        <v>Dining Main Bulb 1</v>
      </c>
      <c r="H143" s="36" t="s">
        <v>139</v>
      </c>
      <c r="O143" s="38" t="s">
        <v>800</v>
      </c>
      <c r="P143" s="36" t="s">
        <v>165</v>
      </c>
      <c r="Q143" s="36" t="s">
        <v>772</v>
      </c>
      <c r="R143" s="36" t="str">
        <f>Table2[[#This Row],[entity_domain]]</f>
        <v>Lights</v>
      </c>
      <c r="S143" s="36" t="str">
        <f>_xlfn.CONCAT( Table2[[#This Row],[device_suggested_area]], " ",Table2[[#This Row],[powercalc_group_3]])</f>
        <v>Dining Lights</v>
      </c>
      <c r="T143" s="39"/>
      <c r="V143" s="38"/>
      <c r="W143" s="38" t="s">
        <v>495</v>
      </c>
      <c r="X143" s="50">
        <v>104</v>
      </c>
      <c r="Y143" s="44" t="s">
        <v>768</v>
      </c>
      <c r="Z143" s="44" t="s">
        <v>1006</v>
      </c>
      <c r="AA143" s="44"/>
      <c r="AG143" s="38"/>
      <c r="AH143" s="38"/>
      <c r="AT143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43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43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43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6" t="str">
        <f>Table2[[#This Row],[device_suggested_area]]</f>
        <v>Dining</v>
      </c>
      <c r="BA143" s="36" t="str">
        <f>IF(ISBLANK(Table2[[#This Row],[device_model]]), "", Table2[[#This Row],[device_suggested_area]])</f>
        <v>Dining</v>
      </c>
      <c r="BB143" s="36" t="s">
        <v>1034</v>
      </c>
      <c r="BC143" s="36" t="s">
        <v>493</v>
      </c>
      <c r="BD143" s="36" t="s">
        <v>379</v>
      </c>
      <c r="BE143" s="36" t="s">
        <v>494</v>
      </c>
      <c r="BF143" s="36" t="s">
        <v>193</v>
      </c>
      <c r="BK143" s="36" t="s">
        <v>508</v>
      </c>
      <c r="BM143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44" spans="1:65" s="36" customFormat="1" ht="16" customHeight="1" x14ac:dyDescent="0.2">
      <c r="A144" s="36">
        <v>1618</v>
      </c>
      <c r="B144" s="36" t="s">
        <v>26</v>
      </c>
      <c r="C144" s="36" t="s">
        <v>379</v>
      </c>
      <c r="D144" s="36" t="s">
        <v>137</v>
      </c>
      <c r="E144" s="36" t="s">
        <v>957</v>
      </c>
      <c r="F144" s="37" t="str">
        <f>IF(ISBLANK(Table2[[#This Row],[unique_id]]), "", PROPER(SUBSTITUTE(Table2[[#This Row],[unique_id]], "_", " ")))</f>
        <v>Dining Main Bulb 2</v>
      </c>
      <c r="H144" s="36" t="s">
        <v>139</v>
      </c>
      <c r="O144" s="38" t="s">
        <v>800</v>
      </c>
      <c r="P144" s="36" t="s">
        <v>165</v>
      </c>
      <c r="Q144" s="36" t="s">
        <v>772</v>
      </c>
      <c r="R144" s="36" t="str">
        <f>Table2[[#This Row],[entity_domain]]</f>
        <v>Lights</v>
      </c>
      <c r="S144" s="36" t="str">
        <f>_xlfn.CONCAT( Table2[[#This Row],[device_suggested_area]], " ",Table2[[#This Row],[powercalc_group_3]])</f>
        <v>Dining Lights</v>
      </c>
      <c r="T144" s="39"/>
      <c r="V144" s="38"/>
      <c r="W144" s="38" t="s">
        <v>495</v>
      </c>
      <c r="X144" s="50">
        <v>104</v>
      </c>
      <c r="Y144" s="44" t="s">
        <v>768</v>
      </c>
      <c r="Z144" s="44" t="s">
        <v>1006</v>
      </c>
      <c r="AA144" s="44"/>
      <c r="AG144" s="38"/>
      <c r="AH144" s="38"/>
      <c r="AT144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4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4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4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6" t="str">
        <f>Table2[[#This Row],[device_suggested_area]]</f>
        <v>Dining</v>
      </c>
      <c r="BA144" s="36" t="str">
        <f>IF(ISBLANK(Table2[[#This Row],[device_model]]), "", Table2[[#This Row],[device_suggested_area]])</f>
        <v>Dining</v>
      </c>
      <c r="BB144" s="36" t="s">
        <v>1035</v>
      </c>
      <c r="BC144" s="36" t="s">
        <v>493</v>
      </c>
      <c r="BD144" s="36" t="s">
        <v>379</v>
      </c>
      <c r="BE144" s="36" t="s">
        <v>494</v>
      </c>
      <c r="BF144" s="36" t="s">
        <v>193</v>
      </c>
      <c r="BK144" s="36" t="s">
        <v>509</v>
      </c>
      <c r="BM14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5" spans="1:65" s="36" customFormat="1" ht="16" customHeight="1" x14ac:dyDescent="0.2">
      <c r="A145" s="36">
        <v>1619</v>
      </c>
      <c r="B145" s="36" t="s">
        <v>26</v>
      </c>
      <c r="C145" s="36" t="s">
        <v>379</v>
      </c>
      <c r="D145" s="36" t="s">
        <v>137</v>
      </c>
      <c r="E145" s="36" t="s">
        <v>958</v>
      </c>
      <c r="F145" s="37" t="str">
        <f>IF(ISBLANK(Table2[[#This Row],[unique_id]]), "", PROPER(SUBSTITUTE(Table2[[#This Row],[unique_id]], "_", " ")))</f>
        <v>Dining Main Bulb 3</v>
      </c>
      <c r="H145" s="36" t="s">
        <v>139</v>
      </c>
      <c r="O145" s="38" t="s">
        <v>800</v>
      </c>
      <c r="P145" s="36" t="s">
        <v>165</v>
      </c>
      <c r="Q145" s="36" t="s">
        <v>772</v>
      </c>
      <c r="R145" s="36" t="str">
        <f>Table2[[#This Row],[entity_domain]]</f>
        <v>Lights</v>
      </c>
      <c r="S145" s="36" t="str">
        <f>_xlfn.CONCAT( Table2[[#This Row],[device_suggested_area]], " ",Table2[[#This Row],[powercalc_group_3]])</f>
        <v>Dining Lights</v>
      </c>
      <c r="T145" s="39"/>
      <c r="V145" s="38"/>
      <c r="W145" s="38" t="s">
        <v>495</v>
      </c>
      <c r="X145" s="50">
        <v>104</v>
      </c>
      <c r="Y145" s="44" t="s">
        <v>768</v>
      </c>
      <c r="Z145" s="44" t="s">
        <v>1006</v>
      </c>
      <c r="AA145" s="44"/>
      <c r="AG145" s="38"/>
      <c r="AH145" s="38"/>
      <c r="AT145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5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5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6" t="str">
        <f>Table2[[#This Row],[device_suggested_area]]</f>
        <v>Dining</v>
      </c>
      <c r="BA145" s="36" t="str">
        <f>IF(ISBLANK(Table2[[#This Row],[device_model]]), "", Table2[[#This Row],[device_suggested_area]])</f>
        <v>Dining</v>
      </c>
      <c r="BB145" s="36" t="s">
        <v>1036</v>
      </c>
      <c r="BC145" s="36" t="s">
        <v>493</v>
      </c>
      <c r="BD145" s="36" t="s">
        <v>379</v>
      </c>
      <c r="BE145" s="36" t="s">
        <v>494</v>
      </c>
      <c r="BF145" s="36" t="s">
        <v>193</v>
      </c>
      <c r="BK145" s="36" t="s">
        <v>510</v>
      </c>
      <c r="BM14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6" spans="1:65" s="36" customFormat="1" ht="16" customHeight="1" x14ac:dyDescent="0.2">
      <c r="A146" s="36">
        <v>1620</v>
      </c>
      <c r="B146" s="36" t="s">
        <v>26</v>
      </c>
      <c r="C146" s="36" t="s">
        <v>379</v>
      </c>
      <c r="D146" s="36" t="s">
        <v>137</v>
      </c>
      <c r="E146" s="36" t="s">
        <v>959</v>
      </c>
      <c r="F146" s="37" t="str">
        <f>IF(ISBLANK(Table2[[#This Row],[unique_id]]), "", PROPER(SUBSTITUTE(Table2[[#This Row],[unique_id]], "_", " ")))</f>
        <v>Dining Main Bulb 4</v>
      </c>
      <c r="H146" s="36" t="s">
        <v>139</v>
      </c>
      <c r="O146" s="38" t="s">
        <v>800</v>
      </c>
      <c r="P146" s="36" t="s">
        <v>165</v>
      </c>
      <c r="Q146" s="36" t="s">
        <v>772</v>
      </c>
      <c r="R146" s="36" t="str">
        <f>Table2[[#This Row],[entity_domain]]</f>
        <v>Lights</v>
      </c>
      <c r="S146" s="36" t="str">
        <f>_xlfn.CONCAT( Table2[[#This Row],[device_suggested_area]], " ",Table2[[#This Row],[powercalc_group_3]])</f>
        <v>Dining Lights</v>
      </c>
      <c r="T146" s="39"/>
      <c r="V146" s="38"/>
      <c r="W146" s="38" t="s">
        <v>495</v>
      </c>
      <c r="X146" s="50">
        <v>104</v>
      </c>
      <c r="Y146" s="44" t="s">
        <v>768</v>
      </c>
      <c r="Z146" s="44" t="s">
        <v>1006</v>
      </c>
      <c r="AA146" s="44"/>
      <c r="AG146" s="38"/>
      <c r="AH146" s="38"/>
      <c r="AT146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6" t="str">
        <f>Table2[[#This Row],[device_suggested_area]]</f>
        <v>Dining</v>
      </c>
      <c r="BA146" s="36" t="str">
        <f>IF(ISBLANK(Table2[[#This Row],[device_model]]), "", Table2[[#This Row],[device_suggested_area]])</f>
        <v>Dining</v>
      </c>
      <c r="BB146" s="36" t="s">
        <v>1037</v>
      </c>
      <c r="BC146" s="36" t="s">
        <v>493</v>
      </c>
      <c r="BD146" s="36" t="s">
        <v>379</v>
      </c>
      <c r="BE146" s="36" t="s">
        <v>494</v>
      </c>
      <c r="BF146" s="36" t="s">
        <v>193</v>
      </c>
      <c r="BK146" s="36" t="s">
        <v>511</v>
      </c>
      <c r="BM14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7" spans="1:65" s="36" customFormat="1" ht="16" customHeight="1" x14ac:dyDescent="0.2">
      <c r="A147" s="36">
        <v>1621</v>
      </c>
      <c r="B147" s="36" t="s">
        <v>26</v>
      </c>
      <c r="C147" s="36" t="s">
        <v>379</v>
      </c>
      <c r="D147" s="36" t="s">
        <v>137</v>
      </c>
      <c r="E147" s="36" t="s">
        <v>960</v>
      </c>
      <c r="F147" s="37" t="str">
        <f>IF(ISBLANK(Table2[[#This Row],[unique_id]]), "", PROPER(SUBSTITUTE(Table2[[#This Row],[unique_id]], "_", " ")))</f>
        <v>Dining Main Bulb 5</v>
      </c>
      <c r="H147" s="36" t="s">
        <v>139</v>
      </c>
      <c r="O147" s="38" t="s">
        <v>800</v>
      </c>
      <c r="P147" s="36" t="s">
        <v>165</v>
      </c>
      <c r="Q147" s="36" t="s">
        <v>772</v>
      </c>
      <c r="R147" s="36" t="str">
        <f>Table2[[#This Row],[entity_domain]]</f>
        <v>Lights</v>
      </c>
      <c r="S147" s="36" t="str">
        <f>_xlfn.CONCAT( Table2[[#This Row],[device_suggested_area]], " ",Table2[[#This Row],[powercalc_group_3]])</f>
        <v>Dining Lights</v>
      </c>
      <c r="T147" s="39"/>
      <c r="V147" s="38"/>
      <c r="W147" s="38" t="s">
        <v>495</v>
      </c>
      <c r="X147" s="50">
        <v>104</v>
      </c>
      <c r="Y147" s="44" t="s">
        <v>768</v>
      </c>
      <c r="Z147" s="44" t="s">
        <v>1006</v>
      </c>
      <c r="AA147" s="44"/>
      <c r="AG147" s="38"/>
      <c r="AH147" s="38"/>
      <c r="AT147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7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7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6" t="str">
        <f>Table2[[#This Row],[device_suggested_area]]</f>
        <v>Dining</v>
      </c>
      <c r="BA147" s="36" t="str">
        <f>IF(ISBLANK(Table2[[#This Row],[device_model]]), "", Table2[[#This Row],[device_suggested_area]])</f>
        <v>Dining</v>
      </c>
      <c r="BB147" s="36" t="s">
        <v>1038</v>
      </c>
      <c r="BC147" s="36" t="s">
        <v>493</v>
      </c>
      <c r="BD147" s="36" t="s">
        <v>379</v>
      </c>
      <c r="BE147" s="36" t="s">
        <v>494</v>
      </c>
      <c r="BF147" s="36" t="s">
        <v>193</v>
      </c>
      <c r="BK147" s="36" t="s">
        <v>512</v>
      </c>
      <c r="BM14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8" spans="1:65" s="36" customFormat="1" ht="16" customHeight="1" x14ac:dyDescent="0.2">
      <c r="A148" s="36">
        <v>1622</v>
      </c>
      <c r="B148" s="36" t="s">
        <v>26</v>
      </c>
      <c r="C148" s="36" t="s">
        <v>379</v>
      </c>
      <c r="D148" s="36" t="s">
        <v>137</v>
      </c>
      <c r="E148" s="36" t="s">
        <v>961</v>
      </c>
      <c r="F148" s="37" t="str">
        <f>IF(ISBLANK(Table2[[#This Row],[unique_id]]), "", PROPER(SUBSTITUTE(Table2[[#This Row],[unique_id]], "_", " ")))</f>
        <v>Dining Main Bulb 6</v>
      </c>
      <c r="H148" s="36" t="s">
        <v>139</v>
      </c>
      <c r="O148" s="38" t="s">
        <v>800</v>
      </c>
      <c r="P148" s="36" t="s">
        <v>165</v>
      </c>
      <c r="Q148" s="36" t="s">
        <v>772</v>
      </c>
      <c r="R148" s="36" t="str">
        <f>Table2[[#This Row],[entity_domain]]</f>
        <v>Lights</v>
      </c>
      <c r="S148" s="36" t="str">
        <f>_xlfn.CONCAT( Table2[[#This Row],[device_suggested_area]], " ",Table2[[#This Row],[powercalc_group_3]])</f>
        <v>Dining Lights</v>
      </c>
      <c r="T148" s="39"/>
      <c r="V148" s="38"/>
      <c r="W148" s="38" t="s">
        <v>495</v>
      </c>
      <c r="X148" s="50">
        <v>104</v>
      </c>
      <c r="Y148" s="44" t="s">
        <v>768</v>
      </c>
      <c r="Z148" s="44" t="s">
        <v>1006</v>
      </c>
      <c r="AA148" s="44"/>
      <c r="AG148" s="38"/>
      <c r="AH148" s="38"/>
      <c r="AT148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6" t="str">
        <f>Table2[[#This Row],[device_suggested_area]]</f>
        <v>Dining</v>
      </c>
      <c r="BA148" s="36" t="str">
        <f>IF(ISBLANK(Table2[[#This Row],[device_model]]), "", Table2[[#This Row],[device_suggested_area]])</f>
        <v>Dining</v>
      </c>
      <c r="BB148" s="36" t="s">
        <v>1039</v>
      </c>
      <c r="BC148" s="36" t="s">
        <v>493</v>
      </c>
      <c r="BD148" s="36" t="s">
        <v>379</v>
      </c>
      <c r="BE148" s="36" t="s">
        <v>494</v>
      </c>
      <c r="BF148" s="36" t="s">
        <v>193</v>
      </c>
      <c r="BK148" s="36" t="s">
        <v>513</v>
      </c>
      <c r="BM14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9" spans="1:65" s="36" customFormat="1" ht="16" customHeight="1" x14ac:dyDescent="0.2">
      <c r="A149" s="36">
        <v>1623</v>
      </c>
      <c r="B149" s="36" t="s">
        <v>26</v>
      </c>
      <c r="C149" s="36" t="s">
        <v>379</v>
      </c>
      <c r="D149" s="36" t="s">
        <v>137</v>
      </c>
      <c r="E149" s="36" t="s">
        <v>298</v>
      </c>
      <c r="F149" s="37" t="str">
        <f>IF(ISBLANK(Table2[[#This Row],[unique_id]]), "", PROPER(SUBSTITUTE(Table2[[#This Row],[unique_id]], "_", " ")))</f>
        <v>Lounge Main</v>
      </c>
      <c r="G149" s="36" t="s">
        <v>207</v>
      </c>
      <c r="H149" s="36" t="s">
        <v>139</v>
      </c>
      <c r="I149" s="36" t="s">
        <v>132</v>
      </c>
      <c r="J149" s="36" t="s">
        <v>736</v>
      </c>
      <c r="K149" s="36" t="s">
        <v>902</v>
      </c>
      <c r="M149" s="36" t="s">
        <v>136</v>
      </c>
      <c r="O149" s="38"/>
      <c r="T149" s="39"/>
      <c r="V149" s="38"/>
      <c r="W149" s="38" t="s">
        <v>496</v>
      </c>
      <c r="X149" s="50">
        <v>105</v>
      </c>
      <c r="Y149" s="44" t="s">
        <v>770</v>
      </c>
      <c r="Z149" s="44" t="s">
        <v>1006</v>
      </c>
      <c r="AA149" s="44"/>
      <c r="AE149" s="36" t="s">
        <v>292</v>
      </c>
      <c r="AG149" s="38"/>
      <c r="AH149" s="38"/>
      <c r="AT149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6" t="str">
        <f>Table2[[#This Row],[device_suggested_area]]</f>
        <v>Lounge</v>
      </c>
      <c r="BA149" s="36" t="str">
        <f>IF(ISBLANK(Table2[[#This Row],[device_model]]), "", Table2[[#This Row],[device_suggested_area]])</f>
        <v>Lounge</v>
      </c>
      <c r="BB149" s="36" t="s">
        <v>1033</v>
      </c>
      <c r="BC149" s="36" t="s">
        <v>493</v>
      </c>
      <c r="BD149" s="36" t="s">
        <v>379</v>
      </c>
      <c r="BE149" s="36" t="s">
        <v>494</v>
      </c>
      <c r="BF149" s="36" t="s">
        <v>194</v>
      </c>
      <c r="BM14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s="36" customFormat="1" ht="16" customHeight="1" x14ac:dyDescent="0.2">
      <c r="A150" s="36">
        <v>1624</v>
      </c>
      <c r="B150" s="36" t="s">
        <v>26</v>
      </c>
      <c r="C150" s="36" t="s">
        <v>379</v>
      </c>
      <c r="D150" s="36" t="s">
        <v>137</v>
      </c>
      <c r="E150" s="36" t="s">
        <v>962</v>
      </c>
      <c r="F150" s="37" t="str">
        <f>IF(ISBLANK(Table2[[#This Row],[unique_id]]), "", PROPER(SUBSTITUTE(Table2[[#This Row],[unique_id]], "_", " ")))</f>
        <v>Lounge Main Bulb 1</v>
      </c>
      <c r="H150" s="36" t="s">
        <v>139</v>
      </c>
      <c r="O150" s="38" t="s">
        <v>800</v>
      </c>
      <c r="P150" s="36" t="s">
        <v>165</v>
      </c>
      <c r="Q150" s="36" t="s">
        <v>772</v>
      </c>
      <c r="R150" s="36" t="str">
        <f>Table2[[#This Row],[entity_domain]]</f>
        <v>Lights</v>
      </c>
      <c r="S150" s="36" t="str">
        <f>_xlfn.CONCAT( Table2[[#This Row],[device_suggested_area]], " ",Table2[[#This Row],[powercalc_group_3]])</f>
        <v>Lounge Lights</v>
      </c>
      <c r="T150" s="39"/>
      <c r="V150" s="38"/>
      <c r="W150" s="38" t="s">
        <v>495</v>
      </c>
      <c r="X150" s="50">
        <v>105</v>
      </c>
      <c r="Y150" s="44" t="s">
        <v>768</v>
      </c>
      <c r="Z150" s="44" t="s">
        <v>1006</v>
      </c>
      <c r="AA150" s="44"/>
      <c r="AG150" s="38"/>
      <c r="AH150" s="38"/>
      <c r="AT150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5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0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6" t="str">
        <f>Table2[[#This Row],[device_suggested_area]]</f>
        <v>Lounge</v>
      </c>
      <c r="BA150" s="36" t="str">
        <f>IF(ISBLANK(Table2[[#This Row],[device_model]]), "", Table2[[#This Row],[device_suggested_area]])</f>
        <v>Lounge</v>
      </c>
      <c r="BB150" s="36" t="s">
        <v>1034</v>
      </c>
      <c r="BC150" s="36" t="s">
        <v>493</v>
      </c>
      <c r="BD150" s="36" t="s">
        <v>379</v>
      </c>
      <c r="BE150" s="36" t="s">
        <v>494</v>
      </c>
      <c r="BF150" s="36" t="s">
        <v>194</v>
      </c>
      <c r="BK150" s="36" t="s">
        <v>514</v>
      </c>
      <c r="BM15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1" spans="1:65" s="36" customFormat="1" ht="16" customHeight="1" x14ac:dyDescent="0.2">
      <c r="A151" s="36">
        <v>1625</v>
      </c>
      <c r="B151" s="36" t="s">
        <v>26</v>
      </c>
      <c r="C151" s="36" t="s">
        <v>379</v>
      </c>
      <c r="D151" s="36" t="s">
        <v>137</v>
      </c>
      <c r="E151" s="36" t="s">
        <v>963</v>
      </c>
      <c r="F151" s="37" t="str">
        <f>IF(ISBLANK(Table2[[#This Row],[unique_id]]), "", PROPER(SUBSTITUTE(Table2[[#This Row],[unique_id]], "_", " ")))</f>
        <v>Lounge Main Bulb 2</v>
      </c>
      <c r="H151" s="36" t="s">
        <v>139</v>
      </c>
      <c r="O151" s="38" t="s">
        <v>800</v>
      </c>
      <c r="P151" s="36" t="s">
        <v>165</v>
      </c>
      <c r="Q151" s="36" t="s">
        <v>772</v>
      </c>
      <c r="R151" s="36" t="str">
        <f>Table2[[#This Row],[entity_domain]]</f>
        <v>Lights</v>
      </c>
      <c r="S151" s="36" t="str">
        <f>_xlfn.CONCAT( Table2[[#This Row],[device_suggested_area]], " ",Table2[[#This Row],[powercalc_group_3]])</f>
        <v>Lounge Lights</v>
      </c>
      <c r="T151" s="39"/>
      <c r="V151" s="38"/>
      <c r="W151" s="38" t="s">
        <v>495</v>
      </c>
      <c r="X151" s="50">
        <v>105</v>
      </c>
      <c r="Y151" s="44" t="s">
        <v>768</v>
      </c>
      <c r="Z151" s="44" t="s">
        <v>1006</v>
      </c>
      <c r="AA151" s="44"/>
      <c r="AG151" s="38"/>
      <c r="AH151" s="38"/>
      <c r="AT151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5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6" t="str">
        <f>Table2[[#This Row],[device_suggested_area]]</f>
        <v>Lounge</v>
      </c>
      <c r="BA151" s="36" t="str">
        <f>IF(ISBLANK(Table2[[#This Row],[device_model]]), "", Table2[[#This Row],[device_suggested_area]])</f>
        <v>Lounge</v>
      </c>
      <c r="BB151" s="36" t="s">
        <v>1035</v>
      </c>
      <c r="BC151" s="36" t="s">
        <v>493</v>
      </c>
      <c r="BD151" s="36" t="s">
        <v>379</v>
      </c>
      <c r="BE151" s="36" t="s">
        <v>494</v>
      </c>
      <c r="BF151" s="36" t="s">
        <v>194</v>
      </c>
      <c r="BK151" s="36" t="s">
        <v>515</v>
      </c>
      <c r="BM15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2" spans="1:65" s="36" customFormat="1" ht="16" customHeight="1" x14ac:dyDescent="0.2">
      <c r="A152" s="36">
        <v>1626</v>
      </c>
      <c r="B152" s="36" t="s">
        <v>26</v>
      </c>
      <c r="C152" s="36" t="s">
        <v>379</v>
      </c>
      <c r="D152" s="36" t="s">
        <v>137</v>
      </c>
      <c r="E152" s="36" t="s">
        <v>964</v>
      </c>
      <c r="F152" s="37" t="str">
        <f>IF(ISBLANK(Table2[[#This Row],[unique_id]]), "", PROPER(SUBSTITUTE(Table2[[#This Row],[unique_id]], "_", " ")))</f>
        <v>Lounge Main Bulb 3</v>
      </c>
      <c r="H152" s="36" t="s">
        <v>139</v>
      </c>
      <c r="O152" s="38" t="s">
        <v>800</v>
      </c>
      <c r="P152" s="36" t="s">
        <v>165</v>
      </c>
      <c r="Q152" s="36" t="s">
        <v>772</v>
      </c>
      <c r="R152" s="36" t="str">
        <f>Table2[[#This Row],[entity_domain]]</f>
        <v>Lights</v>
      </c>
      <c r="S152" s="36" t="str">
        <f>_xlfn.CONCAT( Table2[[#This Row],[device_suggested_area]], " ",Table2[[#This Row],[powercalc_group_3]])</f>
        <v>Lounge Lights</v>
      </c>
      <c r="T152" s="39"/>
      <c r="V152" s="38"/>
      <c r="W152" s="38" t="s">
        <v>495</v>
      </c>
      <c r="X152" s="50">
        <v>105</v>
      </c>
      <c r="Y152" s="44" t="s">
        <v>768</v>
      </c>
      <c r="Z152" s="44" t="s">
        <v>1006</v>
      </c>
      <c r="AA152" s="44"/>
      <c r="AG152" s="38"/>
      <c r="AH152" s="38"/>
      <c r="AT152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5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6" t="str">
        <f>Table2[[#This Row],[device_suggested_area]]</f>
        <v>Lounge</v>
      </c>
      <c r="BA152" s="36" t="str">
        <f>IF(ISBLANK(Table2[[#This Row],[device_model]]), "", Table2[[#This Row],[device_suggested_area]])</f>
        <v>Lounge</v>
      </c>
      <c r="BB152" s="36" t="s">
        <v>1036</v>
      </c>
      <c r="BC152" s="36" t="s">
        <v>493</v>
      </c>
      <c r="BD152" s="36" t="s">
        <v>379</v>
      </c>
      <c r="BE152" s="36" t="s">
        <v>494</v>
      </c>
      <c r="BF152" s="36" t="s">
        <v>194</v>
      </c>
      <c r="BK152" s="36" t="s">
        <v>516</v>
      </c>
      <c r="BM15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53" spans="1:65" s="36" customFormat="1" ht="16" customHeight="1" x14ac:dyDescent="0.2">
      <c r="A153" s="36">
        <v>1627</v>
      </c>
      <c r="B153" s="36" t="s">
        <v>26</v>
      </c>
      <c r="C153" s="36" t="s">
        <v>133</v>
      </c>
      <c r="D153" s="36" t="s">
        <v>137</v>
      </c>
      <c r="E153" s="36" t="s">
        <v>418</v>
      </c>
      <c r="F153" s="37" t="str">
        <f>IF(ISBLANK(Table2[[#This Row],[unique_id]]), "", PROPER(SUBSTITUTE(Table2[[#This Row],[unique_id]], "_", " ")))</f>
        <v>Lounge Fan</v>
      </c>
      <c r="G153" s="36" t="s">
        <v>191</v>
      </c>
      <c r="H153" s="36" t="s">
        <v>139</v>
      </c>
      <c r="I153" s="36" t="s">
        <v>132</v>
      </c>
      <c r="J153" s="36" t="s">
        <v>737</v>
      </c>
      <c r="M153" s="36" t="s">
        <v>136</v>
      </c>
      <c r="O153" s="38" t="s">
        <v>800</v>
      </c>
      <c r="P153" s="36" t="s">
        <v>165</v>
      </c>
      <c r="Q153" s="36" t="s">
        <v>772</v>
      </c>
      <c r="R153" s="36" t="str">
        <f>Table2[[#This Row],[entity_domain]]</f>
        <v>Lights</v>
      </c>
      <c r="S153" s="36" t="str">
        <f>_xlfn.CONCAT( Table2[[#This Row],[device_suggested_area]], " ",Table2[[#This Row],[powercalc_group_3]])</f>
        <v>Lounge Lights</v>
      </c>
      <c r="T153" s="39" t="s">
        <v>787</v>
      </c>
      <c r="V153" s="38"/>
      <c r="W153" s="38"/>
      <c r="X153" s="38"/>
      <c r="Y153" s="38"/>
      <c r="Z153" s="38"/>
      <c r="AA153" s="38"/>
      <c r="AE153" s="36" t="s">
        <v>292</v>
      </c>
      <c r="AG153" s="38"/>
      <c r="AH153" s="38"/>
      <c r="AT153" s="42"/>
      <c r="AU153" s="38"/>
      <c r="AV153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53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53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3" s="36" t="str">
        <f>IF(ISBLANK(Table2[[#This Row],[device_model]]), "", Table2[[#This Row],[device_suggested_area]])</f>
        <v/>
      </c>
      <c r="BE153" s="38"/>
      <c r="BF153" s="36" t="s">
        <v>194</v>
      </c>
      <c r="BH153" s="36" t="s">
        <v>697</v>
      </c>
      <c r="BM153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5" s="36" customFormat="1" ht="16" customHeight="1" x14ac:dyDescent="0.2">
      <c r="A154" s="36">
        <v>1628</v>
      </c>
      <c r="B154" s="36" t="s">
        <v>26</v>
      </c>
      <c r="C154" s="36" t="s">
        <v>379</v>
      </c>
      <c r="D154" s="36" t="s">
        <v>137</v>
      </c>
      <c r="E154" s="36" t="s">
        <v>561</v>
      </c>
      <c r="F154" s="37" t="str">
        <f>IF(ISBLANK(Table2[[#This Row],[unique_id]]), "", PROPER(SUBSTITUTE(Table2[[#This Row],[unique_id]], "_", " ")))</f>
        <v>Lounge Lamp</v>
      </c>
      <c r="G154" s="36" t="s">
        <v>562</v>
      </c>
      <c r="H154" s="36" t="s">
        <v>139</v>
      </c>
      <c r="I154" s="36" t="s">
        <v>132</v>
      </c>
      <c r="J154" s="36" t="s">
        <v>529</v>
      </c>
      <c r="K154" s="36" t="s">
        <v>906</v>
      </c>
      <c r="M154" s="36" t="s">
        <v>136</v>
      </c>
      <c r="O154" s="38"/>
      <c r="T154" s="39"/>
      <c r="V154" s="38"/>
      <c r="W154" s="38" t="s">
        <v>496</v>
      </c>
      <c r="X154" s="50">
        <v>114</v>
      </c>
      <c r="Y154" s="44" t="s">
        <v>770</v>
      </c>
      <c r="Z154" s="44" t="s">
        <v>1006</v>
      </c>
      <c r="AA154" s="44"/>
      <c r="AE154" s="36" t="s">
        <v>292</v>
      </c>
      <c r="AG154" s="38"/>
      <c r="AH154" s="38"/>
      <c r="AT154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5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5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5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6" t="str">
        <f>Table2[[#This Row],[device_suggested_area]]</f>
        <v>Lounge</v>
      </c>
      <c r="BA154" s="36" t="str">
        <f>IF(ISBLANK(Table2[[#This Row],[device_model]]), "", Table2[[#This Row],[device_suggested_area]])</f>
        <v>Lounge</v>
      </c>
      <c r="BB154" s="36" t="s">
        <v>529</v>
      </c>
      <c r="BC154" s="36" t="s">
        <v>493</v>
      </c>
      <c r="BD154" s="36" t="s">
        <v>379</v>
      </c>
      <c r="BE154" s="36" t="s">
        <v>494</v>
      </c>
      <c r="BF154" s="36" t="s">
        <v>194</v>
      </c>
      <c r="BH154" s="36" t="s">
        <v>697</v>
      </c>
      <c r="BM15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5" spans="1:65" s="36" customFormat="1" ht="16" customHeight="1" x14ac:dyDescent="0.2">
      <c r="A155" s="36">
        <v>1629</v>
      </c>
      <c r="B155" s="36" t="s">
        <v>26</v>
      </c>
      <c r="C155" s="36" t="s">
        <v>379</v>
      </c>
      <c r="D155" s="36" t="s">
        <v>137</v>
      </c>
      <c r="E155" s="36" t="s">
        <v>965</v>
      </c>
      <c r="F155" s="37" t="str">
        <f>IF(ISBLANK(Table2[[#This Row],[unique_id]]), "", PROPER(SUBSTITUTE(Table2[[#This Row],[unique_id]], "_", " ")))</f>
        <v>Lounge Lamp Bulb 1</v>
      </c>
      <c r="H155" s="36" t="s">
        <v>139</v>
      </c>
      <c r="O155" s="38" t="s">
        <v>800</v>
      </c>
      <c r="P155" s="36" t="s">
        <v>165</v>
      </c>
      <c r="Q155" s="36" t="s">
        <v>772</v>
      </c>
      <c r="R155" s="36" t="str">
        <f>Table2[[#This Row],[entity_domain]]</f>
        <v>Lights</v>
      </c>
      <c r="S155" s="36" t="str">
        <f>_xlfn.CONCAT( Table2[[#This Row],[device_suggested_area]], " ",Table2[[#This Row],[powercalc_group_3]])</f>
        <v>Lounge Lights</v>
      </c>
      <c r="T155" s="39"/>
      <c r="V155" s="38"/>
      <c r="W155" s="38" t="s">
        <v>495</v>
      </c>
      <c r="X155" s="50">
        <v>114</v>
      </c>
      <c r="Y155" s="44" t="s">
        <v>768</v>
      </c>
      <c r="Z155" s="44" t="s">
        <v>1531</v>
      </c>
      <c r="AA155" s="44"/>
      <c r="AG155" s="38"/>
      <c r="AH155" s="38"/>
      <c r="AT155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5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5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6" t="str">
        <f>Table2[[#This Row],[device_suggested_area]]</f>
        <v>Lounge</v>
      </c>
      <c r="BA155" s="36" t="str">
        <f>IF(ISBLANK(Table2[[#This Row],[device_model]]), "", Table2[[#This Row],[device_suggested_area]])</f>
        <v>Lounge</v>
      </c>
      <c r="BB155" s="36" t="s">
        <v>1031</v>
      </c>
      <c r="BC155" s="36" t="s">
        <v>493</v>
      </c>
      <c r="BD155" s="36" t="s">
        <v>379</v>
      </c>
      <c r="BE155" s="36" t="s">
        <v>494</v>
      </c>
      <c r="BF155" s="36" t="s">
        <v>194</v>
      </c>
      <c r="BH155" s="36" t="s">
        <v>697</v>
      </c>
      <c r="BK155" s="36" t="s">
        <v>563</v>
      </c>
      <c r="BM15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6" spans="1:65" s="36" customFormat="1" ht="16" customHeight="1" x14ac:dyDescent="0.2">
      <c r="A156" s="36">
        <v>1630</v>
      </c>
      <c r="B156" s="36" t="s">
        <v>26</v>
      </c>
      <c r="C156" s="36" t="s">
        <v>379</v>
      </c>
      <c r="D156" s="36" t="s">
        <v>137</v>
      </c>
      <c r="E156" s="36" t="s">
        <v>299</v>
      </c>
      <c r="F156" s="37" t="str">
        <f>IF(ISBLANK(Table2[[#This Row],[unique_id]]), "", PROPER(SUBSTITUTE(Table2[[#This Row],[unique_id]], "_", " ")))</f>
        <v>Parents Main</v>
      </c>
      <c r="G156" s="36" t="s">
        <v>196</v>
      </c>
      <c r="H156" s="36" t="s">
        <v>139</v>
      </c>
      <c r="I156" s="36" t="s">
        <v>132</v>
      </c>
      <c r="J156" s="41" t="s">
        <v>736</v>
      </c>
      <c r="K156" s="36" t="s">
        <v>905</v>
      </c>
      <c r="M156" s="36" t="s">
        <v>136</v>
      </c>
      <c r="O156" s="38"/>
      <c r="T156" s="39"/>
      <c r="V156" s="38"/>
      <c r="W156" s="38" t="s">
        <v>496</v>
      </c>
      <c r="X156" s="50">
        <v>106</v>
      </c>
      <c r="Y156" s="44" t="s">
        <v>770</v>
      </c>
      <c r="Z156" s="44" t="s">
        <v>1007</v>
      </c>
      <c r="AA156" s="44"/>
      <c r="AE156" s="36" t="s">
        <v>292</v>
      </c>
      <c r="AG156" s="38"/>
      <c r="AH156" s="38"/>
      <c r="AT156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6" t="str">
        <f>Table2[[#This Row],[device_suggested_area]]</f>
        <v>Parents</v>
      </c>
      <c r="BA156" s="36" t="str">
        <f>IF(ISBLANK(Table2[[#This Row],[device_model]]), "", Table2[[#This Row],[device_suggested_area]])</f>
        <v>Parents</v>
      </c>
      <c r="BB156" s="36" t="s">
        <v>1033</v>
      </c>
      <c r="BC156" s="36" t="s">
        <v>493</v>
      </c>
      <c r="BD156" s="36" t="s">
        <v>379</v>
      </c>
      <c r="BE156" s="36" t="s">
        <v>494</v>
      </c>
      <c r="BF156" s="36" t="s">
        <v>192</v>
      </c>
      <c r="BM15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5" s="36" customFormat="1" ht="16" customHeight="1" x14ac:dyDescent="0.2">
      <c r="A157" s="36">
        <v>1631</v>
      </c>
      <c r="B157" s="36" t="s">
        <v>26</v>
      </c>
      <c r="C157" s="36" t="s">
        <v>379</v>
      </c>
      <c r="D157" s="36" t="s">
        <v>137</v>
      </c>
      <c r="E157" s="36" t="s">
        <v>966</v>
      </c>
      <c r="F157" s="37" t="str">
        <f>IF(ISBLANK(Table2[[#This Row],[unique_id]]), "", PROPER(SUBSTITUTE(Table2[[#This Row],[unique_id]], "_", " ")))</f>
        <v>Parents Main Bulb 1</v>
      </c>
      <c r="H157" s="36" t="s">
        <v>139</v>
      </c>
      <c r="O157" s="38" t="s">
        <v>800</v>
      </c>
      <c r="P157" s="36" t="s">
        <v>165</v>
      </c>
      <c r="Q157" s="36" t="s">
        <v>772</v>
      </c>
      <c r="R157" s="36" t="str">
        <f>Table2[[#This Row],[entity_domain]]</f>
        <v>Lights</v>
      </c>
      <c r="S157" s="36" t="str">
        <f>_xlfn.CONCAT( Table2[[#This Row],[device_suggested_area]], " ",Table2[[#This Row],[powercalc_group_3]])</f>
        <v>Parents Lights</v>
      </c>
      <c r="T157" s="39"/>
      <c r="V157" s="38"/>
      <c r="W157" s="38" t="s">
        <v>495</v>
      </c>
      <c r="X157" s="50">
        <v>106</v>
      </c>
      <c r="Y157" s="44" t="s">
        <v>768</v>
      </c>
      <c r="Z157" s="44" t="s">
        <v>1007</v>
      </c>
      <c r="AA157" s="44"/>
      <c r="AG157" s="38"/>
      <c r="AH157" s="38"/>
      <c r="AT157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7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7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6" t="str">
        <f>Table2[[#This Row],[device_suggested_area]]</f>
        <v>Parents</v>
      </c>
      <c r="BA157" s="36" t="str">
        <f>IF(ISBLANK(Table2[[#This Row],[device_model]]), "", Table2[[#This Row],[device_suggested_area]])</f>
        <v>Parents</v>
      </c>
      <c r="BB157" s="36" t="s">
        <v>1034</v>
      </c>
      <c r="BC157" s="36" t="s">
        <v>493</v>
      </c>
      <c r="BD157" s="36" t="s">
        <v>379</v>
      </c>
      <c r="BE157" s="36" t="s">
        <v>494</v>
      </c>
      <c r="BF157" s="36" t="s">
        <v>192</v>
      </c>
      <c r="BK157" s="36" t="s">
        <v>492</v>
      </c>
      <c r="BM15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8" spans="1:65" s="36" customFormat="1" ht="16" customHeight="1" x14ac:dyDescent="0.2">
      <c r="A158" s="36">
        <v>1632</v>
      </c>
      <c r="B158" s="36" t="s">
        <v>26</v>
      </c>
      <c r="C158" s="36" t="s">
        <v>379</v>
      </c>
      <c r="D158" s="36" t="s">
        <v>137</v>
      </c>
      <c r="E158" s="36" t="s">
        <v>967</v>
      </c>
      <c r="F158" s="37" t="str">
        <f>IF(ISBLANK(Table2[[#This Row],[unique_id]]), "", PROPER(SUBSTITUTE(Table2[[#This Row],[unique_id]], "_", " ")))</f>
        <v>Parents Main Bulb 2</v>
      </c>
      <c r="H158" s="36" t="s">
        <v>139</v>
      </c>
      <c r="O158" s="38" t="s">
        <v>800</v>
      </c>
      <c r="P158" s="36" t="s">
        <v>165</v>
      </c>
      <c r="Q158" s="36" t="s">
        <v>772</v>
      </c>
      <c r="R158" s="36" t="str">
        <f>Table2[[#This Row],[entity_domain]]</f>
        <v>Lights</v>
      </c>
      <c r="S158" s="36" t="str">
        <f>_xlfn.CONCAT( Table2[[#This Row],[device_suggested_area]], " ",Table2[[#This Row],[powercalc_group_3]])</f>
        <v>Parents Lights</v>
      </c>
      <c r="T158" s="39"/>
      <c r="V158" s="38"/>
      <c r="W158" s="38" t="s">
        <v>495</v>
      </c>
      <c r="X158" s="50">
        <v>106</v>
      </c>
      <c r="Y158" s="44" t="s">
        <v>768</v>
      </c>
      <c r="Z158" s="44" t="s">
        <v>1007</v>
      </c>
      <c r="AA158" s="44"/>
      <c r="AG158" s="38"/>
      <c r="AH158" s="38"/>
      <c r="AT158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6" t="str">
        <f>Table2[[#This Row],[device_suggested_area]]</f>
        <v>Parents</v>
      </c>
      <c r="BA158" s="36" t="str">
        <f>IF(ISBLANK(Table2[[#This Row],[device_model]]), "", Table2[[#This Row],[device_suggested_area]])</f>
        <v>Parents</v>
      </c>
      <c r="BB158" s="36" t="s">
        <v>1035</v>
      </c>
      <c r="BC158" s="36" t="s">
        <v>493</v>
      </c>
      <c r="BD158" s="36" t="s">
        <v>379</v>
      </c>
      <c r="BE158" s="36" t="s">
        <v>494</v>
      </c>
      <c r="BF158" s="36" t="s">
        <v>192</v>
      </c>
      <c r="BK158" s="36" t="s">
        <v>499</v>
      </c>
      <c r="BM15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9" spans="1:65" s="36" customFormat="1" ht="16" customHeight="1" x14ac:dyDescent="0.2">
      <c r="A159" s="36">
        <v>1633</v>
      </c>
      <c r="B159" s="36" t="s">
        <v>26</v>
      </c>
      <c r="C159" s="36" t="s">
        <v>379</v>
      </c>
      <c r="D159" s="36" t="s">
        <v>137</v>
      </c>
      <c r="E159" s="36" t="s">
        <v>968</v>
      </c>
      <c r="F159" s="37" t="str">
        <f>IF(ISBLANK(Table2[[#This Row],[unique_id]]), "", PROPER(SUBSTITUTE(Table2[[#This Row],[unique_id]], "_", " ")))</f>
        <v>Parents Main Bulb 3</v>
      </c>
      <c r="H159" s="36" t="s">
        <v>139</v>
      </c>
      <c r="O159" s="38" t="s">
        <v>800</v>
      </c>
      <c r="P159" s="36" t="s">
        <v>165</v>
      </c>
      <c r="Q159" s="36" t="s">
        <v>772</v>
      </c>
      <c r="R159" s="36" t="str">
        <f>Table2[[#This Row],[entity_domain]]</f>
        <v>Lights</v>
      </c>
      <c r="S159" s="36" t="str">
        <f>_xlfn.CONCAT( Table2[[#This Row],[device_suggested_area]], " ",Table2[[#This Row],[powercalc_group_3]])</f>
        <v>Parents Lights</v>
      </c>
      <c r="T159" s="39"/>
      <c r="V159" s="38"/>
      <c r="W159" s="38" t="s">
        <v>495</v>
      </c>
      <c r="X159" s="50">
        <v>106</v>
      </c>
      <c r="Y159" s="44" t="s">
        <v>768</v>
      </c>
      <c r="Z159" s="44" t="s">
        <v>1007</v>
      </c>
      <c r="AA159" s="44"/>
      <c r="AG159" s="38"/>
      <c r="AH159" s="38"/>
      <c r="AT159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6" t="str">
        <f>Table2[[#This Row],[device_suggested_area]]</f>
        <v>Parents</v>
      </c>
      <c r="BA159" s="36" t="str">
        <f>IF(ISBLANK(Table2[[#This Row],[device_model]]), "", Table2[[#This Row],[device_suggested_area]])</f>
        <v>Parents</v>
      </c>
      <c r="BB159" s="36" t="s">
        <v>1036</v>
      </c>
      <c r="BC159" s="36" t="s">
        <v>493</v>
      </c>
      <c r="BD159" s="36" t="s">
        <v>379</v>
      </c>
      <c r="BE159" s="36" t="s">
        <v>494</v>
      </c>
      <c r="BF159" s="36" t="s">
        <v>192</v>
      </c>
      <c r="BK159" s="36" t="s">
        <v>500</v>
      </c>
      <c r="BM15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0" spans="1:65" s="36" customFormat="1" ht="16" customHeight="1" x14ac:dyDescent="0.2">
      <c r="A160" s="36">
        <v>1634</v>
      </c>
      <c r="B160" s="36" t="s">
        <v>26</v>
      </c>
      <c r="C160" s="36" t="s">
        <v>456</v>
      </c>
      <c r="D160" s="36" t="s">
        <v>137</v>
      </c>
      <c r="E160" s="36" t="s">
        <v>887</v>
      </c>
      <c r="F160" s="37" t="str">
        <f>IF(ISBLANK(Table2[[#This Row],[unique_id]]), "", PROPER(SUBSTITUTE(Table2[[#This Row],[unique_id]], "_", " ")))</f>
        <v>Parents Jane Bedside</v>
      </c>
      <c r="G160" s="36" t="s">
        <v>885</v>
      </c>
      <c r="H160" s="36" t="s">
        <v>139</v>
      </c>
      <c r="I160" s="36" t="s">
        <v>132</v>
      </c>
      <c r="J160" s="36" t="s">
        <v>900</v>
      </c>
      <c r="K160" s="36" t="s">
        <v>904</v>
      </c>
      <c r="M160" s="36" t="s">
        <v>136</v>
      </c>
      <c r="O160" s="38"/>
      <c r="T160" s="39"/>
      <c r="V160" s="38"/>
      <c r="W160" s="38" t="s">
        <v>496</v>
      </c>
      <c r="X160" s="50">
        <v>119</v>
      </c>
      <c r="Y160" s="44" t="s">
        <v>770</v>
      </c>
      <c r="Z160" s="38" t="s">
        <v>1008</v>
      </c>
      <c r="AA160" s="38"/>
      <c r="AE160" s="36" t="s">
        <v>292</v>
      </c>
      <c r="AG160" s="38"/>
      <c r="AH160" s="38"/>
      <c r="AT160" s="42"/>
      <c r="AV16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0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36" t="str">
        <f>Table2[[#This Row],[device_suggested_area]]</f>
        <v>Parents</v>
      </c>
      <c r="BA160" s="36" t="str">
        <f>IF(ISBLANK(Table2[[#This Row],[device_model]]), "", Table2[[#This Row],[device_suggested_area]])</f>
        <v>Parents</v>
      </c>
      <c r="BB160" s="36" t="s">
        <v>885</v>
      </c>
      <c r="BC160" s="36" t="s">
        <v>869</v>
      </c>
      <c r="BD160" s="36" t="s">
        <v>456</v>
      </c>
      <c r="BE160" s="36" t="s">
        <v>867</v>
      </c>
      <c r="BF160" s="36" t="s">
        <v>192</v>
      </c>
      <c r="BH160" s="36" t="s">
        <v>697</v>
      </c>
      <c r="BM16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5" s="36" customFormat="1" ht="16" customHeight="1" x14ac:dyDescent="0.2">
      <c r="A161" s="36">
        <v>1635</v>
      </c>
      <c r="B161" s="36" t="s">
        <v>26</v>
      </c>
      <c r="C161" s="36" t="s">
        <v>456</v>
      </c>
      <c r="D161" s="36" t="s">
        <v>137</v>
      </c>
      <c r="E161" s="36" t="s">
        <v>888</v>
      </c>
      <c r="F161" s="37" t="str">
        <f>IF(ISBLANK(Table2[[#This Row],[unique_id]]), "", PROPER(SUBSTITUTE(Table2[[#This Row],[unique_id]], "_", " ")))</f>
        <v>Parents Jane Bedside Bulb 1</v>
      </c>
      <c r="H161" s="36" t="s">
        <v>139</v>
      </c>
      <c r="O161" s="38" t="s">
        <v>800</v>
      </c>
      <c r="P161" s="36" t="s">
        <v>165</v>
      </c>
      <c r="Q161" s="36" t="s">
        <v>772</v>
      </c>
      <c r="R161" s="36" t="str">
        <f>Table2[[#This Row],[entity_domain]]</f>
        <v>Lights</v>
      </c>
      <c r="S161" s="36" t="str">
        <f>_xlfn.CONCAT( Table2[[#This Row],[device_suggested_area]], " ",Table2[[#This Row],[powercalc_group_3]])</f>
        <v>Parents Lights</v>
      </c>
      <c r="T161" s="39"/>
      <c r="V161" s="38"/>
      <c r="W161" s="38" t="s">
        <v>495</v>
      </c>
      <c r="X161" s="50">
        <v>119</v>
      </c>
      <c r="Y161" s="44" t="s">
        <v>768</v>
      </c>
      <c r="Z161" s="38" t="s">
        <v>1008</v>
      </c>
      <c r="AA161" s="38"/>
      <c r="AG161" s="38"/>
      <c r="AH161" s="38"/>
      <c r="AT161" s="42"/>
      <c r="AV16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6" t="str">
        <f>Table2[[#This Row],[device_suggested_area]]</f>
        <v>Parents</v>
      </c>
      <c r="BA161" s="36" t="str">
        <f>IF(ISBLANK(Table2[[#This Row],[device_model]]), "", Table2[[#This Row],[device_suggested_area]])</f>
        <v>Parents</v>
      </c>
      <c r="BB161" s="36" t="s">
        <v>1022</v>
      </c>
      <c r="BC161" s="36" t="s">
        <v>869</v>
      </c>
      <c r="BD161" s="36" t="s">
        <v>456</v>
      </c>
      <c r="BE161" s="36" t="s">
        <v>867</v>
      </c>
      <c r="BF161" s="36" t="s">
        <v>192</v>
      </c>
      <c r="BH161" s="36" t="s">
        <v>697</v>
      </c>
      <c r="BK161" s="36" t="s">
        <v>873</v>
      </c>
      <c r="BM16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2" spans="1:65" s="36" customFormat="1" ht="16" customHeight="1" x14ac:dyDescent="0.2">
      <c r="A162" s="36">
        <v>1636</v>
      </c>
      <c r="B162" s="36" t="s">
        <v>26</v>
      </c>
      <c r="C162" s="36" t="s">
        <v>456</v>
      </c>
      <c r="D162" s="36" t="s">
        <v>137</v>
      </c>
      <c r="E162" s="36" t="s">
        <v>889</v>
      </c>
      <c r="F162" s="37" t="str">
        <f>IF(ISBLANK(Table2[[#This Row],[unique_id]]), "", PROPER(SUBSTITUTE(Table2[[#This Row],[unique_id]], "_", " ")))</f>
        <v>Parents Graham Bedside</v>
      </c>
      <c r="G162" s="36" t="s">
        <v>886</v>
      </c>
      <c r="H162" s="36" t="s">
        <v>139</v>
      </c>
      <c r="I162" s="36" t="s">
        <v>132</v>
      </c>
      <c r="J162" s="36" t="s">
        <v>901</v>
      </c>
      <c r="K162" s="36" t="s">
        <v>904</v>
      </c>
      <c r="M162" s="36" t="s">
        <v>136</v>
      </c>
      <c r="O162" s="38"/>
      <c r="T162" s="39"/>
      <c r="V162" s="38"/>
      <c r="W162" s="38" t="s">
        <v>496</v>
      </c>
      <c r="X162" s="50">
        <v>122</v>
      </c>
      <c r="Y162" s="44" t="s">
        <v>770</v>
      </c>
      <c r="Z162" s="38" t="s">
        <v>1008</v>
      </c>
      <c r="AA162" s="38"/>
      <c r="AE162" s="36" t="s">
        <v>292</v>
      </c>
      <c r="AG162" s="38"/>
      <c r="AH162" s="38"/>
      <c r="AT162" s="42"/>
      <c r="AV16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6" t="str">
        <f>Table2[[#This Row],[device_suggested_area]]</f>
        <v>Parents</v>
      </c>
      <c r="BA162" s="36" t="str">
        <f>IF(ISBLANK(Table2[[#This Row],[device_model]]), "", Table2[[#This Row],[device_suggested_area]])</f>
        <v>Parents</v>
      </c>
      <c r="BB162" s="36" t="s">
        <v>886</v>
      </c>
      <c r="BC162" s="36" t="s">
        <v>869</v>
      </c>
      <c r="BD162" s="36" t="s">
        <v>456</v>
      </c>
      <c r="BE162" s="36" t="s">
        <v>867</v>
      </c>
      <c r="BF162" s="36" t="s">
        <v>192</v>
      </c>
      <c r="BH162" s="36" t="s">
        <v>697</v>
      </c>
      <c r="BM16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65" s="36" customFormat="1" ht="16" customHeight="1" x14ac:dyDescent="0.2">
      <c r="A163" s="36">
        <v>1637</v>
      </c>
      <c r="B163" s="36" t="s">
        <v>26</v>
      </c>
      <c r="C163" s="36" t="s">
        <v>456</v>
      </c>
      <c r="D163" s="36" t="s">
        <v>137</v>
      </c>
      <c r="E163" s="36" t="s">
        <v>890</v>
      </c>
      <c r="F163" s="37" t="str">
        <f>IF(ISBLANK(Table2[[#This Row],[unique_id]]), "", PROPER(SUBSTITUTE(Table2[[#This Row],[unique_id]], "_", " ")))</f>
        <v>Parents Graham Bedside Bulb 1</v>
      </c>
      <c r="H163" s="36" t="s">
        <v>139</v>
      </c>
      <c r="O163" s="38" t="s">
        <v>800</v>
      </c>
      <c r="P163" s="36" t="s">
        <v>165</v>
      </c>
      <c r="Q163" s="36" t="s">
        <v>772</v>
      </c>
      <c r="R163" s="36" t="str">
        <f>Table2[[#This Row],[entity_domain]]</f>
        <v>Lights</v>
      </c>
      <c r="S163" s="36" t="str">
        <f>_xlfn.CONCAT( Table2[[#This Row],[device_suggested_area]], " ",Table2[[#This Row],[powercalc_group_3]])</f>
        <v>Parents Lights</v>
      </c>
      <c r="T163" s="39"/>
      <c r="V163" s="38"/>
      <c r="W163" s="38" t="s">
        <v>495</v>
      </c>
      <c r="X163" s="50">
        <v>122</v>
      </c>
      <c r="Y163" s="44" t="s">
        <v>768</v>
      </c>
      <c r="Z163" s="38" t="s">
        <v>1008</v>
      </c>
      <c r="AA163" s="38"/>
      <c r="AG163" s="38"/>
      <c r="AH163" s="38"/>
      <c r="AT163" s="42"/>
      <c r="AV163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63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63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6" t="str">
        <f>Table2[[#This Row],[device_suggested_area]]</f>
        <v>Parents</v>
      </c>
      <c r="BA163" s="36" t="str">
        <f>IF(ISBLANK(Table2[[#This Row],[device_model]]), "", Table2[[#This Row],[device_suggested_area]])</f>
        <v>Parents</v>
      </c>
      <c r="BB163" s="36" t="s">
        <v>1023</v>
      </c>
      <c r="BC163" s="36" t="s">
        <v>869</v>
      </c>
      <c r="BD163" s="36" t="s">
        <v>456</v>
      </c>
      <c r="BE163" s="36" t="s">
        <v>867</v>
      </c>
      <c r="BF163" s="36" t="s">
        <v>192</v>
      </c>
      <c r="BH163" s="36" t="s">
        <v>697</v>
      </c>
      <c r="BK163" s="36" t="s">
        <v>872</v>
      </c>
      <c r="BM163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64" spans="1:65" s="36" customFormat="1" ht="16" customHeight="1" x14ac:dyDescent="0.2">
      <c r="A164" s="36">
        <v>1638</v>
      </c>
      <c r="B164" s="36" t="s">
        <v>26</v>
      </c>
      <c r="C164" s="36" t="s">
        <v>379</v>
      </c>
      <c r="D164" s="36" t="s">
        <v>137</v>
      </c>
      <c r="E164" s="36" t="s">
        <v>753</v>
      </c>
      <c r="F164" s="37" t="str">
        <f>IF(ISBLANK(Table2[[#This Row],[unique_id]]), "", PROPER(SUBSTITUTE(Table2[[#This Row],[unique_id]], "_", " ")))</f>
        <v>Study Lamp</v>
      </c>
      <c r="G164" s="36" t="s">
        <v>754</v>
      </c>
      <c r="H164" s="36" t="s">
        <v>139</v>
      </c>
      <c r="I164" s="36" t="s">
        <v>132</v>
      </c>
      <c r="J164" s="36" t="s">
        <v>529</v>
      </c>
      <c r="K164" s="36" t="s">
        <v>906</v>
      </c>
      <c r="M164" s="36" t="s">
        <v>136</v>
      </c>
      <c r="O164" s="38"/>
      <c r="T164" s="39"/>
      <c r="V164" s="38"/>
      <c r="W164" s="38" t="s">
        <v>496</v>
      </c>
      <c r="X164" s="50">
        <v>117</v>
      </c>
      <c r="Y164" s="44" t="s">
        <v>770</v>
      </c>
      <c r="Z164" s="44" t="s">
        <v>1006</v>
      </c>
      <c r="AA164" s="44"/>
      <c r="AE164" s="36" t="s">
        <v>292</v>
      </c>
      <c r="AG164" s="38"/>
      <c r="AH164" s="38"/>
      <c r="AT164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6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6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6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6" t="str">
        <f>Table2[[#This Row],[device_suggested_area]]</f>
        <v>Study</v>
      </c>
      <c r="BA164" s="36" t="str">
        <f>IF(ISBLANK(Table2[[#This Row],[device_model]]), "", Table2[[#This Row],[device_suggested_area]])</f>
        <v>Study</v>
      </c>
      <c r="BB164" s="36" t="s">
        <v>529</v>
      </c>
      <c r="BC164" s="36" t="s">
        <v>493</v>
      </c>
      <c r="BD164" s="36" t="s">
        <v>379</v>
      </c>
      <c r="BE164" s="36" t="s">
        <v>494</v>
      </c>
      <c r="BF164" s="36" t="s">
        <v>358</v>
      </c>
      <c r="BH164" s="36" t="s">
        <v>697</v>
      </c>
      <c r="BM16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5" s="36" customFormat="1" ht="16" customHeight="1" x14ac:dyDescent="0.2">
      <c r="A165" s="36">
        <v>1639</v>
      </c>
      <c r="B165" s="36" t="s">
        <v>26</v>
      </c>
      <c r="C165" s="36" t="s">
        <v>379</v>
      </c>
      <c r="D165" s="36" t="s">
        <v>137</v>
      </c>
      <c r="E165" s="36" t="s">
        <v>969</v>
      </c>
      <c r="F165" s="37" t="str">
        <f>IF(ISBLANK(Table2[[#This Row],[unique_id]]), "", PROPER(SUBSTITUTE(Table2[[#This Row],[unique_id]], "_", " ")))</f>
        <v>Study Lamp Bulb 1</v>
      </c>
      <c r="H165" s="36" t="s">
        <v>139</v>
      </c>
      <c r="O165" s="38" t="s">
        <v>800</v>
      </c>
      <c r="P165" s="36" t="s">
        <v>165</v>
      </c>
      <c r="Q165" s="36" t="s">
        <v>772</v>
      </c>
      <c r="R165" s="36" t="str">
        <f>Table2[[#This Row],[entity_domain]]</f>
        <v>Lights</v>
      </c>
      <c r="S165" s="36" t="str">
        <f>_xlfn.CONCAT( Table2[[#This Row],[device_suggested_area]], " ",Table2[[#This Row],[powercalc_group_3]])</f>
        <v>Study Lights</v>
      </c>
      <c r="T165" s="39"/>
      <c r="V165" s="38"/>
      <c r="W165" s="38" t="s">
        <v>495</v>
      </c>
      <c r="X165" s="50">
        <v>117</v>
      </c>
      <c r="Y165" s="44" t="s">
        <v>768</v>
      </c>
      <c r="Z165" s="44" t="s">
        <v>1006</v>
      </c>
      <c r="AA165" s="44"/>
      <c r="AG165" s="38"/>
      <c r="AH165" s="38"/>
      <c r="AT165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5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5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6" t="str">
        <f>Table2[[#This Row],[device_suggested_area]]</f>
        <v>Study</v>
      </c>
      <c r="BA165" s="36" t="str">
        <f>IF(ISBLANK(Table2[[#This Row],[device_model]]), "", Table2[[#This Row],[device_suggested_area]])</f>
        <v>Study</v>
      </c>
      <c r="BB165" s="36" t="s">
        <v>1031</v>
      </c>
      <c r="BC165" s="36" t="s">
        <v>493</v>
      </c>
      <c r="BD165" s="36" t="s">
        <v>379</v>
      </c>
      <c r="BE165" s="36" t="s">
        <v>494</v>
      </c>
      <c r="BF165" s="36" t="s">
        <v>358</v>
      </c>
      <c r="BH165" s="36" t="s">
        <v>697</v>
      </c>
      <c r="BK165" s="36" t="s">
        <v>755</v>
      </c>
      <c r="BM16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6" spans="1:65" s="36" customFormat="1" ht="16" customHeight="1" x14ac:dyDescent="0.2">
      <c r="A166" s="36">
        <v>1640</v>
      </c>
      <c r="B166" s="36" t="s">
        <v>26</v>
      </c>
      <c r="C166" s="36" t="s">
        <v>379</v>
      </c>
      <c r="D166" s="36" t="s">
        <v>137</v>
      </c>
      <c r="E166" s="36" t="s">
        <v>300</v>
      </c>
      <c r="F166" s="37" t="str">
        <f>IF(ISBLANK(Table2[[#This Row],[unique_id]]), "", PROPER(SUBSTITUTE(Table2[[#This Row],[unique_id]], "_", " ")))</f>
        <v>Kitchen Main</v>
      </c>
      <c r="G166" s="36" t="s">
        <v>202</v>
      </c>
      <c r="H166" s="36" t="s">
        <v>139</v>
      </c>
      <c r="I166" s="36" t="s">
        <v>132</v>
      </c>
      <c r="J166" s="41" t="s">
        <v>736</v>
      </c>
      <c r="K166" s="36" t="s">
        <v>902</v>
      </c>
      <c r="M166" s="36" t="s">
        <v>136</v>
      </c>
      <c r="O166" s="38"/>
      <c r="T166" s="39"/>
      <c r="V166" s="38"/>
      <c r="W166" s="38" t="s">
        <v>496</v>
      </c>
      <c r="X166" s="50">
        <v>107</v>
      </c>
      <c r="Y166" s="44" t="s">
        <v>770</v>
      </c>
      <c r="Z166" s="44" t="s">
        <v>1006</v>
      </c>
      <c r="AA166" s="44"/>
      <c r="AE166" s="36" t="s">
        <v>292</v>
      </c>
      <c r="AG166" s="38"/>
      <c r="AH166" s="38"/>
      <c r="AT166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6" t="str">
        <f>Table2[[#This Row],[device_suggested_area]]</f>
        <v>Kitchen</v>
      </c>
      <c r="BA166" s="36" t="str">
        <f>IF(ISBLANK(Table2[[#This Row],[device_model]]), "", Table2[[#This Row],[device_suggested_area]])</f>
        <v>Kitchen</v>
      </c>
      <c r="BB166" s="36" t="s">
        <v>1033</v>
      </c>
      <c r="BC166" s="36" t="s">
        <v>571</v>
      </c>
      <c r="BD166" s="36" t="s">
        <v>379</v>
      </c>
      <c r="BE166" s="36" t="s">
        <v>568</v>
      </c>
      <c r="BF166" s="36" t="s">
        <v>206</v>
      </c>
      <c r="BM16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65" s="36" customFormat="1" ht="16" customHeight="1" x14ac:dyDescent="0.2">
      <c r="A167" s="36">
        <v>1641</v>
      </c>
      <c r="B167" s="36" t="s">
        <v>26</v>
      </c>
      <c r="C167" s="36" t="s">
        <v>379</v>
      </c>
      <c r="D167" s="36" t="s">
        <v>137</v>
      </c>
      <c r="E167" s="36" t="s">
        <v>970</v>
      </c>
      <c r="F167" s="37" t="str">
        <f>IF(ISBLANK(Table2[[#This Row],[unique_id]]), "", PROPER(SUBSTITUTE(Table2[[#This Row],[unique_id]], "_", " ")))</f>
        <v>Kitchen Main Bulb 1</v>
      </c>
      <c r="H167" s="36" t="s">
        <v>139</v>
      </c>
      <c r="O167" s="38" t="s">
        <v>800</v>
      </c>
      <c r="P167" s="36" t="s">
        <v>165</v>
      </c>
      <c r="Q167" s="36" t="s">
        <v>772</v>
      </c>
      <c r="R167" s="36" t="str">
        <f>Table2[[#This Row],[entity_domain]]</f>
        <v>Lights</v>
      </c>
      <c r="S167" s="36" t="str">
        <f>_xlfn.CONCAT( Table2[[#This Row],[device_suggested_area]], " ",Table2[[#This Row],[powercalc_group_3]])</f>
        <v>Kitchen Lights</v>
      </c>
      <c r="T167" s="39"/>
      <c r="V167" s="38"/>
      <c r="W167" s="38" t="s">
        <v>495</v>
      </c>
      <c r="X167" s="50">
        <v>107</v>
      </c>
      <c r="Y167" s="44" t="s">
        <v>768</v>
      </c>
      <c r="Z167" s="44" t="s">
        <v>1006</v>
      </c>
      <c r="AA167" s="44"/>
      <c r="AG167" s="38"/>
      <c r="AH167" s="38"/>
      <c r="AT167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7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7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6" t="str">
        <f>Table2[[#This Row],[device_suggested_area]]</f>
        <v>Kitchen</v>
      </c>
      <c r="BA167" s="36" t="str">
        <f>IF(ISBLANK(Table2[[#This Row],[device_model]]), "", Table2[[#This Row],[device_suggested_area]])</f>
        <v>Kitchen</v>
      </c>
      <c r="BB167" s="36" t="s">
        <v>1034</v>
      </c>
      <c r="BC167" s="36" t="s">
        <v>571</v>
      </c>
      <c r="BD167" s="36" t="s">
        <v>379</v>
      </c>
      <c r="BE167" s="36" t="s">
        <v>568</v>
      </c>
      <c r="BF167" s="36" t="s">
        <v>206</v>
      </c>
      <c r="BK167" s="36" t="s">
        <v>517</v>
      </c>
      <c r="BM16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8" spans="1:65" s="36" customFormat="1" ht="16" customHeight="1" x14ac:dyDescent="0.2">
      <c r="A168" s="36">
        <v>1642</v>
      </c>
      <c r="B168" s="36" t="s">
        <v>26</v>
      </c>
      <c r="C168" s="36" t="s">
        <v>379</v>
      </c>
      <c r="D168" s="36" t="s">
        <v>137</v>
      </c>
      <c r="E168" s="36" t="s">
        <v>971</v>
      </c>
      <c r="F168" s="37" t="str">
        <f>IF(ISBLANK(Table2[[#This Row],[unique_id]]), "", PROPER(SUBSTITUTE(Table2[[#This Row],[unique_id]], "_", " ")))</f>
        <v>Kitchen Main Bulb 2</v>
      </c>
      <c r="H168" s="36" t="s">
        <v>139</v>
      </c>
      <c r="O168" s="38" t="s">
        <v>800</v>
      </c>
      <c r="P168" s="36" t="s">
        <v>165</v>
      </c>
      <c r="Q168" s="36" t="s">
        <v>772</v>
      </c>
      <c r="R168" s="36" t="str">
        <f>Table2[[#This Row],[entity_domain]]</f>
        <v>Lights</v>
      </c>
      <c r="S168" s="36" t="str">
        <f>_xlfn.CONCAT( Table2[[#This Row],[device_suggested_area]], " ",Table2[[#This Row],[powercalc_group_3]])</f>
        <v>Kitchen Lights</v>
      </c>
      <c r="T168" s="39"/>
      <c r="V168" s="38"/>
      <c r="W168" s="38" t="s">
        <v>495</v>
      </c>
      <c r="X168" s="50">
        <v>107</v>
      </c>
      <c r="Y168" s="44" t="s">
        <v>768</v>
      </c>
      <c r="Z168" s="44" t="s">
        <v>1006</v>
      </c>
      <c r="AA168" s="44"/>
      <c r="AG168" s="38"/>
      <c r="AH168" s="38"/>
      <c r="AT168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6" t="str">
        <f>Table2[[#This Row],[device_suggested_area]]</f>
        <v>Kitchen</v>
      </c>
      <c r="BA168" s="36" t="str">
        <f>IF(ISBLANK(Table2[[#This Row],[device_model]]), "", Table2[[#This Row],[device_suggested_area]])</f>
        <v>Kitchen</v>
      </c>
      <c r="BB168" s="36" t="s">
        <v>1035</v>
      </c>
      <c r="BC168" s="36" t="s">
        <v>571</v>
      </c>
      <c r="BD168" s="36" t="s">
        <v>379</v>
      </c>
      <c r="BE168" s="36" t="s">
        <v>568</v>
      </c>
      <c r="BF168" s="36" t="s">
        <v>206</v>
      </c>
      <c r="BK168" s="36" t="s">
        <v>518</v>
      </c>
      <c r="BM16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9" spans="1:65" s="36" customFormat="1" ht="16" customHeight="1" x14ac:dyDescent="0.2">
      <c r="A169" s="36">
        <v>1643</v>
      </c>
      <c r="B169" s="36" t="s">
        <v>26</v>
      </c>
      <c r="C169" s="36" t="s">
        <v>379</v>
      </c>
      <c r="D169" s="36" t="s">
        <v>137</v>
      </c>
      <c r="E169" s="36" t="s">
        <v>972</v>
      </c>
      <c r="F169" s="37" t="str">
        <f>IF(ISBLANK(Table2[[#This Row],[unique_id]]), "", PROPER(SUBSTITUTE(Table2[[#This Row],[unique_id]], "_", " ")))</f>
        <v>Kitchen Main Bulb 3</v>
      </c>
      <c r="H169" s="36" t="s">
        <v>139</v>
      </c>
      <c r="O169" s="38" t="s">
        <v>800</v>
      </c>
      <c r="P169" s="36" t="s">
        <v>165</v>
      </c>
      <c r="Q169" s="36" t="s">
        <v>772</v>
      </c>
      <c r="R169" s="36" t="str">
        <f>Table2[[#This Row],[entity_domain]]</f>
        <v>Lights</v>
      </c>
      <c r="S169" s="36" t="str">
        <f>_xlfn.CONCAT( Table2[[#This Row],[device_suggested_area]], " ",Table2[[#This Row],[powercalc_group_3]])</f>
        <v>Kitchen Lights</v>
      </c>
      <c r="T169" s="39"/>
      <c r="V169" s="38"/>
      <c r="W169" s="38" t="s">
        <v>495</v>
      </c>
      <c r="X169" s="50">
        <v>107</v>
      </c>
      <c r="Y169" s="44" t="s">
        <v>768</v>
      </c>
      <c r="Z169" s="44" t="s">
        <v>1006</v>
      </c>
      <c r="AA169" s="44"/>
      <c r="AG169" s="38"/>
      <c r="AH169" s="38"/>
      <c r="AT169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6" t="str">
        <f>Table2[[#This Row],[device_suggested_area]]</f>
        <v>Kitchen</v>
      </c>
      <c r="BA169" s="36" t="str">
        <f>IF(ISBLANK(Table2[[#This Row],[device_model]]), "", Table2[[#This Row],[device_suggested_area]])</f>
        <v>Kitchen</v>
      </c>
      <c r="BB169" s="36" t="s">
        <v>1036</v>
      </c>
      <c r="BC169" s="36" t="s">
        <v>571</v>
      </c>
      <c r="BD169" s="36" t="s">
        <v>379</v>
      </c>
      <c r="BE169" s="36" t="s">
        <v>568</v>
      </c>
      <c r="BF169" s="36" t="s">
        <v>206</v>
      </c>
      <c r="BK169" s="36" t="s">
        <v>519</v>
      </c>
      <c r="BM16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0" spans="1:65" s="36" customFormat="1" ht="16" customHeight="1" x14ac:dyDescent="0.2">
      <c r="A170" s="36">
        <v>1644</v>
      </c>
      <c r="B170" s="36" t="s">
        <v>26</v>
      </c>
      <c r="C170" s="36" t="s">
        <v>379</v>
      </c>
      <c r="D170" s="36" t="s">
        <v>137</v>
      </c>
      <c r="E170" s="36" t="s">
        <v>973</v>
      </c>
      <c r="F170" s="37" t="str">
        <f>IF(ISBLANK(Table2[[#This Row],[unique_id]]), "", PROPER(SUBSTITUTE(Table2[[#This Row],[unique_id]], "_", " ")))</f>
        <v>Kitchen Main Bulb 4</v>
      </c>
      <c r="H170" s="36" t="s">
        <v>139</v>
      </c>
      <c r="O170" s="38" t="s">
        <v>800</v>
      </c>
      <c r="P170" s="36" t="s">
        <v>165</v>
      </c>
      <c r="Q170" s="36" t="s">
        <v>772</v>
      </c>
      <c r="R170" s="36" t="str">
        <f>Table2[[#This Row],[entity_domain]]</f>
        <v>Lights</v>
      </c>
      <c r="S170" s="36" t="str">
        <f>_xlfn.CONCAT( Table2[[#This Row],[device_suggested_area]], " ",Table2[[#This Row],[powercalc_group_3]])</f>
        <v>Kitchen Lights</v>
      </c>
      <c r="T170" s="39"/>
      <c r="V170" s="38"/>
      <c r="W170" s="38" t="s">
        <v>495</v>
      </c>
      <c r="X170" s="50">
        <v>107</v>
      </c>
      <c r="Y170" s="44" t="s">
        <v>768</v>
      </c>
      <c r="Z170" s="44" t="s">
        <v>1006</v>
      </c>
      <c r="AA170" s="44"/>
      <c r="AG170" s="38"/>
      <c r="AH170" s="38"/>
      <c r="AT170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7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0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6" t="str">
        <f>Table2[[#This Row],[device_suggested_area]]</f>
        <v>Kitchen</v>
      </c>
      <c r="BA170" s="36" t="str">
        <f>IF(ISBLANK(Table2[[#This Row],[device_model]]), "", Table2[[#This Row],[device_suggested_area]])</f>
        <v>Kitchen</v>
      </c>
      <c r="BB170" s="36" t="s">
        <v>1037</v>
      </c>
      <c r="BC170" s="36" t="s">
        <v>571</v>
      </c>
      <c r="BD170" s="36" t="s">
        <v>379</v>
      </c>
      <c r="BE170" s="36" t="s">
        <v>568</v>
      </c>
      <c r="BF170" s="36" t="s">
        <v>206</v>
      </c>
      <c r="BK170" s="36" t="s">
        <v>520</v>
      </c>
      <c r="BM17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1" spans="1:65" s="36" customFormat="1" ht="16" customHeight="1" x14ac:dyDescent="0.2">
      <c r="A171" s="36">
        <v>1645</v>
      </c>
      <c r="B171" s="36" t="s">
        <v>26</v>
      </c>
      <c r="C171" s="36" t="s">
        <v>705</v>
      </c>
      <c r="D171" s="36" t="s">
        <v>137</v>
      </c>
      <c r="E171" s="36" t="s">
        <v>1338</v>
      </c>
      <c r="F171" s="37" t="str">
        <f>IF(ISBLANK(Table2[[#This Row],[unique_id]]), "", PROPER(SUBSTITUTE(Table2[[#This Row],[unique_id]], "_", " ")))</f>
        <v>Kitchen Bench Lights Plug</v>
      </c>
      <c r="G171" s="36" t="s">
        <v>1339</v>
      </c>
      <c r="H171" s="36" t="s">
        <v>139</v>
      </c>
      <c r="I171" s="36" t="s">
        <v>132</v>
      </c>
      <c r="J171" s="36" t="s">
        <v>1341</v>
      </c>
      <c r="M171" s="36" t="s">
        <v>136</v>
      </c>
      <c r="O171" s="38" t="s">
        <v>800</v>
      </c>
      <c r="P171" s="36" t="s">
        <v>165</v>
      </c>
      <c r="Q171" s="36" t="s">
        <v>772</v>
      </c>
      <c r="R171" s="36" t="str">
        <f>Table2[[#This Row],[entity_domain]]</f>
        <v>Lights</v>
      </c>
      <c r="S171" s="36" t="str">
        <f>_xlfn.CONCAT( Table2[[#This Row],[device_suggested_area]], " ",Table2[[#This Row],[powercalc_group_3]])</f>
        <v>Kitchen Lights</v>
      </c>
      <c r="T171" s="39" t="s">
        <v>1013</v>
      </c>
      <c r="V171" s="38"/>
      <c r="W171" s="38"/>
      <c r="X171" s="38"/>
      <c r="Y171" s="38"/>
      <c r="Z171" s="38"/>
      <c r="AA171" s="38" t="s">
        <v>1168</v>
      </c>
      <c r="AE171" s="36" t="s">
        <v>292</v>
      </c>
      <c r="AF171" s="36">
        <v>10</v>
      </c>
      <c r="AG171" s="38" t="s">
        <v>34</v>
      </c>
      <c r="AH171" s="38" t="s">
        <v>918</v>
      </c>
      <c r="AJ171" s="36" t="str">
        <f>_xlfn.CONCAT("homeassistant/", Table2[[#This Row],[entity_namespace]], "/tasmota/",Table2[[#This Row],[unique_id]], "/config")</f>
        <v>homeassistant/light/tasmota/kitchen_bench_lights_plug/config</v>
      </c>
      <c r="AK171" s="36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1" s="36" t="str">
        <f>_xlfn.CONCAT("tasmota/device/",Table2[[#This Row],[unique_id]], "/cmnd/POWER")</f>
        <v>tasmota/device/kitchen_bench_lights_plug/cmnd/POWER</v>
      </c>
      <c r="AM171" s="36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1" s="36" t="s">
        <v>937</v>
      </c>
      <c r="AO171" s="36" t="s">
        <v>938</v>
      </c>
      <c r="AP171" s="36" t="s">
        <v>927</v>
      </c>
      <c r="AQ171" s="36" t="s">
        <v>928</v>
      </c>
      <c r="AR171" s="36" t="s">
        <v>1004</v>
      </c>
      <c r="AS171" s="36">
        <v>1</v>
      </c>
      <c r="AT171" s="34" t="str">
        <f>HYPERLINK(_xlfn.CONCAT("http://", Table2[[#This Row],[connection_ip]], "/?"))</f>
        <v>http://10.0.4.103/?</v>
      </c>
      <c r="AV17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1" s="36" t="str">
        <f>IF(ISBLANK(Table2[[#This Row],[device_model]]), "", Table2[[#This Row],[device_suggested_area]])</f>
        <v>Kitchen</v>
      </c>
      <c r="BB171" s="36" t="s">
        <v>1340</v>
      </c>
      <c r="BC171" s="36" t="s">
        <v>779</v>
      </c>
      <c r="BD171" s="36" t="s">
        <v>1172</v>
      </c>
      <c r="BE171" s="36" t="s">
        <v>908</v>
      </c>
      <c r="BF171" s="36" t="s">
        <v>206</v>
      </c>
      <c r="BJ171" s="36" t="s">
        <v>1391</v>
      </c>
      <c r="BK171" s="36" t="s">
        <v>940</v>
      </c>
      <c r="BL171" s="36" t="s">
        <v>1425</v>
      </c>
      <c r="BM17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2" spans="1:65" s="36" customFormat="1" ht="16" customHeight="1" x14ac:dyDescent="0.2">
      <c r="A172" s="36">
        <v>1646</v>
      </c>
      <c r="B172" s="36" t="s">
        <v>26</v>
      </c>
      <c r="C172" s="36" t="s">
        <v>379</v>
      </c>
      <c r="D172" s="36" t="s">
        <v>137</v>
      </c>
      <c r="E172" s="36" t="s">
        <v>301</v>
      </c>
      <c r="F172" s="37" t="str">
        <f>IF(ISBLANK(Table2[[#This Row],[unique_id]]), "", PROPER(SUBSTITUTE(Table2[[#This Row],[unique_id]], "_", " ")))</f>
        <v>Laundry Main</v>
      </c>
      <c r="G172" s="36" t="s">
        <v>204</v>
      </c>
      <c r="H172" s="36" t="s">
        <v>139</v>
      </c>
      <c r="I172" s="36" t="s">
        <v>132</v>
      </c>
      <c r="J172" s="36" t="s">
        <v>735</v>
      </c>
      <c r="K172" s="36" t="s">
        <v>902</v>
      </c>
      <c r="M172" s="36" t="s">
        <v>136</v>
      </c>
      <c r="O172" s="38"/>
      <c r="T172" s="39"/>
      <c r="V172" s="38"/>
      <c r="W172" s="38" t="s">
        <v>496</v>
      </c>
      <c r="X172" s="50">
        <v>108</v>
      </c>
      <c r="Y172" s="44" t="s">
        <v>770</v>
      </c>
      <c r="Z172" s="44" t="s">
        <v>1006</v>
      </c>
      <c r="AA172" s="44"/>
      <c r="AE172" s="36" t="s">
        <v>292</v>
      </c>
      <c r="AG172" s="38"/>
      <c r="AH172" s="38"/>
      <c r="AT172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7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6" t="str">
        <f>Table2[[#This Row],[device_suggested_area]]</f>
        <v>Laundry</v>
      </c>
      <c r="BA172" s="36" t="str">
        <f>IF(ISBLANK(Table2[[#This Row],[device_model]]), "", Table2[[#This Row],[device_suggested_area]])</f>
        <v>Laundry</v>
      </c>
      <c r="BB172" s="36" t="s">
        <v>1033</v>
      </c>
      <c r="BC172" s="36" t="s">
        <v>493</v>
      </c>
      <c r="BD172" s="36" t="s">
        <v>379</v>
      </c>
      <c r="BE172" s="36" t="s">
        <v>494</v>
      </c>
      <c r="BF172" s="36" t="s">
        <v>213</v>
      </c>
      <c r="BM17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3" spans="1:65" s="36" customFormat="1" ht="16" customHeight="1" x14ac:dyDescent="0.2">
      <c r="A173" s="36">
        <v>1647</v>
      </c>
      <c r="B173" s="36" t="s">
        <v>26</v>
      </c>
      <c r="C173" s="36" t="s">
        <v>379</v>
      </c>
      <c r="D173" s="36" t="s">
        <v>137</v>
      </c>
      <c r="E173" s="36" t="s">
        <v>974</v>
      </c>
      <c r="F173" s="37" t="str">
        <f>IF(ISBLANK(Table2[[#This Row],[unique_id]]), "", PROPER(SUBSTITUTE(Table2[[#This Row],[unique_id]], "_", " ")))</f>
        <v>Laundry Main Bulb 1</v>
      </c>
      <c r="H173" s="36" t="s">
        <v>139</v>
      </c>
      <c r="O173" s="38" t="s">
        <v>800</v>
      </c>
      <c r="P173" s="36" t="s">
        <v>165</v>
      </c>
      <c r="Q173" s="36" t="s">
        <v>772</v>
      </c>
      <c r="R173" s="36" t="str">
        <f>Table2[[#This Row],[entity_domain]]</f>
        <v>Lights</v>
      </c>
      <c r="S173" s="36" t="str">
        <f>_xlfn.CONCAT( Table2[[#This Row],[device_suggested_area]], " ",Table2[[#This Row],[powercalc_group_3]])</f>
        <v>Laundry Lights</v>
      </c>
      <c r="T173" s="39"/>
      <c r="V173" s="38"/>
      <c r="W173" s="38" t="s">
        <v>495</v>
      </c>
      <c r="X173" s="50">
        <v>108</v>
      </c>
      <c r="Y173" s="44" t="s">
        <v>768</v>
      </c>
      <c r="Z173" s="44" t="s">
        <v>1006</v>
      </c>
      <c r="AA173" s="44"/>
      <c r="AG173" s="38"/>
      <c r="AH173" s="38"/>
      <c r="AT173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73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73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73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6" t="str">
        <f>Table2[[#This Row],[device_suggested_area]]</f>
        <v>Laundry</v>
      </c>
      <c r="BA173" s="36" t="str">
        <f>IF(ISBLANK(Table2[[#This Row],[device_model]]), "", Table2[[#This Row],[device_suggested_area]])</f>
        <v>Laundry</v>
      </c>
      <c r="BB173" s="36" t="s">
        <v>1034</v>
      </c>
      <c r="BC173" s="36" t="s">
        <v>493</v>
      </c>
      <c r="BD173" s="36" t="s">
        <v>379</v>
      </c>
      <c r="BE173" s="36" t="s">
        <v>494</v>
      </c>
      <c r="BF173" s="36" t="s">
        <v>213</v>
      </c>
      <c r="BK173" s="36" t="s">
        <v>521</v>
      </c>
      <c r="BM173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74" spans="1:65" s="36" customFormat="1" ht="16" customHeight="1" x14ac:dyDescent="0.2">
      <c r="A174" s="36">
        <v>1648</v>
      </c>
      <c r="B174" s="36" t="s">
        <v>26</v>
      </c>
      <c r="C174" s="36" t="s">
        <v>379</v>
      </c>
      <c r="D174" s="36" t="s">
        <v>137</v>
      </c>
      <c r="E174" s="36" t="s">
        <v>302</v>
      </c>
      <c r="F174" s="37" t="str">
        <f>IF(ISBLANK(Table2[[#This Row],[unique_id]]), "", PROPER(SUBSTITUTE(Table2[[#This Row],[unique_id]], "_", " ")))</f>
        <v>Pantry Main</v>
      </c>
      <c r="G174" s="36" t="s">
        <v>203</v>
      </c>
      <c r="H174" s="36" t="s">
        <v>139</v>
      </c>
      <c r="I174" s="36" t="s">
        <v>132</v>
      </c>
      <c r="J174" s="36" t="s">
        <v>735</v>
      </c>
      <c r="K174" s="36" t="s">
        <v>902</v>
      </c>
      <c r="M174" s="36" t="s">
        <v>136</v>
      </c>
      <c r="O174" s="38"/>
      <c r="T174" s="39"/>
      <c r="V174" s="38"/>
      <c r="W174" s="38" t="s">
        <v>496</v>
      </c>
      <c r="X174" s="50">
        <v>109</v>
      </c>
      <c r="Y174" s="44" t="s">
        <v>770</v>
      </c>
      <c r="Z174" s="44" t="s">
        <v>1006</v>
      </c>
      <c r="AA174" s="44"/>
      <c r="AE174" s="36" t="s">
        <v>292</v>
      </c>
      <c r="AG174" s="38"/>
      <c r="AH174" s="38"/>
      <c r="AT174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7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7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7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6" t="str">
        <f>Table2[[#This Row],[device_suggested_area]]</f>
        <v>Pantry</v>
      </c>
      <c r="BA174" s="36" t="str">
        <f>IF(ISBLANK(Table2[[#This Row],[device_model]]), "", Table2[[#This Row],[device_suggested_area]])</f>
        <v>Pantry</v>
      </c>
      <c r="BB174" s="36" t="s">
        <v>1033</v>
      </c>
      <c r="BC174" s="36" t="s">
        <v>493</v>
      </c>
      <c r="BD174" s="36" t="s">
        <v>379</v>
      </c>
      <c r="BE174" s="36" t="s">
        <v>494</v>
      </c>
      <c r="BF174" s="36" t="s">
        <v>211</v>
      </c>
      <c r="BM17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5" spans="1:65" s="36" customFormat="1" ht="16" customHeight="1" x14ac:dyDescent="0.2">
      <c r="A175" s="36">
        <v>1649</v>
      </c>
      <c r="B175" s="36" t="s">
        <v>26</v>
      </c>
      <c r="C175" s="36" t="s">
        <v>379</v>
      </c>
      <c r="D175" s="36" t="s">
        <v>137</v>
      </c>
      <c r="E175" s="36" t="s">
        <v>975</v>
      </c>
      <c r="F175" s="37" t="str">
        <f>IF(ISBLANK(Table2[[#This Row],[unique_id]]), "", PROPER(SUBSTITUTE(Table2[[#This Row],[unique_id]], "_", " ")))</f>
        <v>Pantry Main Bulb 1</v>
      </c>
      <c r="H175" s="36" t="s">
        <v>139</v>
      </c>
      <c r="O175" s="38" t="s">
        <v>800</v>
      </c>
      <c r="P175" s="36" t="s">
        <v>165</v>
      </c>
      <c r="Q175" s="36" t="s">
        <v>772</v>
      </c>
      <c r="R175" s="36" t="str">
        <f>Table2[[#This Row],[entity_domain]]</f>
        <v>Lights</v>
      </c>
      <c r="S175" s="36" t="str">
        <f>_xlfn.CONCAT( Table2[[#This Row],[device_suggested_area]], " ",Table2[[#This Row],[powercalc_group_3]])</f>
        <v>Pantry Lights</v>
      </c>
      <c r="T175" s="39"/>
      <c r="V175" s="38"/>
      <c r="W175" s="38" t="s">
        <v>495</v>
      </c>
      <c r="X175" s="50">
        <v>109</v>
      </c>
      <c r="Y175" s="44" t="s">
        <v>768</v>
      </c>
      <c r="Z175" s="44" t="s">
        <v>1006</v>
      </c>
      <c r="AA175" s="44"/>
      <c r="AG175" s="38"/>
      <c r="AH175" s="38"/>
      <c r="AT175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5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5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6" t="str">
        <f>Table2[[#This Row],[device_suggested_area]]</f>
        <v>Pantry</v>
      </c>
      <c r="BA175" s="36" t="str">
        <f>IF(ISBLANK(Table2[[#This Row],[device_model]]), "", Table2[[#This Row],[device_suggested_area]])</f>
        <v>Pantry</v>
      </c>
      <c r="BB175" s="36" t="s">
        <v>1034</v>
      </c>
      <c r="BC175" s="36" t="s">
        <v>493</v>
      </c>
      <c r="BD175" s="36" t="s">
        <v>379</v>
      </c>
      <c r="BE175" s="36" t="s">
        <v>494</v>
      </c>
      <c r="BF175" s="36" t="s">
        <v>211</v>
      </c>
      <c r="BK175" s="36" t="s">
        <v>522</v>
      </c>
      <c r="BM17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6" spans="1:65" s="36" customFormat="1" ht="16" customHeight="1" x14ac:dyDescent="0.2">
      <c r="A176" s="36">
        <v>1650</v>
      </c>
      <c r="B176" s="36" t="s">
        <v>26</v>
      </c>
      <c r="C176" s="36" t="s">
        <v>379</v>
      </c>
      <c r="D176" s="36" t="s">
        <v>137</v>
      </c>
      <c r="E176" s="36" t="s">
        <v>303</v>
      </c>
      <c r="F176" s="37" t="str">
        <f>IF(ISBLANK(Table2[[#This Row],[unique_id]]), "", PROPER(SUBSTITUTE(Table2[[#This Row],[unique_id]], "_", " ")))</f>
        <v>Office Main</v>
      </c>
      <c r="G176" s="36" t="s">
        <v>199</v>
      </c>
      <c r="H176" s="36" t="s">
        <v>139</v>
      </c>
      <c r="I176" s="36" t="s">
        <v>132</v>
      </c>
      <c r="J176" s="36" t="s">
        <v>735</v>
      </c>
      <c r="M176" s="36" t="s">
        <v>136</v>
      </c>
      <c r="O176" s="38"/>
      <c r="T176" s="39"/>
      <c r="V176" s="38"/>
      <c r="W176" s="38" t="s">
        <v>496</v>
      </c>
      <c r="X176" s="50">
        <v>110</v>
      </c>
      <c r="Y176" s="44" t="s">
        <v>770</v>
      </c>
      <c r="Z176" s="44" t="s">
        <v>1009</v>
      </c>
      <c r="AA176" s="44"/>
      <c r="AE176" s="36" t="s">
        <v>292</v>
      </c>
      <c r="AG176" s="38"/>
      <c r="AH176" s="38"/>
      <c r="AT176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6" t="str">
        <f>Table2[[#This Row],[device_suggested_area]]</f>
        <v>Office</v>
      </c>
      <c r="BA176" s="36" t="str">
        <f>IF(ISBLANK(Table2[[#This Row],[device_model]]), "", Table2[[#This Row],[device_suggested_area]])</f>
        <v>Office</v>
      </c>
      <c r="BB176" s="36" t="s">
        <v>1033</v>
      </c>
      <c r="BC176" s="36" t="s">
        <v>571</v>
      </c>
      <c r="BD176" s="36" t="s">
        <v>379</v>
      </c>
      <c r="BE176" s="36" t="s">
        <v>568</v>
      </c>
      <c r="BF176" s="36" t="s">
        <v>212</v>
      </c>
      <c r="BM17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7" spans="1:65" s="36" customFormat="1" ht="16" customHeight="1" x14ac:dyDescent="0.2">
      <c r="A177" s="36">
        <v>1651</v>
      </c>
      <c r="B177" s="36" t="s">
        <v>26</v>
      </c>
      <c r="C177" s="36" t="s">
        <v>379</v>
      </c>
      <c r="D177" s="36" t="s">
        <v>137</v>
      </c>
      <c r="E177" s="36" t="s">
        <v>976</v>
      </c>
      <c r="F177" s="37" t="str">
        <f>IF(ISBLANK(Table2[[#This Row],[unique_id]]), "", PROPER(SUBSTITUTE(Table2[[#This Row],[unique_id]], "_", " ")))</f>
        <v>Office Main Bulb 1</v>
      </c>
      <c r="H177" s="36" t="s">
        <v>139</v>
      </c>
      <c r="O177" s="38" t="s">
        <v>800</v>
      </c>
      <c r="P177" s="36" t="s">
        <v>165</v>
      </c>
      <c r="Q177" s="36" t="s">
        <v>772</v>
      </c>
      <c r="R177" s="36" t="str">
        <f>Table2[[#This Row],[entity_domain]]</f>
        <v>Lights</v>
      </c>
      <c r="S177" s="36" t="str">
        <f>_xlfn.CONCAT( Table2[[#This Row],[device_suggested_area]], " ",Table2[[#This Row],[powercalc_group_3]])</f>
        <v>Office Lights</v>
      </c>
      <c r="T177" s="39"/>
      <c r="V177" s="38"/>
      <c r="W177" s="38" t="s">
        <v>495</v>
      </c>
      <c r="X177" s="50">
        <v>110</v>
      </c>
      <c r="Y177" s="44" t="s">
        <v>768</v>
      </c>
      <c r="Z177" s="44" t="s">
        <v>1009</v>
      </c>
      <c r="AA177" s="44"/>
      <c r="AG177" s="38"/>
      <c r="AH177" s="38"/>
      <c r="AT177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7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7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6" t="str">
        <f>Table2[[#This Row],[device_suggested_area]]</f>
        <v>Office</v>
      </c>
      <c r="BA177" s="36" t="str">
        <f>IF(ISBLANK(Table2[[#This Row],[device_model]]), "", Table2[[#This Row],[device_suggested_area]])</f>
        <v>Office</v>
      </c>
      <c r="BB177" s="36" t="s">
        <v>1034</v>
      </c>
      <c r="BC177" s="36" t="s">
        <v>571</v>
      </c>
      <c r="BD177" s="36" t="s">
        <v>379</v>
      </c>
      <c r="BE177" s="36" t="s">
        <v>568</v>
      </c>
      <c r="BF177" s="36" t="s">
        <v>212</v>
      </c>
      <c r="BK177" s="36" t="s">
        <v>523</v>
      </c>
      <c r="BM17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8" spans="1:65" s="36" customFormat="1" ht="16" customHeight="1" x14ac:dyDescent="0.2">
      <c r="A178" s="36">
        <v>1652</v>
      </c>
      <c r="B178" s="36" t="s">
        <v>26</v>
      </c>
      <c r="C178" s="36" t="s">
        <v>379</v>
      </c>
      <c r="D178" s="36" t="s">
        <v>137</v>
      </c>
      <c r="E178" s="36" t="s">
        <v>304</v>
      </c>
      <c r="F178" s="37" t="str">
        <f>IF(ISBLANK(Table2[[#This Row],[unique_id]]), "", PROPER(SUBSTITUTE(Table2[[#This Row],[unique_id]], "_", " ")))</f>
        <v>Bathroom Main</v>
      </c>
      <c r="G178" s="36" t="s">
        <v>198</v>
      </c>
      <c r="H178" s="36" t="s">
        <v>139</v>
      </c>
      <c r="I178" s="36" t="s">
        <v>132</v>
      </c>
      <c r="J178" s="36" t="s">
        <v>735</v>
      </c>
      <c r="K178" s="36" t="s">
        <v>905</v>
      </c>
      <c r="M178" s="36" t="s">
        <v>136</v>
      </c>
      <c r="O178" s="38"/>
      <c r="T178" s="39"/>
      <c r="V178" s="38"/>
      <c r="W178" s="38" t="s">
        <v>496</v>
      </c>
      <c r="X178" s="50">
        <v>111</v>
      </c>
      <c r="Y178" s="44" t="s">
        <v>770</v>
      </c>
      <c r="Z178" s="44" t="s">
        <v>1007</v>
      </c>
      <c r="AA178" s="44"/>
      <c r="AE178" s="36" t="s">
        <v>292</v>
      </c>
      <c r="AG178" s="38"/>
      <c r="AH178" s="38"/>
      <c r="AT178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36" t="str">
        <f>Table2[[#This Row],[device_suggested_area]]</f>
        <v>Bathroom</v>
      </c>
      <c r="BA178" s="36" t="str">
        <f>IF(ISBLANK(Table2[[#This Row],[device_model]]), "", Table2[[#This Row],[device_suggested_area]])</f>
        <v>Bathroom</v>
      </c>
      <c r="BB178" s="36" t="s">
        <v>1033</v>
      </c>
      <c r="BC178" s="36" t="s">
        <v>493</v>
      </c>
      <c r="BD178" s="36" t="s">
        <v>379</v>
      </c>
      <c r="BE178" s="36" t="s">
        <v>494</v>
      </c>
      <c r="BF178" s="36" t="s">
        <v>360</v>
      </c>
      <c r="BM17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s="36" customFormat="1" ht="16" customHeight="1" x14ac:dyDescent="0.2">
      <c r="A179" s="36">
        <v>1653</v>
      </c>
      <c r="B179" s="36" t="s">
        <v>26</v>
      </c>
      <c r="C179" s="36" t="s">
        <v>379</v>
      </c>
      <c r="D179" s="36" t="s">
        <v>137</v>
      </c>
      <c r="E179" s="36" t="s">
        <v>977</v>
      </c>
      <c r="F179" s="37" t="str">
        <f>IF(ISBLANK(Table2[[#This Row],[unique_id]]), "", PROPER(SUBSTITUTE(Table2[[#This Row],[unique_id]], "_", " ")))</f>
        <v>Bathroom Main Bulb 1</v>
      </c>
      <c r="H179" s="36" t="s">
        <v>139</v>
      </c>
      <c r="O179" s="38" t="s">
        <v>800</v>
      </c>
      <c r="P179" s="36" t="s">
        <v>165</v>
      </c>
      <c r="Q179" s="36" t="s">
        <v>772</v>
      </c>
      <c r="R179" s="36" t="str">
        <f>Table2[[#This Row],[entity_domain]]</f>
        <v>Lights</v>
      </c>
      <c r="S179" s="36" t="str">
        <f>_xlfn.CONCAT( Table2[[#This Row],[device_suggested_area]], " ",Table2[[#This Row],[powercalc_group_3]])</f>
        <v>Bathroom Lights</v>
      </c>
      <c r="T179" s="39"/>
      <c r="V179" s="38"/>
      <c r="W179" s="38" t="s">
        <v>495</v>
      </c>
      <c r="X179" s="50">
        <v>111</v>
      </c>
      <c r="Y179" s="44" t="s">
        <v>768</v>
      </c>
      <c r="Z179" s="44" t="s">
        <v>1007</v>
      </c>
      <c r="AA179" s="44"/>
      <c r="AG179" s="38"/>
      <c r="AH179" s="38"/>
      <c r="AT179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6" t="str">
        <f>Table2[[#This Row],[device_suggested_area]]</f>
        <v>Bathroom</v>
      </c>
      <c r="BA179" s="36" t="str">
        <f>IF(ISBLANK(Table2[[#This Row],[device_model]]), "", Table2[[#This Row],[device_suggested_area]])</f>
        <v>Bathroom</v>
      </c>
      <c r="BB179" s="36" t="s">
        <v>1034</v>
      </c>
      <c r="BC179" s="36" t="s">
        <v>493</v>
      </c>
      <c r="BD179" s="36" t="s">
        <v>379</v>
      </c>
      <c r="BE179" s="36" t="s">
        <v>494</v>
      </c>
      <c r="BF179" s="36" t="s">
        <v>360</v>
      </c>
      <c r="BK179" s="36" t="s">
        <v>524</v>
      </c>
      <c r="BM17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0" spans="1:65" s="36" customFormat="1" ht="16" customHeight="1" x14ac:dyDescent="0.2">
      <c r="A180" s="36">
        <v>1654</v>
      </c>
      <c r="B180" s="36" t="s">
        <v>26</v>
      </c>
      <c r="C180" s="36" t="s">
        <v>456</v>
      </c>
      <c r="D180" s="36" t="s">
        <v>137</v>
      </c>
      <c r="E180" s="36" t="s">
        <v>879</v>
      </c>
      <c r="F180" s="37" t="str">
        <f>IF(ISBLANK(Table2[[#This Row],[unique_id]]), "", PROPER(SUBSTITUTE(Table2[[#This Row],[unique_id]], "_", " ")))</f>
        <v>Bathroom Sconces</v>
      </c>
      <c r="G180" s="36" t="s">
        <v>882</v>
      </c>
      <c r="H180" s="36" t="s">
        <v>139</v>
      </c>
      <c r="I180" s="36" t="s">
        <v>132</v>
      </c>
      <c r="J180" s="36" t="s">
        <v>866</v>
      </c>
      <c r="K180" s="36" t="s">
        <v>904</v>
      </c>
      <c r="M180" s="36" t="s">
        <v>136</v>
      </c>
      <c r="O180" s="38"/>
      <c r="T180" s="39"/>
      <c r="V180" s="38"/>
      <c r="W180" s="38" t="s">
        <v>496</v>
      </c>
      <c r="X180" s="50">
        <v>121</v>
      </c>
      <c r="Y180" s="44" t="s">
        <v>770</v>
      </c>
      <c r="Z180" s="38" t="s">
        <v>1008</v>
      </c>
      <c r="AA180" s="38"/>
      <c r="AE180" s="36" t="s">
        <v>292</v>
      </c>
      <c r="AG180" s="38"/>
      <c r="AH180" s="38"/>
      <c r="AT180" s="42"/>
      <c r="AV18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0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6" t="str">
        <f>Table2[[#This Row],[device_suggested_area]]</f>
        <v>Bathroom</v>
      </c>
      <c r="BA180" s="36" t="str">
        <f>IF(ISBLANK(Table2[[#This Row],[device_model]]), "", Table2[[#This Row],[device_suggested_area]])</f>
        <v>Bathroom</v>
      </c>
      <c r="BB180" s="36" t="s">
        <v>866</v>
      </c>
      <c r="BC180" s="36" t="s">
        <v>869</v>
      </c>
      <c r="BD180" s="36" t="s">
        <v>456</v>
      </c>
      <c r="BE180" s="36" t="s">
        <v>867</v>
      </c>
      <c r="BF180" s="36" t="s">
        <v>360</v>
      </c>
      <c r="BM18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s="36" customFormat="1" ht="16" customHeight="1" x14ac:dyDescent="0.2">
      <c r="A181" s="36">
        <v>1655</v>
      </c>
      <c r="B181" s="36" t="s">
        <v>26</v>
      </c>
      <c r="C181" s="36" t="s">
        <v>456</v>
      </c>
      <c r="D181" s="36" t="s">
        <v>137</v>
      </c>
      <c r="E181" s="36" t="s">
        <v>880</v>
      </c>
      <c r="F181" s="37" t="str">
        <f>IF(ISBLANK(Table2[[#This Row],[unique_id]]), "", PROPER(SUBSTITUTE(Table2[[#This Row],[unique_id]], "_", " ")))</f>
        <v>Bathroom Sconces Bulb 1</v>
      </c>
      <c r="H181" s="36" t="s">
        <v>139</v>
      </c>
      <c r="O181" s="38" t="s">
        <v>800</v>
      </c>
      <c r="P181" s="36" t="s">
        <v>165</v>
      </c>
      <c r="Q181" s="36" t="s">
        <v>772</v>
      </c>
      <c r="R181" s="36" t="str">
        <f>Table2[[#This Row],[entity_domain]]</f>
        <v>Lights</v>
      </c>
      <c r="S181" s="36" t="str">
        <f>_xlfn.CONCAT( Table2[[#This Row],[device_suggested_area]], " ",Table2[[#This Row],[powercalc_group_3]])</f>
        <v>Bathroom Lights</v>
      </c>
      <c r="T181" s="39"/>
      <c r="V181" s="38"/>
      <c r="W181" s="38" t="s">
        <v>495</v>
      </c>
      <c r="X181" s="50">
        <v>121</v>
      </c>
      <c r="Y181" s="44" t="s">
        <v>768</v>
      </c>
      <c r="Z181" s="38" t="s">
        <v>1008</v>
      </c>
      <c r="AA181" s="38"/>
      <c r="AG181" s="38"/>
      <c r="AH181" s="38"/>
      <c r="AT181" s="42"/>
      <c r="AV18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6" t="str">
        <f>Table2[[#This Row],[device_suggested_area]]</f>
        <v>Bathroom</v>
      </c>
      <c r="BA181" s="36" t="str">
        <f>IF(ISBLANK(Table2[[#This Row],[device_model]]), "", Table2[[#This Row],[device_suggested_area]])</f>
        <v>Bathroom</v>
      </c>
      <c r="BB181" s="36" t="s">
        <v>1020</v>
      </c>
      <c r="BC181" s="36" t="s">
        <v>869</v>
      </c>
      <c r="BD181" s="36" t="s">
        <v>456</v>
      </c>
      <c r="BE181" s="36" t="s">
        <v>867</v>
      </c>
      <c r="BF181" s="36" t="s">
        <v>360</v>
      </c>
      <c r="BK181" s="36" t="s">
        <v>883</v>
      </c>
      <c r="BM18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2" spans="1:65" s="36" customFormat="1" ht="16" customHeight="1" x14ac:dyDescent="0.2">
      <c r="A182" s="36">
        <v>1656</v>
      </c>
      <c r="B182" s="36" t="s">
        <v>26</v>
      </c>
      <c r="C182" s="36" t="s">
        <v>456</v>
      </c>
      <c r="D182" s="36" t="s">
        <v>137</v>
      </c>
      <c r="E182" s="36" t="s">
        <v>881</v>
      </c>
      <c r="F182" s="37" t="str">
        <f>IF(ISBLANK(Table2[[#This Row],[unique_id]]), "", PROPER(SUBSTITUTE(Table2[[#This Row],[unique_id]], "_", " ")))</f>
        <v>Bathroom Sconces Bulb 2</v>
      </c>
      <c r="H182" s="36" t="s">
        <v>139</v>
      </c>
      <c r="O182" s="38" t="s">
        <v>800</v>
      </c>
      <c r="P182" s="36" t="s">
        <v>165</v>
      </c>
      <c r="Q182" s="36" t="s">
        <v>772</v>
      </c>
      <c r="R182" s="36" t="str">
        <f>Table2[[#This Row],[entity_domain]]</f>
        <v>Lights</v>
      </c>
      <c r="S182" s="36" t="str">
        <f>_xlfn.CONCAT( Table2[[#This Row],[device_suggested_area]], " ",Table2[[#This Row],[powercalc_group_3]])</f>
        <v>Bathroom Lights</v>
      </c>
      <c r="T182" s="39"/>
      <c r="V182" s="38"/>
      <c r="W182" s="38" t="s">
        <v>495</v>
      </c>
      <c r="X182" s="50">
        <v>121</v>
      </c>
      <c r="Y182" s="44" t="s">
        <v>768</v>
      </c>
      <c r="Z182" s="38" t="s">
        <v>1008</v>
      </c>
      <c r="AA182" s="38"/>
      <c r="AG182" s="38"/>
      <c r="AH182" s="38"/>
      <c r="AT182" s="42"/>
      <c r="AV18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6" t="str">
        <f>Table2[[#This Row],[device_suggested_area]]</f>
        <v>Bathroom</v>
      </c>
      <c r="BA182" s="36" t="str">
        <f>IF(ISBLANK(Table2[[#This Row],[device_model]]), "", Table2[[#This Row],[device_suggested_area]])</f>
        <v>Bathroom</v>
      </c>
      <c r="BB182" s="36" t="s">
        <v>1021</v>
      </c>
      <c r="BC182" s="36" t="s">
        <v>869</v>
      </c>
      <c r="BD182" s="36" t="s">
        <v>456</v>
      </c>
      <c r="BE182" s="36" t="s">
        <v>867</v>
      </c>
      <c r="BF182" s="36" t="s">
        <v>360</v>
      </c>
      <c r="BK182" s="36" t="s">
        <v>884</v>
      </c>
      <c r="BM18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83" spans="1:65" s="36" customFormat="1" ht="16" customHeight="1" x14ac:dyDescent="0.2">
      <c r="A183" s="36">
        <v>1657</v>
      </c>
      <c r="B183" s="36" t="s">
        <v>26</v>
      </c>
      <c r="C183" s="36" t="s">
        <v>379</v>
      </c>
      <c r="D183" s="36" t="s">
        <v>137</v>
      </c>
      <c r="E183" s="36" t="s">
        <v>305</v>
      </c>
      <c r="F183" s="37" t="str">
        <f>IF(ISBLANK(Table2[[#This Row],[unique_id]]), "", PROPER(SUBSTITUTE(Table2[[#This Row],[unique_id]], "_", " ")))</f>
        <v>Ensuite Main</v>
      </c>
      <c r="G183" s="36" t="s">
        <v>197</v>
      </c>
      <c r="H183" s="36" t="s">
        <v>139</v>
      </c>
      <c r="I183" s="36" t="s">
        <v>132</v>
      </c>
      <c r="J183" s="36" t="s">
        <v>735</v>
      </c>
      <c r="K183" s="36" t="s">
        <v>905</v>
      </c>
      <c r="M183" s="36" t="s">
        <v>136</v>
      </c>
      <c r="O183" s="38"/>
      <c r="T183" s="39"/>
      <c r="V183" s="38"/>
      <c r="W183" s="38" t="s">
        <v>496</v>
      </c>
      <c r="X183" s="50">
        <v>112</v>
      </c>
      <c r="Y183" s="44" t="s">
        <v>770</v>
      </c>
      <c r="Z183" s="44" t="s">
        <v>1007</v>
      </c>
      <c r="AA183" s="44"/>
      <c r="AE183" s="36" t="s">
        <v>292</v>
      </c>
      <c r="AG183" s="38"/>
      <c r="AH183" s="38"/>
      <c r="AT183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83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83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83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6" t="str">
        <f>Table2[[#This Row],[device_suggested_area]]</f>
        <v>Ensuite</v>
      </c>
      <c r="BA183" s="36" t="str">
        <f>IF(ISBLANK(Table2[[#This Row],[device_model]]), "", Table2[[#This Row],[device_suggested_area]])</f>
        <v>Ensuite</v>
      </c>
      <c r="BB183" s="36" t="s">
        <v>1033</v>
      </c>
      <c r="BC183" s="36" t="s">
        <v>571</v>
      </c>
      <c r="BD183" s="36" t="s">
        <v>379</v>
      </c>
      <c r="BE183" s="36" t="s">
        <v>568</v>
      </c>
      <c r="BF183" s="36" t="s">
        <v>398</v>
      </c>
      <c r="BM183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5" s="36" customFormat="1" ht="16" customHeight="1" x14ac:dyDescent="0.2">
      <c r="A184" s="36">
        <v>1658</v>
      </c>
      <c r="B184" s="36" t="s">
        <v>26</v>
      </c>
      <c r="C184" s="36" t="s">
        <v>379</v>
      </c>
      <c r="D184" s="36" t="s">
        <v>137</v>
      </c>
      <c r="E184" s="36" t="s">
        <v>978</v>
      </c>
      <c r="F184" s="37" t="str">
        <f>IF(ISBLANK(Table2[[#This Row],[unique_id]]), "", PROPER(SUBSTITUTE(Table2[[#This Row],[unique_id]], "_", " ")))</f>
        <v>Ensuite Main Bulb 1</v>
      </c>
      <c r="H184" s="36" t="s">
        <v>139</v>
      </c>
      <c r="O184" s="38" t="s">
        <v>800</v>
      </c>
      <c r="P184" s="36" t="s">
        <v>165</v>
      </c>
      <c r="Q184" s="36" t="s">
        <v>772</v>
      </c>
      <c r="R184" s="36" t="str">
        <f>Table2[[#This Row],[entity_domain]]</f>
        <v>Lights</v>
      </c>
      <c r="S184" s="36" t="str">
        <f>_xlfn.CONCAT( Table2[[#This Row],[device_suggested_area]], " ",Table2[[#This Row],[powercalc_group_3]])</f>
        <v>Ensuite Lights</v>
      </c>
      <c r="T184" s="39"/>
      <c r="V184" s="38"/>
      <c r="W184" s="38" t="s">
        <v>495</v>
      </c>
      <c r="X184" s="50">
        <v>112</v>
      </c>
      <c r="Y184" s="44" t="s">
        <v>768</v>
      </c>
      <c r="Z184" s="44" t="s">
        <v>1007</v>
      </c>
      <c r="AA184" s="44"/>
      <c r="AG184" s="38"/>
      <c r="AH184" s="38"/>
      <c r="AT184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8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8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8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6" t="str">
        <f>Table2[[#This Row],[device_suggested_area]]</f>
        <v>Ensuite</v>
      </c>
      <c r="BA184" s="36" t="str">
        <f>IF(ISBLANK(Table2[[#This Row],[device_model]]), "", Table2[[#This Row],[device_suggested_area]])</f>
        <v>Ensuite</v>
      </c>
      <c r="BB184" s="36" t="s">
        <v>1034</v>
      </c>
      <c r="BC184" s="36" t="s">
        <v>571</v>
      </c>
      <c r="BD184" s="36" t="s">
        <v>379</v>
      </c>
      <c r="BE184" s="36" t="s">
        <v>568</v>
      </c>
      <c r="BF184" s="36" t="s">
        <v>398</v>
      </c>
      <c r="BK184" s="36" t="s">
        <v>525</v>
      </c>
      <c r="BM18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5" spans="1:65" s="36" customFormat="1" ht="16" customHeight="1" x14ac:dyDescent="0.2">
      <c r="A185" s="36">
        <v>1659</v>
      </c>
      <c r="B185" s="36" t="s">
        <v>26</v>
      </c>
      <c r="C185" s="36" t="s">
        <v>456</v>
      </c>
      <c r="D185" s="36" t="s">
        <v>137</v>
      </c>
      <c r="E185" s="36" t="s">
        <v>861</v>
      </c>
      <c r="F185" s="37" t="str">
        <f>IF(ISBLANK(Table2[[#This Row],[unique_id]]), "", PROPER(SUBSTITUTE(Table2[[#This Row],[unique_id]], "_", " ")))</f>
        <v>Ensuite Sconces</v>
      </c>
      <c r="G185" s="36" t="s">
        <v>865</v>
      </c>
      <c r="H185" s="36" t="s">
        <v>139</v>
      </c>
      <c r="I185" s="36" t="s">
        <v>132</v>
      </c>
      <c r="J185" s="36" t="s">
        <v>866</v>
      </c>
      <c r="K185" s="36" t="s">
        <v>904</v>
      </c>
      <c r="M185" s="36" t="s">
        <v>136</v>
      </c>
      <c r="O185" s="38"/>
      <c r="T185" s="39"/>
      <c r="V185" s="38"/>
      <c r="W185" s="38" t="s">
        <v>496</v>
      </c>
      <c r="X185" s="50">
        <v>118</v>
      </c>
      <c r="Y185" s="44" t="s">
        <v>770</v>
      </c>
      <c r="Z185" s="38" t="s">
        <v>1008</v>
      </c>
      <c r="AA185" s="38"/>
      <c r="AE185" s="36" t="s">
        <v>292</v>
      </c>
      <c r="AG185" s="38"/>
      <c r="AH185" s="38"/>
      <c r="AT185" s="42"/>
      <c r="AV185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5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6" t="str">
        <f>Table2[[#This Row],[device_suggested_area]]</f>
        <v>Ensuite</v>
      </c>
      <c r="BA185" s="36" t="str">
        <f>IF(ISBLANK(Table2[[#This Row],[device_model]]), "", Table2[[#This Row],[device_suggested_area]])</f>
        <v>Ensuite</v>
      </c>
      <c r="BB185" s="36" t="s">
        <v>866</v>
      </c>
      <c r="BC185" s="36" t="s">
        <v>869</v>
      </c>
      <c r="BD185" s="36" t="s">
        <v>456</v>
      </c>
      <c r="BE185" s="36" t="s">
        <v>867</v>
      </c>
      <c r="BF185" s="36" t="s">
        <v>398</v>
      </c>
      <c r="BM18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5" s="36" customFormat="1" ht="16" customHeight="1" x14ac:dyDescent="0.2">
      <c r="A186" s="36">
        <v>1660</v>
      </c>
      <c r="B186" s="36" t="s">
        <v>26</v>
      </c>
      <c r="C186" s="36" t="s">
        <v>456</v>
      </c>
      <c r="D186" s="36" t="s">
        <v>137</v>
      </c>
      <c r="E186" s="36" t="s">
        <v>862</v>
      </c>
      <c r="F186" s="37" t="str">
        <f>IF(ISBLANK(Table2[[#This Row],[unique_id]]), "", PROPER(SUBSTITUTE(Table2[[#This Row],[unique_id]], "_", " ")))</f>
        <v>Ensuite Sconces Bulb 1</v>
      </c>
      <c r="H186" s="36" t="s">
        <v>139</v>
      </c>
      <c r="O186" s="38" t="s">
        <v>800</v>
      </c>
      <c r="P186" s="36" t="s">
        <v>165</v>
      </c>
      <c r="Q186" s="36" t="s">
        <v>772</v>
      </c>
      <c r="R186" s="36" t="str">
        <f>Table2[[#This Row],[entity_domain]]</f>
        <v>Lights</v>
      </c>
      <c r="S186" s="36" t="str">
        <f>_xlfn.CONCAT( Table2[[#This Row],[device_suggested_area]], " ",Table2[[#This Row],[powercalc_group_3]])</f>
        <v>Ensuite Lights</v>
      </c>
      <c r="T186" s="39"/>
      <c r="V186" s="38"/>
      <c r="W186" s="38" t="s">
        <v>495</v>
      </c>
      <c r="X186" s="50">
        <v>118</v>
      </c>
      <c r="Y186" s="44" t="s">
        <v>768</v>
      </c>
      <c r="Z186" s="38" t="s">
        <v>1008</v>
      </c>
      <c r="AA186" s="38"/>
      <c r="AG186" s="38"/>
      <c r="AH186" s="38"/>
      <c r="AT186" s="42"/>
      <c r="AV18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6" t="str">
        <f>Table2[[#This Row],[device_suggested_area]]</f>
        <v>Ensuite</v>
      </c>
      <c r="BA186" s="36" t="str">
        <f>IF(ISBLANK(Table2[[#This Row],[device_model]]), "", Table2[[#This Row],[device_suggested_area]])</f>
        <v>Ensuite</v>
      </c>
      <c r="BB186" s="36" t="s">
        <v>1020</v>
      </c>
      <c r="BC186" s="36" t="s">
        <v>869</v>
      </c>
      <c r="BD186" s="36" t="s">
        <v>456</v>
      </c>
      <c r="BE186" s="36" t="s">
        <v>867</v>
      </c>
      <c r="BF186" s="36" t="s">
        <v>398</v>
      </c>
      <c r="BK186" s="36" t="s">
        <v>868</v>
      </c>
      <c r="BM18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7" spans="1:65" s="36" customFormat="1" ht="16" customHeight="1" x14ac:dyDescent="0.2">
      <c r="A187" s="36">
        <v>1661</v>
      </c>
      <c r="B187" s="36" t="s">
        <v>26</v>
      </c>
      <c r="C187" s="36" t="s">
        <v>456</v>
      </c>
      <c r="D187" s="36" t="s">
        <v>137</v>
      </c>
      <c r="E187" s="36" t="s">
        <v>863</v>
      </c>
      <c r="F187" s="37" t="str">
        <f>IF(ISBLANK(Table2[[#This Row],[unique_id]]), "", PROPER(SUBSTITUTE(Table2[[#This Row],[unique_id]], "_", " ")))</f>
        <v>Ensuite Sconces Bulb 2</v>
      </c>
      <c r="H187" s="36" t="s">
        <v>139</v>
      </c>
      <c r="O187" s="38" t="s">
        <v>800</v>
      </c>
      <c r="P187" s="36" t="s">
        <v>165</v>
      </c>
      <c r="Q187" s="36" t="s">
        <v>772</v>
      </c>
      <c r="R187" s="36" t="str">
        <f>Table2[[#This Row],[entity_domain]]</f>
        <v>Lights</v>
      </c>
      <c r="S187" s="36" t="str">
        <f>_xlfn.CONCAT( Table2[[#This Row],[device_suggested_area]], " ",Table2[[#This Row],[powercalc_group_3]])</f>
        <v>Ensuite Lights</v>
      </c>
      <c r="T187" s="39"/>
      <c r="V187" s="38"/>
      <c r="W187" s="38" t="s">
        <v>495</v>
      </c>
      <c r="X187" s="50">
        <v>118</v>
      </c>
      <c r="Y187" s="44" t="s">
        <v>768</v>
      </c>
      <c r="Z187" s="38" t="s">
        <v>1008</v>
      </c>
      <c r="AA187" s="38"/>
      <c r="AG187" s="38"/>
      <c r="AH187" s="38"/>
      <c r="AT187" s="42"/>
      <c r="AV187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7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6" t="str">
        <f>Table2[[#This Row],[device_suggested_area]]</f>
        <v>Ensuite</v>
      </c>
      <c r="BA187" s="36" t="str">
        <f>IF(ISBLANK(Table2[[#This Row],[device_model]]), "", Table2[[#This Row],[device_suggested_area]])</f>
        <v>Ensuite</v>
      </c>
      <c r="BB187" s="36" t="s">
        <v>1021</v>
      </c>
      <c r="BC187" s="36" t="s">
        <v>869</v>
      </c>
      <c r="BD187" s="36" t="s">
        <v>456</v>
      </c>
      <c r="BE187" s="36" t="s">
        <v>867</v>
      </c>
      <c r="BF187" s="36" t="s">
        <v>398</v>
      </c>
      <c r="BK187" s="36" t="s">
        <v>870</v>
      </c>
      <c r="BM18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8" spans="1:65" s="36" customFormat="1" ht="16" customHeight="1" x14ac:dyDescent="0.2">
      <c r="A188" s="36">
        <v>1662</v>
      </c>
      <c r="B188" s="36" t="s">
        <v>26</v>
      </c>
      <c r="C188" s="36" t="s">
        <v>456</v>
      </c>
      <c r="D188" s="36" t="s">
        <v>137</v>
      </c>
      <c r="E188" s="36" t="s">
        <v>864</v>
      </c>
      <c r="F188" s="37" t="str">
        <f>IF(ISBLANK(Table2[[#This Row],[unique_id]]), "", PROPER(SUBSTITUTE(Table2[[#This Row],[unique_id]], "_", " ")))</f>
        <v>Ensuite Sconces Bulb 3</v>
      </c>
      <c r="H188" s="36" t="s">
        <v>139</v>
      </c>
      <c r="O188" s="38" t="s">
        <v>800</v>
      </c>
      <c r="P188" s="36" t="s">
        <v>165</v>
      </c>
      <c r="Q188" s="36" t="s">
        <v>772</v>
      </c>
      <c r="R188" s="36" t="str">
        <f>Table2[[#This Row],[entity_domain]]</f>
        <v>Lights</v>
      </c>
      <c r="S188" s="36" t="str">
        <f>_xlfn.CONCAT( Table2[[#This Row],[device_suggested_area]], " ",Table2[[#This Row],[powercalc_group_3]])</f>
        <v>Ensuite Lights</v>
      </c>
      <c r="T188" s="39"/>
      <c r="V188" s="38"/>
      <c r="W188" s="38" t="s">
        <v>495</v>
      </c>
      <c r="X188" s="50">
        <v>118</v>
      </c>
      <c r="Y188" s="44" t="s">
        <v>768</v>
      </c>
      <c r="Z188" s="38" t="s">
        <v>1008</v>
      </c>
      <c r="AA188" s="38"/>
      <c r="AG188" s="38"/>
      <c r="AH188" s="38"/>
      <c r="AT188" s="42"/>
      <c r="AV18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6" t="str">
        <f>Table2[[#This Row],[device_suggested_area]]</f>
        <v>Ensuite</v>
      </c>
      <c r="BA188" s="36" t="str">
        <f>IF(ISBLANK(Table2[[#This Row],[device_model]]), "", Table2[[#This Row],[device_suggested_area]])</f>
        <v>Ensuite</v>
      </c>
      <c r="BB188" s="36" t="s">
        <v>1024</v>
      </c>
      <c r="BC188" s="36" t="s">
        <v>869</v>
      </c>
      <c r="BD188" s="36" t="s">
        <v>456</v>
      </c>
      <c r="BE188" s="36" t="s">
        <v>867</v>
      </c>
      <c r="BF188" s="36" t="s">
        <v>398</v>
      </c>
      <c r="BK188" s="36" t="s">
        <v>871</v>
      </c>
      <c r="BM18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9" spans="1:65" s="36" customFormat="1" ht="16" customHeight="1" x14ac:dyDescent="0.2">
      <c r="A189" s="36">
        <v>1663</v>
      </c>
      <c r="B189" s="36" t="s">
        <v>26</v>
      </c>
      <c r="C189" s="36" t="s">
        <v>379</v>
      </c>
      <c r="D189" s="36" t="s">
        <v>137</v>
      </c>
      <c r="E189" s="36" t="s">
        <v>306</v>
      </c>
      <c r="F189" s="37" t="str">
        <f>IF(ISBLANK(Table2[[#This Row],[unique_id]]), "", PROPER(SUBSTITUTE(Table2[[#This Row],[unique_id]], "_", " ")))</f>
        <v>Wardrobe Main</v>
      </c>
      <c r="G189" s="36" t="s">
        <v>201</v>
      </c>
      <c r="H189" s="36" t="s">
        <v>139</v>
      </c>
      <c r="I189" s="36" t="s">
        <v>132</v>
      </c>
      <c r="J189" s="36" t="s">
        <v>735</v>
      </c>
      <c r="K189" s="41" t="s">
        <v>902</v>
      </c>
      <c r="M189" s="36" t="s">
        <v>136</v>
      </c>
      <c r="O189" s="38"/>
      <c r="T189" s="39"/>
      <c r="V189" s="38"/>
      <c r="W189" s="38" t="s">
        <v>496</v>
      </c>
      <c r="X189" s="50">
        <v>113</v>
      </c>
      <c r="Y189" s="44" t="s">
        <v>770</v>
      </c>
      <c r="Z189" s="44" t="s">
        <v>1006</v>
      </c>
      <c r="AA189" s="44"/>
      <c r="AE189" s="36" t="s">
        <v>292</v>
      </c>
      <c r="AG189" s="38"/>
      <c r="AH189" s="38"/>
      <c r="AT189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6" t="str">
        <f>Table2[[#This Row],[device_suggested_area]]</f>
        <v>Wardrobe</v>
      </c>
      <c r="BA189" s="36" t="str">
        <f>IF(ISBLANK(Table2[[#This Row],[device_model]]), "", Table2[[#This Row],[device_suggested_area]])</f>
        <v>Wardrobe</v>
      </c>
      <c r="BB189" s="36" t="s">
        <v>1033</v>
      </c>
      <c r="BC189" s="36" t="s">
        <v>571</v>
      </c>
      <c r="BD189" s="36" t="s">
        <v>379</v>
      </c>
      <c r="BE189" s="36" t="s">
        <v>568</v>
      </c>
      <c r="BF189" s="36" t="s">
        <v>501</v>
      </c>
      <c r="BM18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5" s="36" customFormat="1" ht="16" customHeight="1" x14ac:dyDescent="0.2">
      <c r="A190" s="36">
        <v>1664</v>
      </c>
      <c r="B190" s="36" t="s">
        <v>26</v>
      </c>
      <c r="C190" s="36" t="s">
        <v>379</v>
      </c>
      <c r="D190" s="36" t="s">
        <v>137</v>
      </c>
      <c r="E190" s="36" t="s">
        <v>979</v>
      </c>
      <c r="F190" s="37" t="str">
        <f>IF(ISBLANK(Table2[[#This Row],[unique_id]]), "", PROPER(SUBSTITUTE(Table2[[#This Row],[unique_id]], "_", " ")))</f>
        <v>Wardrobe Main Bulb 1</v>
      </c>
      <c r="H190" s="36" t="s">
        <v>139</v>
      </c>
      <c r="O190" s="38" t="s">
        <v>800</v>
      </c>
      <c r="P190" s="36" t="s">
        <v>165</v>
      </c>
      <c r="Q190" s="36" t="s">
        <v>772</v>
      </c>
      <c r="R190" s="36" t="str">
        <f>Table2[[#This Row],[entity_domain]]</f>
        <v>Lights</v>
      </c>
      <c r="S190" s="36" t="str">
        <f>_xlfn.CONCAT( Table2[[#This Row],[device_suggested_area]], " ",Table2[[#This Row],[powercalc_group_3]])</f>
        <v>Wardrobe Lights</v>
      </c>
      <c r="T190" s="39"/>
      <c r="V190" s="38"/>
      <c r="W190" s="38" t="s">
        <v>495</v>
      </c>
      <c r="X190" s="50">
        <v>113</v>
      </c>
      <c r="Y190" s="44" t="s">
        <v>768</v>
      </c>
      <c r="Z190" s="44" t="s">
        <v>1006</v>
      </c>
      <c r="AA190" s="44"/>
      <c r="AG190" s="38"/>
      <c r="AH190" s="38"/>
      <c r="AT190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9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0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6" t="str">
        <f>Table2[[#This Row],[device_suggested_area]]</f>
        <v>Wardrobe</v>
      </c>
      <c r="BA190" s="36" t="str">
        <f>IF(ISBLANK(Table2[[#This Row],[device_model]]), "", Table2[[#This Row],[device_suggested_area]])</f>
        <v>Wardrobe</v>
      </c>
      <c r="BB190" s="36" t="s">
        <v>1034</v>
      </c>
      <c r="BC190" s="36" t="s">
        <v>571</v>
      </c>
      <c r="BD190" s="36" t="s">
        <v>379</v>
      </c>
      <c r="BE190" s="36" t="s">
        <v>568</v>
      </c>
      <c r="BF190" s="36" t="s">
        <v>501</v>
      </c>
      <c r="BK190" s="36" t="s">
        <v>526</v>
      </c>
      <c r="BM19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1" spans="1:65" s="36" customFormat="1" ht="16" customHeight="1" x14ac:dyDescent="0.2">
      <c r="A191" s="36">
        <v>1665</v>
      </c>
      <c r="B191" s="36" t="s">
        <v>26</v>
      </c>
      <c r="C191" s="36" t="s">
        <v>820</v>
      </c>
      <c r="D191" s="36" t="s">
        <v>148</v>
      </c>
      <c r="E191" s="39" t="s">
        <v>1097</v>
      </c>
      <c r="F191" s="37" t="str">
        <f>IF(ISBLANK(Table2[[#This Row],[unique_id]]), "", PROPER(SUBSTITUTE(Table2[[#This Row],[unique_id]], "_", " ")))</f>
        <v>Template Old Deck Festoons Plug Proxy</v>
      </c>
      <c r="G191" s="36" t="s">
        <v>295</v>
      </c>
      <c r="H191" s="36" t="s">
        <v>139</v>
      </c>
      <c r="I191" s="36" t="s">
        <v>132</v>
      </c>
      <c r="O191" s="38" t="s">
        <v>800</v>
      </c>
      <c r="T191" s="39" t="str">
        <f>_xlfn.CONCAT("standby_power: 0.5", CHAR(10), "unavailable_power: 0", CHAR(10), "fixed:", CHAR(10), "  power: 0.9", CHAR(10))</f>
        <v xml:space="preserve">standby_power: 0.5
unavailable_power: 0
fixed:
  power: 0.9
</v>
      </c>
      <c r="V191" s="38"/>
      <c r="W191" s="38"/>
      <c r="X191" s="38"/>
      <c r="Y191" s="38"/>
      <c r="Z191" s="38"/>
      <c r="AA191" s="38"/>
      <c r="AG191" s="38"/>
      <c r="AH191" s="38"/>
      <c r="AT191" s="42"/>
      <c r="AU191" s="36" t="s">
        <v>134</v>
      </c>
      <c r="AV19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1" s="36" t="str">
        <f>IF(ISBLANK(Table2[[#This Row],[device_model]]), "", Table2[[#This Row],[device_suggested_area]])</f>
        <v>Deck</v>
      </c>
      <c r="BB191" s="36" t="s">
        <v>739</v>
      </c>
      <c r="BC191" s="36" t="s">
        <v>362</v>
      </c>
      <c r="BD191" s="36" t="s">
        <v>233</v>
      </c>
      <c r="BE191" s="36" t="s">
        <v>363</v>
      </c>
      <c r="BF191" s="36" t="s">
        <v>359</v>
      </c>
      <c r="BM19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s="36" customFormat="1" ht="16" customHeight="1" x14ac:dyDescent="0.2">
      <c r="A192" s="36">
        <v>1666</v>
      </c>
      <c r="B192" s="36" t="s">
        <v>26</v>
      </c>
      <c r="C192" s="36" t="s">
        <v>233</v>
      </c>
      <c r="D192" s="36" t="s">
        <v>134</v>
      </c>
      <c r="E192" s="36" t="s">
        <v>1096</v>
      </c>
      <c r="F192" s="37" t="str">
        <f>IF(ISBLANK(Table2[[#This Row],[unique_id]]), "", PROPER(SUBSTITUTE(Table2[[#This Row],[unique_id]], "_", " ")))</f>
        <v>Old Deck Festoons Plug</v>
      </c>
      <c r="G192" s="36" t="s">
        <v>295</v>
      </c>
      <c r="H192" s="36" t="s">
        <v>139</v>
      </c>
      <c r="I192" s="36" t="s">
        <v>132</v>
      </c>
      <c r="O192" s="38" t="s">
        <v>800</v>
      </c>
      <c r="T192" s="3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92" s="38"/>
      <c r="W192" s="38"/>
      <c r="X192" s="38"/>
      <c r="Y192" s="38"/>
      <c r="Z192" s="38"/>
      <c r="AA192" s="38"/>
      <c r="AE192" s="36" t="s">
        <v>292</v>
      </c>
      <c r="AG192" s="38"/>
      <c r="AH192" s="38"/>
      <c r="AT192" s="42"/>
      <c r="AV19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2" s="36" t="str">
        <f>IF(ISBLANK(Table2[[#This Row],[device_model]]), "", Table2[[#This Row],[device_suggested_area]])</f>
        <v>Deck</v>
      </c>
      <c r="BB192" s="36" t="s">
        <v>739</v>
      </c>
      <c r="BC192" s="36" t="s">
        <v>362</v>
      </c>
      <c r="BD192" s="36" t="s">
        <v>233</v>
      </c>
      <c r="BE192" s="36" t="s">
        <v>363</v>
      </c>
      <c r="BF192" s="36" t="s">
        <v>359</v>
      </c>
      <c r="BI192" s="36" t="s">
        <v>1011</v>
      </c>
      <c r="BJ192" s="36" t="s">
        <v>1391</v>
      </c>
      <c r="BK192" s="36" t="s">
        <v>567</v>
      </c>
      <c r="BL192" s="36" t="s">
        <v>1426</v>
      </c>
      <c r="BM19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93" spans="1:65" s="36" customFormat="1" ht="16" customHeight="1" x14ac:dyDescent="0.2">
      <c r="A193" s="36">
        <v>1667</v>
      </c>
      <c r="B193" s="36" t="s">
        <v>26</v>
      </c>
      <c r="C193" s="36" t="s">
        <v>820</v>
      </c>
      <c r="D193" s="36" t="s">
        <v>148</v>
      </c>
      <c r="E193" s="39" t="s">
        <v>980</v>
      </c>
      <c r="F193" s="37" t="str">
        <f>IF(ISBLANK(Table2[[#This Row],[unique_id]]), "", PROPER(SUBSTITUTE(Table2[[#This Row],[unique_id]], "_", " ")))</f>
        <v>Template Deck Festoons Plug Proxy</v>
      </c>
      <c r="G193" s="36" t="s">
        <v>206</v>
      </c>
      <c r="H193" s="36" t="s">
        <v>139</v>
      </c>
      <c r="I193" s="36" t="s">
        <v>132</v>
      </c>
      <c r="O193" s="38" t="s">
        <v>800</v>
      </c>
      <c r="P193" s="36" t="s">
        <v>165</v>
      </c>
      <c r="Q193" s="36" t="s">
        <v>772</v>
      </c>
      <c r="R193" s="36" t="str">
        <f>Table2[[#This Row],[entity_domain]]</f>
        <v>Lights</v>
      </c>
      <c r="S193" s="36" t="str">
        <f>_xlfn.CONCAT( Table2[[#This Row],[device_suggested_area]], " ",Table2[[#This Row],[powercalc_group_3]])</f>
        <v>Deck Lights</v>
      </c>
      <c r="T193" s="39" t="s">
        <v>1127</v>
      </c>
      <c r="V193" s="38"/>
      <c r="W193" s="38"/>
      <c r="X193" s="38"/>
      <c r="Y193" s="38"/>
      <c r="Z193" s="38"/>
      <c r="AA193" s="38"/>
      <c r="AG193" s="38"/>
      <c r="AH193" s="38"/>
      <c r="AT193" s="42"/>
      <c r="AU193" s="36" t="s">
        <v>137</v>
      </c>
      <c r="AV193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3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3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3" s="36" t="str">
        <f>IF(ISBLANK(Table2[[#This Row],[device_model]]), "", Table2[[#This Row],[device_suggested_area]])</f>
        <v>Deck</v>
      </c>
      <c r="BB193" s="36" t="s">
        <v>739</v>
      </c>
      <c r="BC193" s="36" t="s">
        <v>1173</v>
      </c>
      <c r="BD193" s="36" t="s">
        <v>1172</v>
      </c>
      <c r="BE193" s="36" t="s">
        <v>908</v>
      </c>
      <c r="BF193" s="36" t="s">
        <v>359</v>
      </c>
      <c r="BM193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s="36" customFormat="1" ht="16" customHeight="1" x14ac:dyDescent="0.2">
      <c r="A194" s="36">
        <v>1668</v>
      </c>
      <c r="B194" s="36" t="s">
        <v>26</v>
      </c>
      <c r="C194" s="36" t="s">
        <v>705</v>
      </c>
      <c r="D194" s="36" t="s">
        <v>137</v>
      </c>
      <c r="E194" s="36" t="s">
        <v>844</v>
      </c>
      <c r="F194" s="37" t="str">
        <f>IF(ISBLANK(Table2[[#This Row],[unique_id]]), "", PROPER(SUBSTITUTE(Table2[[#This Row],[unique_id]], "_", " ")))</f>
        <v>Deck Festoons Plug</v>
      </c>
      <c r="G194" s="36" t="s">
        <v>295</v>
      </c>
      <c r="H194" s="36" t="s">
        <v>139</v>
      </c>
      <c r="I194" s="36" t="s">
        <v>132</v>
      </c>
      <c r="J194" s="36" t="s">
        <v>739</v>
      </c>
      <c r="M194" s="36" t="s">
        <v>136</v>
      </c>
      <c r="O194" s="38" t="s">
        <v>800</v>
      </c>
      <c r="P194" s="36" t="s">
        <v>165</v>
      </c>
      <c r="Q194" s="36" t="s">
        <v>772</v>
      </c>
      <c r="R194" s="36" t="str">
        <f>Table2[[#This Row],[entity_domain]]</f>
        <v>Lights</v>
      </c>
      <c r="S194" s="36" t="str">
        <f>_xlfn.CONCAT( Table2[[#This Row],[device_suggested_area]], " ",Table2[[#This Row],[powercalc_group_3]])</f>
        <v>Deck Lights</v>
      </c>
      <c r="T194" s="39" t="s">
        <v>1104</v>
      </c>
      <c r="V194" s="38"/>
      <c r="W194" s="38"/>
      <c r="X194" s="38"/>
      <c r="Y194" s="38"/>
      <c r="Z194" s="38"/>
      <c r="AA194" s="44" t="s">
        <v>1165</v>
      </c>
      <c r="AE194" s="36" t="s">
        <v>292</v>
      </c>
      <c r="AF194" s="36">
        <v>10</v>
      </c>
      <c r="AG194" s="38" t="s">
        <v>34</v>
      </c>
      <c r="AH194" s="38" t="s">
        <v>918</v>
      </c>
      <c r="AJ194" s="36" t="str">
        <f>_xlfn.CONCAT("homeassistant/", Table2[[#This Row],[entity_namespace]], "/tasmota/",Table2[[#This Row],[unique_id]], "/config")</f>
        <v>homeassistant/light/tasmota/deck_festoons_plug/config</v>
      </c>
      <c r="AK194" s="36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94" s="36" t="str">
        <f>_xlfn.CONCAT("tasmota/device/",Table2[[#This Row],[unique_id]], "/cmnd/POWER")</f>
        <v>tasmota/device/deck_festoons_plug/cmnd/POWER</v>
      </c>
      <c r="AM194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4" s="36" t="s">
        <v>937</v>
      </c>
      <c r="AO194" s="36" t="s">
        <v>938</v>
      </c>
      <c r="AP194" s="36" t="s">
        <v>927</v>
      </c>
      <c r="AQ194" s="36" t="s">
        <v>928</v>
      </c>
      <c r="AR194" s="36" t="s">
        <v>1004</v>
      </c>
      <c r="AS194" s="36">
        <v>1</v>
      </c>
      <c r="AT194" s="34" t="str">
        <f>HYPERLINK(_xlfn.CONCAT("http://", Table2[[#This Row],[connection_ip]], "/?"))</f>
        <v>http://10.0.4.107/?</v>
      </c>
      <c r="AV19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9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4" s="36" t="str">
        <f>IF(ISBLANK(Table2[[#This Row],[device_model]]), "", Table2[[#This Row],[device_suggested_area]])</f>
        <v>Deck</v>
      </c>
      <c r="BB194" s="36" t="s">
        <v>739</v>
      </c>
      <c r="BC194" s="36" t="s">
        <v>1173</v>
      </c>
      <c r="BD194" s="36" t="s">
        <v>1172</v>
      </c>
      <c r="BE194" s="36" t="s">
        <v>908</v>
      </c>
      <c r="BF194" s="36" t="s">
        <v>359</v>
      </c>
      <c r="BJ194" s="36" t="s">
        <v>1391</v>
      </c>
      <c r="BK194" s="36" t="s">
        <v>1106</v>
      </c>
      <c r="BL194" s="36" t="s">
        <v>1427</v>
      </c>
      <c r="BM19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5" spans="1:65" s="36" customFormat="1" ht="16" customHeight="1" x14ac:dyDescent="0.2">
      <c r="A195" s="36">
        <v>1669</v>
      </c>
      <c r="B195" s="36" t="s">
        <v>26</v>
      </c>
      <c r="C195" s="36" t="s">
        <v>705</v>
      </c>
      <c r="D195" s="36" t="s">
        <v>27</v>
      </c>
      <c r="E195" s="36" t="s">
        <v>1101</v>
      </c>
      <c r="F195" s="37" t="str">
        <f>IF(ISBLANK(Table2[[#This Row],[unique_id]]), "", PROPER(SUBSTITUTE(Table2[[#This Row],[unique_id]], "_", " ")))</f>
        <v>Deck Festoons Plug Humidity</v>
      </c>
      <c r="G195" s="36" t="s">
        <v>295</v>
      </c>
      <c r="H195" s="36" t="s">
        <v>139</v>
      </c>
      <c r="I195" s="36" t="s">
        <v>132</v>
      </c>
      <c r="O195" s="38"/>
      <c r="T195" s="39"/>
      <c r="V195" s="38"/>
      <c r="W195" s="38"/>
      <c r="X195" s="38"/>
      <c r="Y195" s="38"/>
      <c r="Z195" s="38"/>
      <c r="AA195" s="38"/>
      <c r="AB195" s="36" t="s">
        <v>31</v>
      </c>
      <c r="AC195" s="36" t="s">
        <v>32</v>
      </c>
      <c r="AD195" s="36" t="s">
        <v>33</v>
      </c>
      <c r="AF195" s="36">
        <v>10</v>
      </c>
      <c r="AG195" s="38" t="s">
        <v>34</v>
      </c>
      <c r="AH195" s="38" t="s">
        <v>918</v>
      </c>
      <c r="AJ195" s="36" t="str">
        <f>_xlfn.CONCAT("homeassistant/", Table2[[#This Row],[entity_namespace]], "/tasmota/",Table2[[#This Row],[unique_id]], "/config")</f>
        <v>homeassistant/sensor/tasmota/deck_festoons_plug_humidity/config</v>
      </c>
      <c r="AK195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5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5" s="36" t="s">
        <v>937</v>
      </c>
      <c r="AO195" s="36" t="s">
        <v>938</v>
      </c>
      <c r="AP195" s="36" t="s">
        <v>927</v>
      </c>
      <c r="AQ195" s="36" t="s">
        <v>928</v>
      </c>
      <c r="AR195" s="36" t="s">
        <v>1305</v>
      </c>
      <c r="AS195" s="36">
        <v>1</v>
      </c>
      <c r="AT195" s="34"/>
      <c r="AV195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5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5" s="36" t="str">
        <f>IF(ISBLANK(Table2[[#This Row],[device_model]]), "", Table2[[#This Row],[device_suggested_area]])</f>
        <v>Deck</v>
      </c>
      <c r="BB195" s="36" t="s">
        <v>739</v>
      </c>
      <c r="BC195" s="36" t="s">
        <v>1173</v>
      </c>
      <c r="BD195" s="36" t="s">
        <v>1172</v>
      </c>
      <c r="BE195" s="36" t="s">
        <v>908</v>
      </c>
      <c r="BF195" s="36" t="s">
        <v>359</v>
      </c>
      <c r="BM19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s="36" customFormat="1" ht="16" customHeight="1" x14ac:dyDescent="0.2">
      <c r="A196" s="36">
        <v>1670</v>
      </c>
      <c r="B196" s="36" t="s">
        <v>26</v>
      </c>
      <c r="C196" s="36" t="s">
        <v>820</v>
      </c>
      <c r="D196" s="36" t="s">
        <v>148</v>
      </c>
      <c r="E196" s="39" t="s">
        <v>1098</v>
      </c>
      <c r="F196" s="37" t="str">
        <f>IF(ISBLANK(Table2[[#This Row],[unique_id]]), "", PROPER(SUBSTITUTE(Table2[[#This Row],[unique_id]], "_", " ")))</f>
        <v>Template Old Landing Festoons Plug Proxy</v>
      </c>
      <c r="G196" s="36" t="s">
        <v>564</v>
      </c>
      <c r="H196" s="36" t="s">
        <v>139</v>
      </c>
      <c r="I196" s="36" t="s">
        <v>132</v>
      </c>
      <c r="O196" s="38" t="s">
        <v>800</v>
      </c>
      <c r="T196" s="39" t="str">
        <f>_xlfn.CONCAT("standby_power: 0.5", CHAR(10), "unavailable_power: 0", CHAR(10), "fixed:", CHAR(10), "  power: 0.9", CHAR(10))</f>
        <v xml:space="preserve">standby_power: 0.5
unavailable_power: 0
fixed:
  power: 0.9
</v>
      </c>
      <c r="V196" s="38"/>
      <c r="W196" s="38"/>
      <c r="X196" s="38"/>
      <c r="Y196" s="38"/>
      <c r="Z196" s="38"/>
      <c r="AA196" s="38"/>
      <c r="AG196" s="38"/>
      <c r="AH196" s="38"/>
      <c r="AT196" s="42"/>
      <c r="AU196" s="36" t="s">
        <v>134</v>
      </c>
      <c r="AV19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6" s="36" t="str">
        <f>IF(ISBLANK(Table2[[#This Row],[device_model]]), "", Table2[[#This Row],[device_suggested_area]])</f>
        <v>Landing</v>
      </c>
      <c r="BB196" s="36" t="s">
        <v>739</v>
      </c>
      <c r="BC196" s="36" t="s">
        <v>362</v>
      </c>
      <c r="BD196" s="36" t="s">
        <v>233</v>
      </c>
      <c r="BE196" s="36" t="s">
        <v>363</v>
      </c>
      <c r="BF196" s="36" t="s">
        <v>565</v>
      </c>
      <c r="BM19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5" s="36" customFormat="1" ht="16" customHeight="1" x14ac:dyDescent="0.2">
      <c r="A197" s="36">
        <v>1671</v>
      </c>
      <c r="B197" s="36" t="s">
        <v>26</v>
      </c>
      <c r="C197" s="36" t="s">
        <v>233</v>
      </c>
      <c r="D197" s="36" t="s">
        <v>134</v>
      </c>
      <c r="E197" s="36" t="s">
        <v>1099</v>
      </c>
      <c r="F197" s="37" t="str">
        <f>IF(ISBLANK(Table2[[#This Row],[unique_id]]), "", PROPER(SUBSTITUTE(Table2[[#This Row],[unique_id]], "_", " ")))</f>
        <v>Old Landing Festoons Plug</v>
      </c>
      <c r="G197" s="36" t="s">
        <v>564</v>
      </c>
      <c r="H197" s="36" t="s">
        <v>139</v>
      </c>
      <c r="I197" s="36" t="s">
        <v>132</v>
      </c>
      <c r="O197" s="38" t="s">
        <v>800</v>
      </c>
      <c r="T197" s="3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97" s="38"/>
      <c r="W197" s="38"/>
      <c r="X197" s="38"/>
      <c r="Y197" s="38"/>
      <c r="Z197" s="38"/>
      <c r="AA197" s="38"/>
      <c r="AE197" s="36" t="s">
        <v>292</v>
      </c>
      <c r="AG197" s="38"/>
      <c r="AH197" s="38"/>
      <c r="AT197" s="42"/>
      <c r="AV197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7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7" s="36" t="str">
        <f>IF(ISBLANK(Table2[[#This Row],[device_model]]), "", Table2[[#This Row],[device_suggested_area]])</f>
        <v>Landing</v>
      </c>
      <c r="BB197" s="36" t="s">
        <v>739</v>
      </c>
      <c r="BC197" s="36" t="s">
        <v>362</v>
      </c>
      <c r="BD197" s="36" t="s">
        <v>233</v>
      </c>
      <c r="BE197" s="36" t="s">
        <v>363</v>
      </c>
      <c r="BF197" s="36" t="s">
        <v>565</v>
      </c>
      <c r="BI197" s="36" t="s">
        <v>1011</v>
      </c>
      <c r="BJ197" s="36" t="s">
        <v>1391</v>
      </c>
      <c r="BK197" s="36" t="s">
        <v>566</v>
      </c>
      <c r="BL197" s="36" t="s">
        <v>1428</v>
      </c>
      <c r="BM19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8" spans="1:65" s="36" customFormat="1" ht="16" customHeight="1" x14ac:dyDescent="0.2">
      <c r="A198" s="36">
        <v>1672</v>
      </c>
      <c r="B198" s="36" t="s">
        <v>26</v>
      </c>
      <c r="C198" s="36" t="s">
        <v>820</v>
      </c>
      <c r="D198" s="36" t="s">
        <v>148</v>
      </c>
      <c r="E198" s="39" t="s">
        <v>981</v>
      </c>
      <c r="F198" s="37" t="str">
        <f>IF(ISBLANK(Table2[[#This Row],[unique_id]]), "", PROPER(SUBSTITUTE(Table2[[#This Row],[unique_id]], "_", " ")))</f>
        <v>Template Landing Festoons Plug Proxy</v>
      </c>
      <c r="G198" s="36" t="s">
        <v>206</v>
      </c>
      <c r="H198" s="36" t="s">
        <v>139</v>
      </c>
      <c r="I198" s="36" t="s">
        <v>132</v>
      </c>
      <c r="O198" s="38" t="s">
        <v>800</v>
      </c>
      <c r="P198" s="36" t="s">
        <v>165</v>
      </c>
      <c r="Q198" s="36" t="s">
        <v>772</v>
      </c>
      <c r="R198" s="36" t="str">
        <f>Table2[[#This Row],[entity_domain]]</f>
        <v>Lights</v>
      </c>
      <c r="S198" s="36" t="str">
        <f>_xlfn.CONCAT( Table2[[#This Row],[device_suggested_area]], " ",Table2[[#This Row],[powercalc_group_3]])</f>
        <v>Landing Lights</v>
      </c>
      <c r="T198" s="39" t="s">
        <v>1127</v>
      </c>
      <c r="V198" s="38"/>
      <c r="W198" s="38"/>
      <c r="X198" s="38"/>
      <c r="Y198" s="38"/>
      <c r="Z198" s="38"/>
      <c r="AA198" s="38"/>
      <c r="AG198" s="38"/>
      <c r="AH198" s="38"/>
      <c r="AT198" s="42"/>
      <c r="AU198" s="36" t="s">
        <v>137</v>
      </c>
      <c r="AV19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36" t="str">
        <f>IF(ISBLANK(Table2[[#This Row],[device_model]]), "", Table2[[#This Row],[device_suggested_area]])</f>
        <v>Landing</v>
      </c>
      <c r="BB198" s="36" t="s">
        <v>739</v>
      </c>
      <c r="BC198" s="36" t="s">
        <v>1174</v>
      </c>
      <c r="BD198" s="36" t="s">
        <v>1172</v>
      </c>
      <c r="BE198" s="36" t="s">
        <v>908</v>
      </c>
      <c r="BF198" s="36" t="s">
        <v>565</v>
      </c>
      <c r="BM19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5" s="36" customFormat="1" ht="16" customHeight="1" x14ac:dyDescent="0.2">
      <c r="A199" s="36">
        <v>1673</v>
      </c>
      <c r="B199" s="36" t="s">
        <v>26</v>
      </c>
      <c r="C199" s="36" t="s">
        <v>705</v>
      </c>
      <c r="D199" s="36" t="s">
        <v>137</v>
      </c>
      <c r="E199" s="36" t="s">
        <v>845</v>
      </c>
      <c r="F199" s="37" t="str">
        <f>IF(ISBLANK(Table2[[#This Row],[unique_id]]), "", PROPER(SUBSTITUTE(Table2[[#This Row],[unique_id]], "_", " ")))</f>
        <v>Landing Festoons Plug</v>
      </c>
      <c r="G199" s="36" t="s">
        <v>564</v>
      </c>
      <c r="H199" s="36" t="s">
        <v>139</v>
      </c>
      <c r="I199" s="36" t="s">
        <v>132</v>
      </c>
      <c r="J199" s="36" t="s">
        <v>739</v>
      </c>
      <c r="M199" s="36" t="s">
        <v>136</v>
      </c>
      <c r="O199" s="38" t="s">
        <v>800</v>
      </c>
      <c r="P199" s="36" t="s">
        <v>165</v>
      </c>
      <c r="Q199" s="36" t="s">
        <v>772</v>
      </c>
      <c r="R199" s="36" t="str">
        <f>Table2[[#This Row],[entity_domain]]</f>
        <v>Lights</v>
      </c>
      <c r="S199" s="36" t="str">
        <f>_xlfn.CONCAT( Table2[[#This Row],[device_suggested_area]], " ",Table2[[#This Row],[powercalc_group_3]])</f>
        <v>Landing Lights</v>
      </c>
      <c r="T199" s="39" t="s">
        <v>1103</v>
      </c>
      <c r="V199" s="38"/>
      <c r="W199" s="38"/>
      <c r="X199" s="38"/>
      <c r="Y199" s="38"/>
      <c r="Z199" s="38"/>
      <c r="AA199" s="44" t="s">
        <v>1165</v>
      </c>
      <c r="AE199" s="36" t="s">
        <v>292</v>
      </c>
      <c r="AF199" s="36">
        <v>10</v>
      </c>
      <c r="AG199" s="38" t="s">
        <v>34</v>
      </c>
      <c r="AH199" s="38" t="s">
        <v>918</v>
      </c>
      <c r="AJ199" s="36" t="str">
        <f>_xlfn.CONCAT("homeassistant/", Table2[[#This Row],[entity_namespace]], "/tasmota/",Table2[[#This Row],[unique_id]], "/config")</f>
        <v>homeassistant/light/tasmota/landing_festoons_plug/config</v>
      </c>
      <c r="AK199" s="36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9" s="36" t="str">
        <f>_xlfn.CONCAT("tasmota/device/",Table2[[#This Row],[unique_id]], "/cmnd/POWER")</f>
        <v>tasmota/device/landing_festoons_plug/cmnd/POWER</v>
      </c>
      <c r="AM199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9" s="36" t="s">
        <v>937</v>
      </c>
      <c r="AO199" s="36" t="s">
        <v>938</v>
      </c>
      <c r="AP199" s="36" t="s">
        <v>927</v>
      </c>
      <c r="AQ199" s="36" t="s">
        <v>928</v>
      </c>
      <c r="AR199" s="36" t="s">
        <v>1004</v>
      </c>
      <c r="AS199" s="36">
        <v>1</v>
      </c>
      <c r="AT199" s="34" t="str">
        <f>HYPERLINK(_xlfn.CONCAT("http://", Table2[[#This Row],[connection_ip]], "/?"))</f>
        <v>http://10.0.4.108/?</v>
      </c>
      <c r="AV19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36" t="str">
        <f>IF(ISBLANK(Table2[[#This Row],[device_model]]), "", Table2[[#This Row],[device_suggested_area]])</f>
        <v>Landing</v>
      </c>
      <c r="BB199" s="36" t="s">
        <v>739</v>
      </c>
      <c r="BC199" s="36" t="s">
        <v>1174</v>
      </c>
      <c r="BD199" s="36" t="s">
        <v>1172</v>
      </c>
      <c r="BE199" s="36" t="s">
        <v>908</v>
      </c>
      <c r="BF199" s="36" t="s">
        <v>565</v>
      </c>
      <c r="BJ199" s="36" t="s">
        <v>1391</v>
      </c>
      <c r="BK199" s="36" t="s">
        <v>1105</v>
      </c>
      <c r="BL199" s="36" t="s">
        <v>1429</v>
      </c>
      <c r="BM19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0" spans="1:65" s="36" customFormat="1" ht="16" customHeight="1" x14ac:dyDescent="0.2">
      <c r="A200" s="36">
        <v>1674</v>
      </c>
      <c r="B200" s="36" t="s">
        <v>585</v>
      </c>
      <c r="C200" s="36" t="s">
        <v>379</v>
      </c>
      <c r="D200" s="36" t="s">
        <v>137</v>
      </c>
      <c r="E200" s="36" t="s">
        <v>580</v>
      </c>
      <c r="F200" s="37" t="str">
        <f>IF(ISBLANK(Table2[[#This Row],[unique_id]]), "", PROPER(SUBSTITUTE(Table2[[#This Row],[unique_id]], "_", " ")))</f>
        <v>Garden Pedestals</v>
      </c>
      <c r="G200" s="36" t="s">
        <v>581</v>
      </c>
      <c r="H200" s="36" t="s">
        <v>139</v>
      </c>
      <c r="I200" s="36" t="s">
        <v>132</v>
      </c>
      <c r="J200" s="36" t="s">
        <v>738</v>
      </c>
      <c r="O200" s="38"/>
      <c r="T200" s="39"/>
      <c r="V200" s="38"/>
      <c r="W200" s="38" t="s">
        <v>496</v>
      </c>
      <c r="X200" s="50">
        <v>115</v>
      </c>
      <c r="Y200" s="44" t="s">
        <v>771</v>
      </c>
      <c r="Z200" s="44"/>
      <c r="AA200" s="44"/>
      <c r="AE200" s="36" t="s">
        <v>292</v>
      </c>
      <c r="AG200" s="38"/>
      <c r="AH200" s="38"/>
      <c r="AT200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20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0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36" t="str">
        <f>Table2[[#This Row],[device_suggested_area]]</f>
        <v>Garden</v>
      </c>
      <c r="BA200" s="36" t="str">
        <f>IF(ISBLANK(Table2[[#This Row],[device_model]]), "", Table2[[#This Row],[device_suggested_area]])</f>
        <v>Garden</v>
      </c>
      <c r="BB200" s="36" t="s">
        <v>738</v>
      </c>
      <c r="BC200" s="36" t="s">
        <v>572</v>
      </c>
      <c r="BD200" s="36" t="s">
        <v>379</v>
      </c>
      <c r="BE200" s="36" t="s">
        <v>570</v>
      </c>
      <c r="BF200" s="36" t="s">
        <v>582</v>
      </c>
      <c r="BM20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5" s="36" customFormat="1" ht="16" customHeight="1" x14ac:dyDescent="0.2">
      <c r="A201" s="36">
        <v>1675</v>
      </c>
      <c r="B201" s="36" t="s">
        <v>585</v>
      </c>
      <c r="C201" s="36" t="s">
        <v>379</v>
      </c>
      <c r="D201" s="36" t="s">
        <v>137</v>
      </c>
      <c r="E201" s="36" t="s">
        <v>982</v>
      </c>
      <c r="F201" s="37" t="str">
        <f>IF(ISBLANK(Table2[[#This Row],[unique_id]]), "", PROPER(SUBSTITUTE(Table2[[#This Row],[unique_id]], "_", " ")))</f>
        <v>Garden Pedestals Bulb 1</v>
      </c>
      <c r="H201" s="36" t="s">
        <v>139</v>
      </c>
      <c r="O201" s="38"/>
      <c r="P201" s="36" t="s">
        <v>165</v>
      </c>
      <c r="Q201" s="36" t="s">
        <v>772</v>
      </c>
      <c r="R201" s="36" t="str">
        <f>Table2[[#This Row],[entity_domain]]</f>
        <v>Lights</v>
      </c>
      <c r="S201" s="36" t="str">
        <f>_xlfn.CONCAT( Table2[[#This Row],[device_suggested_area]], " ",Table2[[#This Row],[powercalc_group_3]])</f>
        <v>Garden Lights</v>
      </c>
      <c r="T201" s="39"/>
      <c r="V201" s="38"/>
      <c r="W201" s="38" t="s">
        <v>495</v>
      </c>
      <c r="X201" s="50">
        <v>115</v>
      </c>
      <c r="Y201" s="44" t="s">
        <v>768</v>
      </c>
      <c r="Z201" s="44"/>
      <c r="AA201" s="44"/>
      <c r="AG201" s="38"/>
      <c r="AH201" s="38"/>
      <c r="AT201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20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36" t="str">
        <f>Table2[[#This Row],[device_suggested_area]]</f>
        <v>Garden</v>
      </c>
      <c r="BA201" s="36" t="str">
        <f>IF(ISBLANK(Table2[[#This Row],[device_model]]), "", Table2[[#This Row],[device_suggested_area]])</f>
        <v>Garden</v>
      </c>
      <c r="BB201" s="36" t="s">
        <v>1040</v>
      </c>
      <c r="BC201" s="36" t="s">
        <v>572</v>
      </c>
      <c r="BD201" s="36" t="s">
        <v>379</v>
      </c>
      <c r="BE201" s="36" t="s">
        <v>570</v>
      </c>
      <c r="BF201" s="36" t="s">
        <v>582</v>
      </c>
      <c r="BK201" s="36" t="s">
        <v>569</v>
      </c>
      <c r="BM20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2" spans="1:65" s="36" customFormat="1" ht="16" customHeight="1" x14ac:dyDescent="0.2">
      <c r="A202" s="36">
        <v>1676</v>
      </c>
      <c r="B202" s="36" t="s">
        <v>585</v>
      </c>
      <c r="C202" s="36" t="s">
        <v>379</v>
      </c>
      <c r="D202" s="36" t="s">
        <v>137</v>
      </c>
      <c r="E202" s="36" t="s">
        <v>983</v>
      </c>
      <c r="F202" s="37" t="str">
        <f>IF(ISBLANK(Table2[[#This Row],[unique_id]]), "", PROPER(SUBSTITUTE(Table2[[#This Row],[unique_id]], "_", " ")))</f>
        <v>Garden Pedestals Bulb 2</v>
      </c>
      <c r="H202" s="36" t="s">
        <v>139</v>
      </c>
      <c r="O202" s="38"/>
      <c r="P202" s="36" t="s">
        <v>165</v>
      </c>
      <c r="Q202" s="36" t="s">
        <v>772</v>
      </c>
      <c r="R202" s="36" t="str">
        <f>Table2[[#This Row],[entity_domain]]</f>
        <v>Lights</v>
      </c>
      <c r="S202" s="36" t="str">
        <f>_xlfn.CONCAT( Table2[[#This Row],[device_suggested_area]], " ",Table2[[#This Row],[powercalc_group_3]])</f>
        <v>Garden Lights</v>
      </c>
      <c r="T202" s="39"/>
      <c r="V202" s="38"/>
      <c r="W202" s="38" t="s">
        <v>495</v>
      </c>
      <c r="X202" s="50">
        <v>115</v>
      </c>
      <c r="Y202" s="44" t="s">
        <v>768</v>
      </c>
      <c r="Z202" s="44"/>
      <c r="AA202" s="44"/>
      <c r="AG202" s="38"/>
      <c r="AH202" s="38"/>
      <c r="AT202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20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36" t="str">
        <f>Table2[[#This Row],[device_suggested_area]]</f>
        <v>Garden</v>
      </c>
      <c r="BA202" s="36" t="str">
        <f>IF(ISBLANK(Table2[[#This Row],[device_model]]), "", Table2[[#This Row],[device_suggested_area]])</f>
        <v>Garden</v>
      </c>
      <c r="BB202" s="36" t="s">
        <v>1041</v>
      </c>
      <c r="BC202" s="36" t="s">
        <v>572</v>
      </c>
      <c r="BD202" s="36" t="s">
        <v>379</v>
      </c>
      <c r="BE202" s="36" t="s">
        <v>570</v>
      </c>
      <c r="BF202" s="36" t="s">
        <v>582</v>
      </c>
      <c r="BK202" s="36" t="s">
        <v>573</v>
      </c>
      <c r="BM20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03" spans="1:65" s="36" customFormat="1" ht="16" customHeight="1" x14ac:dyDescent="0.2">
      <c r="A203" s="36">
        <v>1677</v>
      </c>
      <c r="B203" s="36" t="s">
        <v>585</v>
      </c>
      <c r="C203" s="36" t="s">
        <v>379</v>
      </c>
      <c r="D203" s="36" t="s">
        <v>137</v>
      </c>
      <c r="E203" s="36" t="s">
        <v>984</v>
      </c>
      <c r="F203" s="37" t="str">
        <f>IF(ISBLANK(Table2[[#This Row],[unique_id]]), "", PROPER(SUBSTITUTE(Table2[[#This Row],[unique_id]], "_", " ")))</f>
        <v>Garden Pedestals Bulb 3</v>
      </c>
      <c r="H203" s="36" t="s">
        <v>139</v>
      </c>
      <c r="O203" s="38"/>
      <c r="P203" s="36" t="s">
        <v>165</v>
      </c>
      <c r="Q203" s="36" t="s">
        <v>772</v>
      </c>
      <c r="R203" s="36" t="str">
        <f>Table2[[#This Row],[entity_domain]]</f>
        <v>Lights</v>
      </c>
      <c r="S203" s="36" t="str">
        <f>_xlfn.CONCAT( Table2[[#This Row],[device_suggested_area]], " ",Table2[[#This Row],[powercalc_group_3]])</f>
        <v>Garden Lights</v>
      </c>
      <c r="T203" s="39"/>
      <c r="V203" s="38"/>
      <c r="W203" s="38" t="s">
        <v>495</v>
      </c>
      <c r="X203" s="50">
        <v>115</v>
      </c>
      <c r="Y203" s="44" t="s">
        <v>768</v>
      </c>
      <c r="Z203" s="44"/>
      <c r="AA203" s="44"/>
      <c r="AG203" s="38"/>
      <c r="AH203" s="38"/>
      <c r="AT203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203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03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03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36" t="str">
        <f>Table2[[#This Row],[device_suggested_area]]</f>
        <v>Garden</v>
      </c>
      <c r="BA203" s="36" t="str">
        <f>IF(ISBLANK(Table2[[#This Row],[device_model]]), "", Table2[[#This Row],[device_suggested_area]])</f>
        <v>Garden</v>
      </c>
      <c r="BB203" s="36" t="s">
        <v>1042</v>
      </c>
      <c r="BC203" s="36" t="s">
        <v>572</v>
      </c>
      <c r="BD203" s="36" t="s">
        <v>379</v>
      </c>
      <c r="BE203" s="36" t="s">
        <v>570</v>
      </c>
      <c r="BF203" s="36" t="s">
        <v>582</v>
      </c>
      <c r="BK203" s="36" t="s">
        <v>574</v>
      </c>
      <c r="BM203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04" spans="1:65" s="36" customFormat="1" ht="16" customHeight="1" x14ac:dyDescent="0.2">
      <c r="A204" s="36">
        <v>1678</v>
      </c>
      <c r="B204" s="36" t="s">
        <v>585</v>
      </c>
      <c r="C204" s="36" t="s">
        <v>379</v>
      </c>
      <c r="D204" s="36" t="s">
        <v>137</v>
      </c>
      <c r="E204" s="36" t="s">
        <v>985</v>
      </c>
      <c r="F204" s="37" t="str">
        <f>IF(ISBLANK(Table2[[#This Row],[unique_id]]), "", PROPER(SUBSTITUTE(Table2[[#This Row],[unique_id]], "_", " ")))</f>
        <v>Garden Pedestals Bulb 4</v>
      </c>
      <c r="H204" s="36" t="s">
        <v>139</v>
      </c>
      <c r="O204" s="38"/>
      <c r="P204" s="36" t="s">
        <v>165</v>
      </c>
      <c r="Q204" s="36" t="s">
        <v>772</v>
      </c>
      <c r="R204" s="36" t="str">
        <f>Table2[[#This Row],[entity_domain]]</f>
        <v>Lights</v>
      </c>
      <c r="S204" s="36" t="str">
        <f>_xlfn.CONCAT( Table2[[#This Row],[device_suggested_area]], " ",Table2[[#This Row],[powercalc_group_3]])</f>
        <v>Garden Lights</v>
      </c>
      <c r="T204" s="39"/>
      <c r="V204" s="38"/>
      <c r="W204" s="38" t="s">
        <v>495</v>
      </c>
      <c r="X204" s="50">
        <v>115</v>
      </c>
      <c r="Y204" s="44" t="s">
        <v>768</v>
      </c>
      <c r="Z204" s="44"/>
      <c r="AA204" s="44"/>
      <c r="AG204" s="38"/>
      <c r="AH204" s="38"/>
      <c r="AT204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20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0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0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36" t="str">
        <f>Table2[[#This Row],[device_suggested_area]]</f>
        <v>Garden</v>
      </c>
      <c r="BA204" s="36" t="str">
        <f>IF(ISBLANK(Table2[[#This Row],[device_model]]), "", Table2[[#This Row],[device_suggested_area]])</f>
        <v>Garden</v>
      </c>
      <c r="BB204" s="36" t="s">
        <v>1043</v>
      </c>
      <c r="BC204" s="36" t="s">
        <v>572</v>
      </c>
      <c r="BD204" s="36" t="s">
        <v>379</v>
      </c>
      <c r="BE204" s="36" t="s">
        <v>570</v>
      </c>
      <c r="BF204" s="36" t="s">
        <v>582</v>
      </c>
      <c r="BK204" s="36" t="s">
        <v>575</v>
      </c>
      <c r="BM20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5" spans="1:65" s="36" customFormat="1" ht="16" customHeight="1" x14ac:dyDescent="0.2">
      <c r="A205" s="36">
        <v>1679</v>
      </c>
      <c r="B205" s="36" t="s">
        <v>585</v>
      </c>
      <c r="C205" s="36" t="s">
        <v>379</v>
      </c>
      <c r="D205" s="36" t="s">
        <v>137</v>
      </c>
      <c r="F205" s="37" t="str">
        <f>IF(ISBLANK(Table2[[#This Row],[unique_id]]), "", PROPER(SUBSTITUTE(Table2[[#This Row],[unique_id]], "_", " ")))</f>
        <v/>
      </c>
      <c r="O205" s="38"/>
      <c r="T205" s="39"/>
      <c r="V205" s="38"/>
      <c r="W205" s="38" t="s">
        <v>495</v>
      </c>
      <c r="X205" s="50">
        <v>115</v>
      </c>
      <c r="Y205" s="44" t="s">
        <v>768</v>
      </c>
      <c r="Z205" s="44" t="s">
        <v>1010</v>
      </c>
      <c r="AA205" s="44"/>
      <c r="AG205" s="38"/>
      <c r="AH205" s="38"/>
      <c r="AT205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5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5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36" t="str">
        <f>Table2[[#This Row],[device_suggested_area]]</f>
        <v>Garden</v>
      </c>
      <c r="BA205" s="36" t="str">
        <f>IF(ISBLANK(Table2[[#This Row],[device_model]]), "", Table2[[#This Row],[device_suggested_area]])</f>
        <v>Garden</v>
      </c>
      <c r="BB205" s="36" t="s">
        <v>1044</v>
      </c>
      <c r="BC205" s="36" t="s">
        <v>572</v>
      </c>
      <c r="BD205" s="36" t="s">
        <v>379</v>
      </c>
      <c r="BE205" s="36" t="s">
        <v>570</v>
      </c>
      <c r="BF205" s="36" t="s">
        <v>582</v>
      </c>
      <c r="BK205" s="36" t="s">
        <v>1107</v>
      </c>
      <c r="BM20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6" spans="1:65" s="36" customFormat="1" ht="16" customHeight="1" x14ac:dyDescent="0.2">
      <c r="A206" s="36">
        <v>1680</v>
      </c>
      <c r="B206" s="36" t="s">
        <v>585</v>
      </c>
      <c r="C206" s="36" t="s">
        <v>379</v>
      </c>
      <c r="D206" s="36" t="s">
        <v>137</v>
      </c>
      <c r="F206" s="37" t="str">
        <f>IF(ISBLANK(Table2[[#This Row],[unique_id]]), "", PROPER(SUBSTITUTE(Table2[[#This Row],[unique_id]], "_", " ")))</f>
        <v/>
      </c>
      <c r="O206" s="38"/>
      <c r="T206" s="39"/>
      <c r="V206" s="38"/>
      <c r="W206" s="38" t="s">
        <v>495</v>
      </c>
      <c r="X206" s="50">
        <v>115</v>
      </c>
      <c r="Y206" s="44" t="s">
        <v>768</v>
      </c>
      <c r="Z206" s="44" t="s">
        <v>1010</v>
      </c>
      <c r="AA206" s="44"/>
      <c r="AG206" s="38"/>
      <c r="AH206" s="38"/>
      <c r="AT206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36" t="str">
        <f>Table2[[#This Row],[device_suggested_area]]</f>
        <v>Garden</v>
      </c>
      <c r="BA206" s="36" t="str">
        <f>IF(ISBLANK(Table2[[#This Row],[device_model]]), "", Table2[[#This Row],[device_suggested_area]])</f>
        <v>Garden</v>
      </c>
      <c r="BB206" s="36" t="s">
        <v>1045</v>
      </c>
      <c r="BC206" s="36" t="s">
        <v>572</v>
      </c>
      <c r="BD206" s="36" t="s">
        <v>379</v>
      </c>
      <c r="BE206" s="36" t="s">
        <v>570</v>
      </c>
      <c r="BF206" s="36" t="s">
        <v>582</v>
      </c>
      <c r="BK206" s="36" t="s">
        <v>1107</v>
      </c>
      <c r="BM20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7" spans="1:65" s="36" customFormat="1" ht="16" customHeight="1" x14ac:dyDescent="0.2">
      <c r="A207" s="36">
        <v>1681</v>
      </c>
      <c r="B207" s="36" t="s">
        <v>585</v>
      </c>
      <c r="C207" s="36" t="s">
        <v>379</v>
      </c>
      <c r="D207" s="36" t="s">
        <v>137</v>
      </c>
      <c r="F207" s="37" t="str">
        <f>IF(ISBLANK(Table2[[#This Row],[unique_id]]), "", PROPER(SUBSTITUTE(Table2[[#This Row],[unique_id]], "_", " ")))</f>
        <v/>
      </c>
      <c r="O207" s="38"/>
      <c r="T207" s="39"/>
      <c r="V207" s="38"/>
      <c r="W207" s="38" t="s">
        <v>495</v>
      </c>
      <c r="X207" s="50">
        <v>115</v>
      </c>
      <c r="Y207" s="44" t="s">
        <v>768</v>
      </c>
      <c r="Z207" s="44" t="s">
        <v>1010</v>
      </c>
      <c r="AA207" s="44"/>
      <c r="AG207" s="38"/>
      <c r="AH207" s="38"/>
      <c r="AT207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7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6" t="str">
        <f>Table2[[#This Row],[device_suggested_area]]</f>
        <v>Garden</v>
      </c>
      <c r="BA207" s="36" t="str">
        <f>IF(ISBLANK(Table2[[#This Row],[device_model]]), "", Table2[[#This Row],[device_suggested_area]])</f>
        <v>Garden</v>
      </c>
      <c r="BB207" s="36" t="s">
        <v>1046</v>
      </c>
      <c r="BC207" s="36" t="s">
        <v>572</v>
      </c>
      <c r="BD207" s="36" t="s">
        <v>379</v>
      </c>
      <c r="BE207" s="36" t="s">
        <v>570</v>
      </c>
      <c r="BF207" s="36" t="s">
        <v>582</v>
      </c>
      <c r="BK207" s="36" t="s">
        <v>1107</v>
      </c>
      <c r="BM20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s="36" customFormat="1" ht="16" customHeight="1" x14ac:dyDescent="0.2">
      <c r="A208" s="36">
        <v>1682</v>
      </c>
      <c r="B208" s="36" t="s">
        <v>585</v>
      </c>
      <c r="C208" s="36" t="s">
        <v>379</v>
      </c>
      <c r="D208" s="36" t="s">
        <v>137</v>
      </c>
      <c r="F208" s="37" t="str">
        <f>IF(ISBLANK(Table2[[#This Row],[unique_id]]), "", PROPER(SUBSTITUTE(Table2[[#This Row],[unique_id]], "_", " ")))</f>
        <v/>
      </c>
      <c r="O208" s="38"/>
      <c r="T208" s="39"/>
      <c r="V208" s="38"/>
      <c r="W208" s="38" t="s">
        <v>495</v>
      </c>
      <c r="X208" s="50">
        <v>115</v>
      </c>
      <c r="Y208" s="44" t="s">
        <v>768</v>
      </c>
      <c r="Z208" s="44" t="s">
        <v>1010</v>
      </c>
      <c r="AA208" s="44"/>
      <c r="AG208" s="38"/>
      <c r="AH208" s="38"/>
      <c r="AT208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6" t="str">
        <f>Table2[[#This Row],[device_suggested_area]]</f>
        <v>Garden</v>
      </c>
      <c r="BA208" s="36" t="str">
        <f>IF(ISBLANK(Table2[[#This Row],[device_model]]), "", Table2[[#This Row],[device_suggested_area]])</f>
        <v>Garden</v>
      </c>
      <c r="BB208" s="36" t="s">
        <v>1047</v>
      </c>
      <c r="BC208" s="36" t="s">
        <v>572</v>
      </c>
      <c r="BD208" s="36" t="s">
        <v>379</v>
      </c>
      <c r="BE208" s="36" t="s">
        <v>570</v>
      </c>
      <c r="BF208" s="36" t="s">
        <v>582</v>
      </c>
      <c r="BK208" s="36" t="s">
        <v>1107</v>
      </c>
      <c r="BM20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9" spans="1:65" s="36" customFormat="1" ht="16" customHeight="1" x14ac:dyDescent="0.2">
      <c r="A209" s="36">
        <v>1683</v>
      </c>
      <c r="B209" s="36" t="s">
        <v>26</v>
      </c>
      <c r="C209" s="36" t="s">
        <v>379</v>
      </c>
      <c r="D209" s="36" t="s">
        <v>137</v>
      </c>
      <c r="E209" s="36" t="s">
        <v>583</v>
      </c>
      <c r="F209" s="37" t="str">
        <f>IF(ISBLANK(Table2[[#This Row],[unique_id]]), "", PROPER(SUBSTITUTE(Table2[[#This Row],[unique_id]], "_", " ")))</f>
        <v>Tree Spotlights</v>
      </c>
      <c r="G209" s="36" t="s">
        <v>579</v>
      </c>
      <c r="H209" s="36" t="s">
        <v>139</v>
      </c>
      <c r="I209" s="36" t="s">
        <v>132</v>
      </c>
      <c r="J209" s="36" t="s">
        <v>740</v>
      </c>
      <c r="O209" s="38"/>
      <c r="T209" s="39"/>
      <c r="V209" s="38"/>
      <c r="W209" s="38" t="s">
        <v>496</v>
      </c>
      <c r="X209" s="50">
        <v>116</v>
      </c>
      <c r="Y209" s="44" t="s">
        <v>771</v>
      </c>
      <c r="Z209" s="44"/>
      <c r="AA209" s="44"/>
      <c r="AE209" s="36" t="s">
        <v>292</v>
      </c>
      <c r="AG209" s="38"/>
      <c r="AH209" s="38"/>
      <c r="AT209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6" t="str">
        <f>Table2[[#This Row],[device_suggested_area]]</f>
        <v>Tree</v>
      </c>
      <c r="BA209" s="36" t="str">
        <f>IF(ISBLANK(Table2[[#This Row],[device_model]]), "", Table2[[#This Row],[device_suggested_area]])</f>
        <v>Tree</v>
      </c>
      <c r="BB209" s="36" t="s">
        <v>740</v>
      </c>
      <c r="BC209" s="36" t="s">
        <v>578</v>
      </c>
      <c r="BD209" s="36" t="s">
        <v>379</v>
      </c>
      <c r="BE209" s="36" t="s">
        <v>570</v>
      </c>
      <c r="BF209" s="36" t="s">
        <v>577</v>
      </c>
      <c r="BM20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s="36" customFormat="1" ht="16" customHeight="1" x14ac:dyDescent="0.2">
      <c r="A210" s="36">
        <v>1684</v>
      </c>
      <c r="B210" s="36" t="s">
        <v>585</v>
      </c>
      <c r="C210" s="36" t="s">
        <v>379</v>
      </c>
      <c r="D210" s="36" t="s">
        <v>137</v>
      </c>
      <c r="E210" s="36" t="s">
        <v>986</v>
      </c>
      <c r="F210" s="37" t="str">
        <f>IF(ISBLANK(Table2[[#This Row],[unique_id]]), "", PROPER(SUBSTITUTE(Table2[[#This Row],[unique_id]], "_", " ")))</f>
        <v>Tree Spotlights Bulb 1</v>
      </c>
      <c r="H210" s="36" t="s">
        <v>139</v>
      </c>
      <c r="O210" s="38" t="s">
        <v>800</v>
      </c>
      <c r="P210" s="36" t="s">
        <v>165</v>
      </c>
      <c r="Q210" s="36" t="s">
        <v>772</v>
      </c>
      <c r="R210" s="36" t="str">
        <f>Table2[[#This Row],[entity_domain]]</f>
        <v>Lights</v>
      </c>
      <c r="S210" s="36" t="str">
        <f>_xlfn.CONCAT( Table2[[#This Row],[device_suggested_area]], " ",Table2[[#This Row],[powercalc_group_3]])</f>
        <v>Tree Lights</v>
      </c>
      <c r="T210" s="39"/>
      <c r="V210" s="38"/>
      <c r="W210" s="38" t="s">
        <v>495</v>
      </c>
      <c r="X210" s="50">
        <v>116</v>
      </c>
      <c r="Y210" s="44" t="s">
        <v>768</v>
      </c>
      <c r="Z210" s="44"/>
      <c r="AA210" s="44"/>
      <c r="AG210" s="38"/>
      <c r="AH210" s="38"/>
      <c r="AT210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1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0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6" t="str">
        <f>Table2[[#This Row],[device_suggested_area]]</f>
        <v>Tree</v>
      </c>
      <c r="BA210" s="36" t="str">
        <f>IF(ISBLANK(Table2[[#This Row],[device_model]]), "", Table2[[#This Row],[device_suggested_area]])</f>
        <v>Tree</v>
      </c>
      <c r="BB210" s="36" t="s">
        <v>1048</v>
      </c>
      <c r="BC210" s="36" t="s">
        <v>578</v>
      </c>
      <c r="BD210" s="36" t="s">
        <v>379</v>
      </c>
      <c r="BE210" s="36" t="s">
        <v>570</v>
      </c>
      <c r="BF210" s="36" t="s">
        <v>577</v>
      </c>
      <c r="BK210" s="36" t="s">
        <v>576</v>
      </c>
      <c r="BM21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1" spans="1:65" s="36" customFormat="1" ht="16" customHeight="1" x14ac:dyDescent="0.2">
      <c r="A211" s="36">
        <v>1685</v>
      </c>
      <c r="B211" s="36" t="s">
        <v>585</v>
      </c>
      <c r="C211" s="36" t="s">
        <v>379</v>
      </c>
      <c r="D211" s="36" t="s">
        <v>137</v>
      </c>
      <c r="E211" s="36" t="s">
        <v>987</v>
      </c>
      <c r="F211" s="37" t="str">
        <f>IF(ISBLANK(Table2[[#This Row],[unique_id]]), "", PROPER(SUBSTITUTE(Table2[[#This Row],[unique_id]], "_", " ")))</f>
        <v>Tree Spotlights Bulb 2</v>
      </c>
      <c r="H211" s="36" t="s">
        <v>139</v>
      </c>
      <c r="O211" s="38" t="s">
        <v>800</v>
      </c>
      <c r="P211" s="36" t="s">
        <v>165</v>
      </c>
      <c r="Q211" s="36" t="s">
        <v>772</v>
      </c>
      <c r="R211" s="36" t="str">
        <f>Table2[[#This Row],[entity_domain]]</f>
        <v>Lights</v>
      </c>
      <c r="S211" s="36" t="str">
        <f>_xlfn.CONCAT( Table2[[#This Row],[device_suggested_area]], " ",Table2[[#This Row],[powercalc_group_3]])</f>
        <v>Tree Lights</v>
      </c>
      <c r="T211" s="39"/>
      <c r="V211" s="38"/>
      <c r="W211" s="38" t="s">
        <v>495</v>
      </c>
      <c r="X211" s="50">
        <v>116</v>
      </c>
      <c r="Y211" s="44" t="s">
        <v>768</v>
      </c>
      <c r="Z211" s="44"/>
      <c r="AA211" s="44"/>
      <c r="AG211" s="38"/>
      <c r="AH211" s="38"/>
      <c r="AT211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1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6" t="str">
        <f>Table2[[#This Row],[device_suggested_area]]</f>
        <v>Tree</v>
      </c>
      <c r="BA211" s="36" t="str">
        <f>IF(ISBLANK(Table2[[#This Row],[device_model]]), "", Table2[[#This Row],[device_suggested_area]])</f>
        <v>Tree</v>
      </c>
      <c r="BB211" s="36" t="s">
        <v>1049</v>
      </c>
      <c r="BC211" s="36" t="s">
        <v>578</v>
      </c>
      <c r="BD211" s="36" t="s">
        <v>379</v>
      </c>
      <c r="BE211" s="36" t="s">
        <v>570</v>
      </c>
      <c r="BF211" s="36" t="s">
        <v>577</v>
      </c>
      <c r="BK211" s="36" t="s">
        <v>584</v>
      </c>
      <c r="BM21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2" spans="1:65" s="36" customFormat="1" ht="16" customHeight="1" x14ac:dyDescent="0.2">
      <c r="A212" s="36">
        <v>1686</v>
      </c>
      <c r="B212" s="36" t="s">
        <v>585</v>
      </c>
      <c r="C212" s="36" t="s">
        <v>379</v>
      </c>
      <c r="D212" s="36" t="s">
        <v>137</v>
      </c>
      <c r="F212" s="37" t="str">
        <f>IF(ISBLANK(Table2[[#This Row],[unique_id]]), "", PROPER(SUBSTITUTE(Table2[[#This Row],[unique_id]], "_", " ")))</f>
        <v/>
      </c>
      <c r="O212" s="38"/>
      <c r="T212" s="39"/>
      <c r="V212" s="38"/>
      <c r="W212" s="38" t="s">
        <v>495</v>
      </c>
      <c r="X212" s="50">
        <v>116</v>
      </c>
      <c r="Y212" s="44" t="s">
        <v>768</v>
      </c>
      <c r="Z212" s="44" t="s">
        <v>1010</v>
      </c>
      <c r="AA212" s="44"/>
      <c r="AG212" s="38"/>
      <c r="AH212" s="38"/>
      <c r="AT212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1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6" t="str">
        <f>Table2[[#This Row],[device_suggested_area]]</f>
        <v>Tree</v>
      </c>
      <c r="BA212" s="36" t="str">
        <f>IF(ISBLANK(Table2[[#This Row],[device_model]]), "", Table2[[#This Row],[device_suggested_area]])</f>
        <v>Tree</v>
      </c>
      <c r="BB212" s="36" t="s">
        <v>1050</v>
      </c>
      <c r="BC212" s="36" t="s">
        <v>578</v>
      </c>
      <c r="BD212" s="36" t="s">
        <v>379</v>
      </c>
      <c r="BE212" s="36" t="s">
        <v>570</v>
      </c>
      <c r="BF212" s="36" t="s">
        <v>577</v>
      </c>
      <c r="BK212" s="36" t="s">
        <v>1107</v>
      </c>
      <c r="BM21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5" s="36" customFormat="1" ht="16" customHeight="1" x14ac:dyDescent="0.2">
      <c r="A213" s="36">
        <v>1800</v>
      </c>
      <c r="B213" s="36" t="s">
        <v>26</v>
      </c>
      <c r="C213" s="36" t="s">
        <v>446</v>
      </c>
      <c r="D213" s="36" t="s">
        <v>334</v>
      </c>
      <c r="E213" s="36" t="s">
        <v>333</v>
      </c>
      <c r="F213" s="37" t="str">
        <f>IF(ISBLANK(Table2[[#This Row],[unique_id]]), "", PROPER(SUBSTITUTE(Table2[[#This Row],[unique_id]], "_", " ")))</f>
        <v>Column Break</v>
      </c>
      <c r="G213" s="36" t="s">
        <v>330</v>
      </c>
      <c r="H213" s="36" t="s">
        <v>139</v>
      </c>
      <c r="I213" s="36" t="s">
        <v>132</v>
      </c>
      <c r="M213" s="36" t="s">
        <v>331</v>
      </c>
      <c r="N213" s="36" t="s">
        <v>332</v>
      </c>
      <c r="O213" s="38"/>
      <c r="T213" s="39"/>
      <c r="V213" s="38"/>
      <c r="W213" s="38"/>
      <c r="X213" s="38"/>
      <c r="Y213" s="38"/>
      <c r="Z213" s="38"/>
      <c r="AA213" s="38"/>
      <c r="AG213" s="38"/>
      <c r="AH213" s="38"/>
      <c r="AT213" s="42"/>
      <c r="AU213" s="38"/>
      <c r="AV213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3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13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3" s="36" t="str">
        <f>IF(ISBLANK(Table2[[#This Row],[device_model]]), "", Table2[[#This Row],[device_suggested_area]])</f>
        <v/>
      </c>
      <c r="BE213" s="38"/>
      <c r="BM213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s="36" customFormat="1" ht="16" customHeight="1" x14ac:dyDescent="0.2">
      <c r="A214" s="36">
        <v>1801</v>
      </c>
      <c r="B214" s="36" t="s">
        <v>26</v>
      </c>
      <c r="C214" s="36" t="s">
        <v>820</v>
      </c>
      <c r="D214" s="36" t="s">
        <v>148</v>
      </c>
      <c r="E214" s="39" t="s">
        <v>988</v>
      </c>
      <c r="F214" s="37" t="str">
        <f>IF(ISBLANK(Table2[[#This Row],[unique_id]]), "", PROPER(SUBSTITUTE(Table2[[#This Row],[unique_id]], "_", " ")))</f>
        <v>Template Bathroom Rails Plug Proxy</v>
      </c>
      <c r="G214" s="36" t="s">
        <v>454</v>
      </c>
      <c r="H214" s="36" t="s">
        <v>662</v>
      </c>
      <c r="I214" s="36" t="s">
        <v>132</v>
      </c>
      <c r="O214" s="38" t="s">
        <v>800</v>
      </c>
      <c r="P214" s="36" t="s">
        <v>165</v>
      </c>
      <c r="Q214" s="41" t="s">
        <v>773</v>
      </c>
      <c r="R214" s="36" t="str">
        <f>Table2[[#This Row],[entity_domain]]</f>
        <v>Heating &amp; Cooling</v>
      </c>
      <c r="S214" s="36" t="s">
        <v>454</v>
      </c>
      <c r="T214" s="39" t="s">
        <v>1126</v>
      </c>
      <c r="V214" s="38"/>
      <c r="W214" s="38"/>
      <c r="X214" s="38"/>
      <c r="Y214" s="38"/>
      <c r="Z214" s="38"/>
      <c r="AA214" s="38"/>
      <c r="AG214" s="38"/>
      <c r="AH214" s="38"/>
      <c r="AT214" s="42"/>
      <c r="AU214" s="36" t="s">
        <v>134</v>
      </c>
      <c r="AV21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4" s="36" t="str">
        <f>IF(ISBLANK(Table2[[#This Row],[device_model]]), "", Table2[[#This Row],[device_suggested_area]])</f>
        <v>Bathroom</v>
      </c>
      <c r="BB214" s="36" t="s">
        <v>1057</v>
      </c>
      <c r="BC214" s="36" t="s">
        <v>361</v>
      </c>
      <c r="BD214" s="36" t="s">
        <v>233</v>
      </c>
      <c r="BE214" s="36" t="s">
        <v>364</v>
      </c>
      <c r="BF214" s="36" t="s">
        <v>360</v>
      </c>
      <c r="BM21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s="36" customFormat="1" ht="16" customHeight="1" x14ac:dyDescent="0.2">
      <c r="A215" s="36">
        <v>1802</v>
      </c>
      <c r="B215" s="36" t="s">
        <v>26</v>
      </c>
      <c r="C215" s="36" t="s">
        <v>233</v>
      </c>
      <c r="D215" s="36" t="s">
        <v>134</v>
      </c>
      <c r="E215" s="36" t="s">
        <v>846</v>
      </c>
      <c r="F215" s="37" t="str">
        <f>IF(ISBLANK(Table2[[#This Row],[unique_id]]), "", PROPER(SUBSTITUTE(Table2[[#This Row],[unique_id]], "_", " ")))</f>
        <v>Bathroom Rails Plug</v>
      </c>
      <c r="G215" s="36" t="s">
        <v>454</v>
      </c>
      <c r="H215" s="36" t="s">
        <v>662</v>
      </c>
      <c r="I215" s="36" t="s">
        <v>132</v>
      </c>
      <c r="J215" s="36" t="s">
        <v>454</v>
      </c>
      <c r="M215" s="36" t="s">
        <v>257</v>
      </c>
      <c r="O215" s="38" t="s">
        <v>800</v>
      </c>
      <c r="P215" s="36" t="s">
        <v>165</v>
      </c>
      <c r="Q215" s="41" t="s">
        <v>773</v>
      </c>
      <c r="R215" s="36" t="str">
        <f>Table2[[#This Row],[entity_domain]]</f>
        <v>Heating &amp; Cooling</v>
      </c>
      <c r="S215" s="36" t="s">
        <v>454</v>
      </c>
      <c r="T215" s="39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15" s="38"/>
      <c r="W215" s="38"/>
      <c r="X215" s="38"/>
      <c r="Y215" s="38"/>
      <c r="Z215" s="38"/>
      <c r="AA215" s="38"/>
      <c r="AE215" s="36" t="s">
        <v>256</v>
      </c>
      <c r="AG215" s="38"/>
      <c r="AH215" s="38"/>
      <c r="AT215" s="42"/>
      <c r="AV215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5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5" s="36" t="str">
        <f>IF(ISBLANK(Table2[[#This Row],[device_model]]), "", Table2[[#This Row],[device_suggested_area]])</f>
        <v>Bathroom</v>
      </c>
      <c r="BB215" s="36" t="s">
        <v>1057</v>
      </c>
      <c r="BC215" s="36" t="s">
        <v>361</v>
      </c>
      <c r="BD215" s="36" t="s">
        <v>233</v>
      </c>
      <c r="BE215" s="36" t="s">
        <v>364</v>
      </c>
      <c r="BF215" s="36" t="s">
        <v>360</v>
      </c>
      <c r="BI215" s="36" t="s">
        <v>1011</v>
      </c>
      <c r="BJ215" s="36" t="s">
        <v>1391</v>
      </c>
      <c r="BK215" s="36" t="s">
        <v>352</v>
      </c>
      <c r="BL215" s="36" t="s">
        <v>1430</v>
      </c>
      <c r="BM21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6" spans="1:65" s="36" customFormat="1" ht="16" customHeight="1" x14ac:dyDescent="0.2">
      <c r="A216" s="36">
        <v>1803</v>
      </c>
      <c r="B216" s="36" t="s">
        <v>26</v>
      </c>
      <c r="C216" s="36" t="s">
        <v>820</v>
      </c>
      <c r="D216" s="36" t="s">
        <v>148</v>
      </c>
      <c r="E216" s="39" t="s">
        <v>1152</v>
      </c>
      <c r="F216" s="37" t="str">
        <f>IF(ISBLANK(Table2[[#This Row],[unique_id]]), "", PROPER(SUBSTITUTE(Table2[[#This Row],[unique_id]], "_", " ")))</f>
        <v>Template Ceiling Water Booster Plug Proxy</v>
      </c>
      <c r="G216" s="36" t="s">
        <v>1231</v>
      </c>
      <c r="H216" s="36" t="s">
        <v>662</v>
      </c>
      <c r="I216" s="36" t="s">
        <v>132</v>
      </c>
      <c r="O216" s="38" t="s">
        <v>800</v>
      </c>
      <c r="P216" s="36" t="s">
        <v>165</v>
      </c>
      <c r="Q216" s="41" t="s">
        <v>773</v>
      </c>
      <c r="R216" s="36" t="str">
        <f>Table2[[#This Row],[entity_domain]]</f>
        <v>Heating &amp; Cooling</v>
      </c>
      <c r="S216" s="36" t="s">
        <v>451</v>
      </c>
      <c r="T216" s="39" t="s">
        <v>1126</v>
      </c>
      <c r="V216" s="38"/>
      <c r="W216" s="38"/>
      <c r="X216" s="38"/>
      <c r="Y216" s="38"/>
      <c r="Z216" s="38"/>
      <c r="AA216" s="38"/>
      <c r="AG216" s="38"/>
      <c r="AH216" s="38"/>
      <c r="AT216" s="42"/>
      <c r="AU216" s="36" t="s">
        <v>134</v>
      </c>
      <c r="AV21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6" s="36" t="str">
        <f>IF(ISBLANK(Table2[[#This Row],[device_model]]), "", Table2[[#This Row],[device_suggested_area]])</f>
        <v>Ceiling</v>
      </c>
      <c r="BB216" s="36" t="s">
        <v>451</v>
      </c>
      <c r="BC216" s="36" t="s">
        <v>449</v>
      </c>
      <c r="BD216" s="36" t="s">
        <v>1172</v>
      </c>
      <c r="BE216" s="36" t="s">
        <v>908</v>
      </c>
      <c r="BF216" s="36" t="s">
        <v>407</v>
      </c>
      <c r="BM21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5" s="36" customFormat="1" ht="16" customHeight="1" x14ac:dyDescent="0.2">
      <c r="A217" s="36">
        <v>1804</v>
      </c>
      <c r="B217" s="36" t="s">
        <v>26</v>
      </c>
      <c r="C217" s="36" t="s">
        <v>705</v>
      </c>
      <c r="D217" s="36" t="s">
        <v>134</v>
      </c>
      <c r="E217" s="36" t="s">
        <v>1153</v>
      </c>
      <c r="F217" s="37" t="str">
        <f>IF(ISBLANK(Table2[[#This Row],[unique_id]]), "", PROPER(SUBSTITUTE(Table2[[#This Row],[unique_id]], "_", " ")))</f>
        <v>Ceiling Water Booster Plug</v>
      </c>
      <c r="G217" s="36" t="s">
        <v>1231</v>
      </c>
      <c r="H217" s="36" t="s">
        <v>662</v>
      </c>
      <c r="I217" s="36" t="s">
        <v>132</v>
      </c>
      <c r="J217" s="36" t="str">
        <f>Table2[[#This Row],[friendly_name]]</f>
        <v>Hot Water Booster</v>
      </c>
      <c r="M217" s="36" t="s">
        <v>257</v>
      </c>
      <c r="O217" s="38" t="s">
        <v>800</v>
      </c>
      <c r="P217" s="36" t="s">
        <v>165</v>
      </c>
      <c r="Q217" s="36" t="s">
        <v>773</v>
      </c>
      <c r="R217" s="36" t="str">
        <f>Table2[[#This Row],[entity_domain]]</f>
        <v>Heating &amp; Cooling</v>
      </c>
      <c r="S217" s="36" t="s">
        <v>451</v>
      </c>
      <c r="T217" s="39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17" s="38"/>
      <c r="W217" s="38"/>
      <c r="X217" s="38"/>
      <c r="Y217" s="38"/>
      <c r="Z217" s="38"/>
      <c r="AA217" s="44" t="s">
        <v>1169</v>
      </c>
      <c r="AE217" s="36" t="s">
        <v>450</v>
      </c>
      <c r="AF217" s="36">
        <v>10</v>
      </c>
      <c r="AG217" s="38" t="s">
        <v>34</v>
      </c>
      <c r="AH217" s="38" t="s">
        <v>918</v>
      </c>
      <c r="AJ217" s="36" t="str">
        <f>_xlfn.CONCAT("homeassistant/", Table2[[#This Row],[entity_namespace]], "/tasmota/",Table2[[#This Row],[unique_id]], "/config")</f>
        <v>homeassistant/switch/tasmota/ceiling_water_booster_plug/config</v>
      </c>
      <c r="AK217" s="36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7" s="36" t="str">
        <f>_xlfn.CONCAT("tasmota/device/",Table2[[#This Row],[unique_id]], "/cmnd/POWER")</f>
        <v>tasmota/device/ceiling_water_booster_plug/cmnd/POWER</v>
      </c>
      <c r="AM217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7" s="36" t="s">
        <v>937</v>
      </c>
      <c r="AO217" s="36" t="s">
        <v>938</v>
      </c>
      <c r="AP217" s="36" t="s">
        <v>927</v>
      </c>
      <c r="AQ217" s="36" t="s">
        <v>928</v>
      </c>
      <c r="AR217" s="36" t="s">
        <v>1004</v>
      </c>
      <c r="AS217" s="36">
        <v>1</v>
      </c>
      <c r="AT217" s="34" t="str">
        <f>HYPERLINK(_xlfn.CONCAT("http://", Table2[[#This Row],[connection_ip]], "/?"))</f>
        <v>http://10.0.4.100/?</v>
      </c>
      <c r="AV217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7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7" s="36" t="str">
        <f>IF(ISBLANK(Table2[[#This Row],[device_model]]), "", Table2[[#This Row],[device_suggested_area]])</f>
        <v>Ceiling</v>
      </c>
      <c r="BB217" s="36" t="s">
        <v>451</v>
      </c>
      <c r="BC217" s="36" t="s">
        <v>449</v>
      </c>
      <c r="BD217" s="36" t="s">
        <v>1172</v>
      </c>
      <c r="BE217" s="36" t="s">
        <v>908</v>
      </c>
      <c r="BF217" s="36" t="s">
        <v>407</v>
      </c>
      <c r="BJ217" s="36" t="s">
        <v>1391</v>
      </c>
      <c r="BK217" s="36" t="s">
        <v>448</v>
      </c>
      <c r="BL217" s="36" t="s">
        <v>1431</v>
      </c>
      <c r="BM21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8" spans="1:65" s="36" customFormat="1" ht="16" customHeight="1" x14ac:dyDescent="0.2">
      <c r="A218" s="36">
        <v>1805</v>
      </c>
      <c r="B218" s="36" t="s">
        <v>26</v>
      </c>
      <c r="C218" s="36" t="s">
        <v>705</v>
      </c>
      <c r="D218" s="36" t="s">
        <v>27</v>
      </c>
      <c r="E218" s="36" t="s">
        <v>1154</v>
      </c>
      <c r="F218" s="37" t="str">
        <f>IF(ISBLANK(Table2[[#This Row],[unique_id]]), "", PROPER(SUBSTITUTE(Table2[[#This Row],[unique_id]], "_", " ")))</f>
        <v>Ceiling Water Booster Plug Energy Power</v>
      </c>
      <c r="G218" s="36" t="s">
        <v>921</v>
      </c>
      <c r="H218" s="36" t="s">
        <v>662</v>
      </c>
      <c r="I218" s="36" t="s">
        <v>132</v>
      </c>
      <c r="O218" s="38"/>
      <c r="T218" s="39"/>
      <c r="V218" s="38"/>
      <c r="W218" s="38"/>
      <c r="X218" s="38"/>
      <c r="Y218" s="38"/>
      <c r="Z218" s="38"/>
      <c r="AA218" s="38"/>
      <c r="AB218" s="36" t="s">
        <v>31</v>
      </c>
      <c r="AC218" s="36" t="s">
        <v>328</v>
      </c>
      <c r="AD218" s="36" t="s">
        <v>919</v>
      </c>
      <c r="AF218" s="36">
        <v>10</v>
      </c>
      <c r="AG218" s="38" t="s">
        <v>34</v>
      </c>
      <c r="AH218" s="38" t="s">
        <v>918</v>
      </c>
      <c r="AJ218" s="36" t="str">
        <f>_xlfn.CONCAT("homeassistant/", Table2[[#This Row],[entity_namespace]], "/tasmota/",Table2[[#This Row],[unique_id]], "/config")</f>
        <v>homeassistant/sensor/tasmota/ceiling_water_booster_plug_energy_power/config</v>
      </c>
      <c r="AK218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8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8" s="36" t="s">
        <v>937</v>
      </c>
      <c r="AO218" s="36" t="s">
        <v>938</v>
      </c>
      <c r="AP218" s="36" t="s">
        <v>927</v>
      </c>
      <c r="AQ218" s="36" t="s">
        <v>928</v>
      </c>
      <c r="AR218" s="36" t="s">
        <v>1166</v>
      </c>
      <c r="AS218" s="36">
        <v>1</v>
      </c>
      <c r="AT218" s="34"/>
      <c r="AV21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8" s="36" t="str">
        <f>IF(ISBLANK(Table2[[#This Row],[device_model]]), "", Table2[[#This Row],[device_suggested_area]])</f>
        <v>Ceiling</v>
      </c>
      <c r="BB218" s="36" t="s">
        <v>451</v>
      </c>
      <c r="BC218" s="36" t="s">
        <v>449</v>
      </c>
      <c r="BD218" s="36" t="s">
        <v>1172</v>
      </c>
      <c r="BE218" s="36" t="s">
        <v>908</v>
      </c>
      <c r="BF218" s="36" t="s">
        <v>407</v>
      </c>
      <c r="BM21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s="36" customFormat="1" ht="16" customHeight="1" x14ac:dyDescent="0.2">
      <c r="A219" s="36">
        <v>1806</v>
      </c>
      <c r="B219" s="36" t="s">
        <v>26</v>
      </c>
      <c r="C219" s="36" t="s">
        <v>705</v>
      </c>
      <c r="D219" s="36" t="s">
        <v>27</v>
      </c>
      <c r="E219" s="36" t="s">
        <v>1155</v>
      </c>
      <c r="F219" s="37" t="str">
        <f>IF(ISBLANK(Table2[[#This Row],[unique_id]]), "", PROPER(SUBSTITUTE(Table2[[#This Row],[unique_id]], "_", " ")))</f>
        <v>Ceiling Water Booster Plug Energy Total</v>
      </c>
      <c r="G219" s="36" t="s">
        <v>922</v>
      </c>
      <c r="H219" s="36" t="s">
        <v>662</v>
      </c>
      <c r="I219" s="36" t="s">
        <v>132</v>
      </c>
      <c r="O219" s="38"/>
      <c r="T219" s="39"/>
      <c r="V219" s="38"/>
      <c r="W219" s="38"/>
      <c r="X219" s="38"/>
      <c r="Y219" s="38"/>
      <c r="Z219" s="38"/>
      <c r="AA219" s="38"/>
      <c r="AB219" s="36" t="s">
        <v>76</v>
      </c>
      <c r="AC219" s="36" t="s">
        <v>329</v>
      </c>
      <c r="AD219" s="36" t="s">
        <v>920</v>
      </c>
      <c r="AF219" s="36">
        <v>10</v>
      </c>
      <c r="AG219" s="38" t="s">
        <v>34</v>
      </c>
      <c r="AH219" s="38" t="s">
        <v>918</v>
      </c>
      <c r="AJ219" s="36" t="str">
        <f>_xlfn.CONCAT("homeassistant/", Table2[[#This Row],[entity_namespace]], "/tasmota/",Table2[[#This Row],[unique_id]], "/config")</f>
        <v>homeassistant/sensor/tasmota/ceiling_water_booster_plug_energy_total/config</v>
      </c>
      <c r="AK219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9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9" s="36" t="s">
        <v>937</v>
      </c>
      <c r="AO219" s="36" t="s">
        <v>938</v>
      </c>
      <c r="AP219" s="36" t="s">
        <v>927</v>
      </c>
      <c r="AQ219" s="36" t="s">
        <v>928</v>
      </c>
      <c r="AR219" s="36" t="s">
        <v>1167</v>
      </c>
      <c r="AS219" s="36">
        <v>1</v>
      </c>
      <c r="AT219" s="34"/>
      <c r="AV21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9" s="36" t="str">
        <f>IF(ISBLANK(Table2[[#This Row],[device_model]]), "", Table2[[#This Row],[device_suggested_area]])</f>
        <v>Ceiling</v>
      </c>
      <c r="BB219" s="36" t="s">
        <v>451</v>
      </c>
      <c r="BC219" s="36" t="s">
        <v>449</v>
      </c>
      <c r="BD219" s="36" t="s">
        <v>1172</v>
      </c>
      <c r="BE219" s="36" t="s">
        <v>908</v>
      </c>
      <c r="BF219" s="36" t="s">
        <v>407</v>
      </c>
      <c r="BM21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s="36" customFormat="1" ht="16" customHeight="1" x14ac:dyDescent="0.2">
      <c r="A220" s="36">
        <v>1807</v>
      </c>
      <c r="B220" s="36" t="s">
        <v>26</v>
      </c>
      <c r="C220" s="36" t="s">
        <v>820</v>
      </c>
      <c r="D220" s="36" t="s">
        <v>148</v>
      </c>
      <c r="E220" s="39" t="s">
        <v>1160</v>
      </c>
      <c r="F220" s="37" t="str">
        <f>IF(ISBLANK(Table2[[#This Row],[unique_id]]), "", PROPER(SUBSTITUTE(Table2[[#This Row],[unique_id]], "_", " ")))</f>
        <v>Template Garden Pool Filter Plug Proxy</v>
      </c>
      <c r="G220" s="36" t="s">
        <v>320</v>
      </c>
      <c r="H220" s="36" t="s">
        <v>662</v>
      </c>
      <c r="I220" s="36" t="s">
        <v>132</v>
      </c>
      <c r="O220" s="38" t="s">
        <v>800</v>
      </c>
      <c r="P220" s="36" t="s">
        <v>165</v>
      </c>
      <c r="Q220" s="41" t="s">
        <v>773</v>
      </c>
      <c r="R220" s="36" t="str">
        <f>Table2[[#This Row],[entity_domain]]</f>
        <v>Heating &amp; Cooling</v>
      </c>
      <c r="S220" s="36" t="s">
        <v>320</v>
      </c>
      <c r="T220" s="39" t="s">
        <v>1126</v>
      </c>
      <c r="V220" s="38"/>
      <c r="W220" s="38"/>
      <c r="X220" s="38"/>
      <c r="Y220" s="38"/>
      <c r="Z220" s="38"/>
      <c r="AA220" s="38"/>
      <c r="AG220" s="38"/>
      <c r="AH220" s="38"/>
      <c r="AT220" s="42"/>
      <c r="AU220" s="36" t="s">
        <v>134</v>
      </c>
      <c r="AV22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0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6" t="str">
        <f>IF(ISBLANK(Table2[[#This Row],[device_model]]), "", Table2[[#This Row],[device_suggested_area]])</f>
        <v>Garden</v>
      </c>
      <c r="BB220" s="36" t="s">
        <v>320</v>
      </c>
      <c r="BC220" s="36" t="s">
        <v>449</v>
      </c>
      <c r="BD220" s="36" t="s">
        <v>1172</v>
      </c>
      <c r="BE220" s="36" t="s">
        <v>908</v>
      </c>
      <c r="BF220" s="36" t="s">
        <v>582</v>
      </c>
      <c r="BM22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5" s="36" customFormat="1" ht="16" customHeight="1" x14ac:dyDescent="0.2">
      <c r="A221" s="36">
        <v>1808</v>
      </c>
      <c r="B221" s="36" t="s">
        <v>26</v>
      </c>
      <c r="C221" s="36" t="s">
        <v>705</v>
      </c>
      <c r="D221" s="36" t="s">
        <v>134</v>
      </c>
      <c r="E221" s="36" t="s">
        <v>1161</v>
      </c>
      <c r="F221" s="37" t="str">
        <f>IF(ISBLANK(Table2[[#This Row],[unique_id]]), "", PROPER(SUBSTITUTE(Table2[[#This Row],[unique_id]], "_", " ")))</f>
        <v>Garden Pool Filter Plug</v>
      </c>
      <c r="G221" s="36" t="s">
        <v>320</v>
      </c>
      <c r="H221" s="36" t="s">
        <v>662</v>
      </c>
      <c r="I221" s="36" t="s">
        <v>132</v>
      </c>
      <c r="J221" s="36" t="str">
        <f>Table2[[#This Row],[friendly_name]]</f>
        <v>Pool Filter</v>
      </c>
      <c r="M221" s="36" t="s">
        <v>257</v>
      </c>
      <c r="O221" s="38" t="s">
        <v>800</v>
      </c>
      <c r="P221" s="36" t="s">
        <v>165</v>
      </c>
      <c r="Q221" s="36" t="s">
        <v>773</v>
      </c>
      <c r="R221" s="36" t="str">
        <f>Table2[[#This Row],[entity_domain]]</f>
        <v>Heating &amp; Cooling</v>
      </c>
      <c r="S221" s="36" t="s">
        <v>320</v>
      </c>
      <c r="T221" s="39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21" s="38"/>
      <c r="W221" s="38"/>
      <c r="X221" s="38"/>
      <c r="Y221" s="38"/>
      <c r="Z221" s="38"/>
      <c r="AA221" s="44" t="s">
        <v>1169</v>
      </c>
      <c r="AE221" s="36" t="s">
        <v>1164</v>
      </c>
      <c r="AF221" s="36">
        <v>10</v>
      </c>
      <c r="AG221" s="38" t="s">
        <v>34</v>
      </c>
      <c r="AH221" s="38" t="s">
        <v>918</v>
      </c>
      <c r="AJ221" s="36" t="str">
        <f>_xlfn.CONCAT("homeassistant/", Table2[[#This Row],[entity_namespace]], "/tasmota/",Table2[[#This Row],[unique_id]], "/config")</f>
        <v>homeassistant/switch/tasmota/garden_pool_filter_plug/config</v>
      </c>
      <c r="AK221" s="36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1" s="36" t="str">
        <f>_xlfn.CONCAT("tasmota/device/",Table2[[#This Row],[unique_id]], "/cmnd/POWER")</f>
        <v>tasmota/device/garden_pool_filter_plug/cmnd/POWER</v>
      </c>
      <c r="AM221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1" s="36" t="s">
        <v>937</v>
      </c>
      <c r="AO221" s="36" t="s">
        <v>938</v>
      </c>
      <c r="AP221" s="36" t="s">
        <v>927</v>
      </c>
      <c r="AQ221" s="36" t="s">
        <v>928</v>
      </c>
      <c r="AR221" s="36" t="s">
        <v>1004</v>
      </c>
      <c r="AS221" s="36">
        <v>1</v>
      </c>
      <c r="AT221" s="34" t="str">
        <f>HYPERLINK(_xlfn.CONCAT("http://", Table2[[#This Row],[connection_ip]], "/?"))</f>
        <v>http://10.0.4.106/?</v>
      </c>
      <c r="AV22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6" t="str">
        <f>IF(ISBLANK(Table2[[#This Row],[device_model]]), "", Table2[[#This Row],[device_suggested_area]])</f>
        <v>Garden</v>
      </c>
      <c r="BB221" s="36" t="s">
        <v>320</v>
      </c>
      <c r="BC221" s="36" t="s">
        <v>449</v>
      </c>
      <c r="BD221" s="36" t="s">
        <v>1172</v>
      </c>
      <c r="BE221" s="36" t="s">
        <v>908</v>
      </c>
      <c r="BF221" s="36" t="s">
        <v>582</v>
      </c>
      <c r="BJ221" s="36" t="s">
        <v>1391</v>
      </c>
      <c r="BK221" s="36" t="s">
        <v>1095</v>
      </c>
      <c r="BL221" s="36" t="s">
        <v>1432</v>
      </c>
      <c r="BM22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2" spans="1:65" s="36" customFormat="1" ht="16" customHeight="1" x14ac:dyDescent="0.2">
      <c r="A222" s="36">
        <v>1809</v>
      </c>
      <c r="B222" s="36" t="s">
        <v>26</v>
      </c>
      <c r="C222" s="36" t="s">
        <v>705</v>
      </c>
      <c r="D222" s="36" t="s">
        <v>27</v>
      </c>
      <c r="E222" s="36" t="s">
        <v>1162</v>
      </c>
      <c r="F222" s="37" t="str">
        <f>IF(ISBLANK(Table2[[#This Row],[unique_id]]), "", PROPER(SUBSTITUTE(Table2[[#This Row],[unique_id]], "_", " ")))</f>
        <v>Garden Pool Filter Plug Energy Power</v>
      </c>
      <c r="G222" s="36" t="s">
        <v>921</v>
      </c>
      <c r="H222" s="36" t="s">
        <v>662</v>
      </c>
      <c r="I222" s="36" t="s">
        <v>132</v>
      </c>
      <c r="O222" s="38"/>
      <c r="T222" s="39"/>
      <c r="V222" s="38"/>
      <c r="W222" s="38"/>
      <c r="X222" s="38"/>
      <c r="Y222" s="38"/>
      <c r="Z222" s="38"/>
      <c r="AA222" s="38"/>
      <c r="AB222" s="36" t="s">
        <v>31</v>
      </c>
      <c r="AC222" s="36" t="s">
        <v>328</v>
      </c>
      <c r="AD222" s="36" t="s">
        <v>919</v>
      </c>
      <c r="AF222" s="36">
        <v>10</v>
      </c>
      <c r="AG222" s="38" t="s">
        <v>34</v>
      </c>
      <c r="AH222" s="38" t="s">
        <v>918</v>
      </c>
      <c r="AJ222" s="36" t="str">
        <f>_xlfn.CONCAT("homeassistant/", Table2[[#This Row],[entity_namespace]], "/tasmota/",Table2[[#This Row],[unique_id]], "/config")</f>
        <v>homeassistant/sensor/tasmota/garden_pool_filter_plug_energy_power/config</v>
      </c>
      <c r="AK222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2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2" s="36" t="s">
        <v>937</v>
      </c>
      <c r="AO222" s="36" t="s">
        <v>938</v>
      </c>
      <c r="AP222" s="36" t="s">
        <v>927</v>
      </c>
      <c r="AQ222" s="36" t="s">
        <v>928</v>
      </c>
      <c r="AR222" s="36" t="s">
        <v>1166</v>
      </c>
      <c r="AS222" s="36">
        <v>1</v>
      </c>
      <c r="AT222" s="34"/>
      <c r="AV22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6" t="str">
        <f>IF(ISBLANK(Table2[[#This Row],[device_model]]), "", Table2[[#This Row],[device_suggested_area]])</f>
        <v>Garden</v>
      </c>
      <c r="BB222" s="36" t="s">
        <v>320</v>
      </c>
      <c r="BC222" s="36" t="s">
        <v>449</v>
      </c>
      <c r="BD222" s="36" t="s">
        <v>1172</v>
      </c>
      <c r="BE222" s="36" t="s">
        <v>908</v>
      </c>
      <c r="BF222" s="36" t="s">
        <v>582</v>
      </c>
      <c r="BM22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5" s="36" customFormat="1" ht="16" customHeight="1" x14ac:dyDescent="0.2">
      <c r="A223" s="36">
        <v>1810</v>
      </c>
      <c r="B223" s="36" t="s">
        <v>26</v>
      </c>
      <c r="C223" s="36" t="s">
        <v>705</v>
      </c>
      <c r="D223" s="36" t="s">
        <v>27</v>
      </c>
      <c r="E223" s="36" t="s">
        <v>1163</v>
      </c>
      <c r="F223" s="37" t="str">
        <f>IF(ISBLANK(Table2[[#This Row],[unique_id]]), "", PROPER(SUBSTITUTE(Table2[[#This Row],[unique_id]], "_", " ")))</f>
        <v>Garden Pool Filter Plug Energy Total</v>
      </c>
      <c r="G223" s="36" t="s">
        <v>922</v>
      </c>
      <c r="H223" s="36" t="s">
        <v>662</v>
      </c>
      <c r="I223" s="36" t="s">
        <v>132</v>
      </c>
      <c r="O223" s="38"/>
      <c r="T223" s="39"/>
      <c r="V223" s="38"/>
      <c r="W223" s="38"/>
      <c r="X223" s="38"/>
      <c r="Y223" s="38"/>
      <c r="Z223" s="38"/>
      <c r="AA223" s="38"/>
      <c r="AB223" s="36" t="s">
        <v>76</v>
      </c>
      <c r="AC223" s="36" t="s">
        <v>329</v>
      </c>
      <c r="AD223" s="36" t="s">
        <v>920</v>
      </c>
      <c r="AF223" s="36">
        <v>10</v>
      </c>
      <c r="AG223" s="38" t="s">
        <v>34</v>
      </c>
      <c r="AH223" s="38" t="s">
        <v>918</v>
      </c>
      <c r="AJ223" s="36" t="str">
        <f>_xlfn.CONCAT("homeassistant/", Table2[[#This Row],[entity_namespace]], "/tasmota/",Table2[[#This Row],[unique_id]], "/config")</f>
        <v>homeassistant/sensor/tasmota/garden_pool_filter_plug_energy_total/config</v>
      </c>
      <c r="AK223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3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3" s="36" t="s">
        <v>937</v>
      </c>
      <c r="AO223" s="36" t="s">
        <v>938</v>
      </c>
      <c r="AP223" s="36" t="s">
        <v>927</v>
      </c>
      <c r="AQ223" s="36" t="s">
        <v>928</v>
      </c>
      <c r="AR223" s="36" t="s">
        <v>1167</v>
      </c>
      <c r="AS223" s="36">
        <v>1</v>
      </c>
      <c r="AT223" s="34"/>
      <c r="AV223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3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3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23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6" t="str">
        <f>IF(ISBLANK(Table2[[#This Row],[device_model]]), "", Table2[[#This Row],[device_suggested_area]])</f>
        <v>Garden</v>
      </c>
      <c r="BB223" s="36" t="s">
        <v>320</v>
      </c>
      <c r="BC223" s="36" t="s">
        <v>449</v>
      </c>
      <c r="BD223" s="36" t="s">
        <v>1172</v>
      </c>
      <c r="BE223" s="36" t="s">
        <v>908</v>
      </c>
      <c r="BF223" s="36" t="s">
        <v>582</v>
      </c>
      <c r="BM223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s="36" customFormat="1" ht="16" customHeight="1" x14ac:dyDescent="0.2">
      <c r="A224" s="36">
        <v>1811</v>
      </c>
      <c r="B224" s="36" t="s">
        <v>26</v>
      </c>
      <c r="C224" s="36" t="s">
        <v>705</v>
      </c>
      <c r="D224" s="36" t="s">
        <v>27</v>
      </c>
      <c r="E224" s="36" t="s">
        <v>1102</v>
      </c>
      <c r="F224" s="37" t="str">
        <f>IF(ISBLANK(Table2[[#This Row],[unique_id]]), "", PROPER(SUBSTITUTE(Table2[[#This Row],[unique_id]], "_", " ")))</f>
        <v>Landing Festoons Plug Temperature</v>
      </c>
      <c r="G224" s="36" t="s">
        <v>1222</v>
      </c>
      <c r="H224" s="36" t="s">
        <v>1500</v>
      </c>
      <c r="I224" s="36" t="s">
        <v>132</v>
      </c>
      <c r="K224" s="36" t="s">
        <v>1230</v>
      </c>
      <c r="O224" s="38"/>
      <c r="T224" s="39"/>
      <c r="U224" s="36" t="s">
        <v>442</v>
      </c>
      <c r="V224" s="38" t="s">
        <v>1245</v>
      </c>
      <c r="W224" s="38"/>
      <c r="X224" s="38"/>
      <c r="Y224" s="38"/>
      <c r="Z224" s="38"/>
      <c r="AA224" s="38"/>
      <c r="AB224" s="36" t="s">
        <v>31</v>
      </c>
      <c r="AC224" s="36" t="s">
        <v>88</v>
      </c>
      <c r="AD224" s="36" t="s">
        <v>89</v>
      </c>
      <c r="AE224" s="36" t="s">
        <v>450</v>
      </c>
      <c r="AF224" s="36">
        <v>10</v>
      </c>
      <c r="AG224" s="38" t="s">
        <v>34</v>
      </c>
      <c r="AH224" s="38" t="s">
        <v>918</v>
      </c>
      <c r="AJ224" s="36" t="str">
        <f>_xlfn.CONCAT("homeassistant/", Table2[[#This Row],[entity_namespace]], "/tasmota/",Table2[[#This Row],[unique_id]], "/config")</f>
        <v>homeassistant/sensor/tasmota/landing_festoons_plug_temperature/config</v>
      </c>
      <c r="AK224" s="36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24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24" s="36" t="s">
        <v>937</v>
      </c>
      <c r="AO224" s="36" t="s">
        <v>938</v>
      </c>
      <c r="AP224" s="36" t="s">
        <v>927</v>
      </c>
      <c r="AQ224" s="36" t="s">
        <v>928</v>
      </c>
      <c r="AR224" s="36" t="s">
        <v>1175</v>
      </c>
      <c r="AS224" s="36">
        <v>1</v>
      </c>
      <c r="AT224" s="34"/>
      <c r="AV22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2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2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2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6" t="str">
        <f>IF(ISBLANK(Table2[[#This Row],[device_model]]), "", Table2[[#This Row],[device_suggested_area]])</f>
        <v>Landing</v>
      </c>
      <c r="BB224" s="36" t="s">
        <v>739</v>
      </c>
      <c r="BC224" s="36" t="s">
        <v>1174</v>
      </c>
      <c r="BD224" s="36" t="s">
        <v>1172</v>
      </c>
      <c r="BE224" s="36" t="s">
        <v>908</v>
      </c>
      <c r="BF224" s="36" t="s">
        <v>565</v>
      </c>
      <c r="BG224" s="36" t="s">
        <v>407</v>
      </c>
      <c r="BH224" s="36" t="s">
        <v>407</v>
      </c>
      <c r="BM22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5" s="36" customFormat="1" ht="16" customHeight="1" x14ac:dyDescent="0.2">
      <c r="A225" s="36">
        <v>1812</v>
      </c>
      <c r="B225" s="36" t="s">
        <v>26</v>
      </c>
      <c r="C225" s="36" t="s">
        <v>705</v>
      </c>
      <c r="D225" s="36" t="s">
        <v>27</v>
      </c>
      <c r="E225" s="36" t="s">
        <v>1230</v>
      </c>
      <c r="F225" s="36" t="str">
        <f>IF(ISBLANK(Table2[[#This Row],[unique_id]]), "", PROPER(SUBSTITUTE(Table2[[#This Row],[unique_id]], "_", " ")))</f>
        <v>Compensation Sensor Landing Festoons Plug Temperature</v>
      </c>
      <c r="G225" s="36" t="s">
        <v>1222</v>
      </c>
      <c r="H225" s="36" t="s">
        <v>1500</v>
      </c>
      <c r="I225" s="36" t="s">
        <v>132</v>
      </c>
      <c r="J225" s="36" t="s">
        <v>87</v>
      </c>
      <c r="M225" s="36" t="s">
        <v>90</v>
      </c>
      <c r="O225" s="38"/>
      <c r="T225" s="39"/>
      <c r="U225" s="36" t="s">
        <v>442</v>
      </c>
      <c r="V225" s="38"/>
      <c r="W225" s="38"/>
      <c r="X225" s="38"/>
      <c r="Y225" s="38"/>
      <c r="Z225" s="38"/>
      <c r="AA225" s="38"/>
      <c r="AB225" s="36" t="s">
        <v>31</v>
      </c>
      <c r="AC225" s="36" t="s">
        <v>88</v>
      </c>
      <c r="AD225" s="36" t="s">
        <v>89</v>
      </c>
      <c r="AE225" s="36" t="s">
        <v>450</v>
      </c>
      <c r="AG225" s="38"/>
      <c r="AH225" s="38"/>
      <c r="AJ225" s="36" t="str">
        <f>IF(ISBLANK(AI225),  "", _xlfn.CONCAT("haas/entity/sensor/", LOWER(C225), "/", E225, "/config"))</f>
        <v/>
      </c>
      <c r="AK225" s="36" t="str">
        <f>IF(ISBLANK(AI225),  "", _xlfn.CONCAT(LOWER(C225), "/", E225))</f>
        <v/>
      </c>
      <c r="AT225" s="32"/>
      <c r="AU225" s="42"/>
      <c r="AX22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6" t="str">
        <f>IF(ISBLANK(Table2[[#This Row],[device_model]]), "", Table2[[#This Row],[device_suggested_area]])</f>
        <v/>
      </c>
      <c r="BE225" s="38"/>
      <c r="BF225" s="36" t="s">
        <v>565</v>
      </c>
      <c r="BG225" s="36" t="s">
        <v>407</v>
      </c>
      <c r="BH225" s="36" t="s">
        <v>407</v>
      </c>
      <c r="BM22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s="36" customFormat="1" ht="16" customHeight="1" x14ac:dyDescent="0.2">
      <c r="A226" s="36">
        <v>2100</v>
      </c>
      <c r="B226" s="36" t="s">
        <v>26</v>
      </c>
      <c r="C226" s="36" t="s">
        <v>789</v>
      </c>
      <c r="D226" s="36" t="s">
        <v>27</v>
      </c>
      <c r="E226" s="36" t="s">
        <v>232</v>
      </c>
      <c r="F226" s="37" t="str">
        <f>IF(ISBLANK(Table2[[#This Row],[unique_id]]), "", PROPER(SUBSTITUTE(Table2[[#This Row],[unique_id]], "_", " ")))</f>
        <v>Home Power</v>
      </c>
      <c r="G226" s="36" t="s">
        <v>325</v>
      </c>
      <c r="H226" s="36" t="s">
        <v>240</v>
      </c>
      <c r="I226" s="36" t="s">
        <v>141</v>
      </c>
      <c r="M226" s="36" t="s">
        <v>90</v>
      </c>
      <c r="O226" s="38"/>
      <c r="T226" s="39"/>
      <c r="U226" s="36" t="s">
        <v>443</v>
      </c>
      <c r="V226" s="38"/>
      <c r="W226" s="38"/>
      <c r="X226" s="38"/>
      <c r="Y226" s="38"/>
      <c r="Z226" s="38"/>
      <c r="AA226" s="38"/>
      <c r="AC226" s="36" t="s">
        <v>328</v>
      </c>
      <c r="AE226" s="36" t="s">
        <v>241</v>
      </c>
      <c r="AG226" s="38"/>
      <c r="AH226" s="38"/>
      <c r="AT226" s="42"/>
      <c r="AU226" s="38"/>
      <c r="AV22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6" t="str">
        <f>IF(ISBLANK(Table2[[#This Row],[device_model]]), "", Table2[[#This Row],[device_suggested_area]])</f>
        <v/>
      </c>
      <c r="BE226" s="38"/>
      <c r="BM22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5" s="36" customFormat="1" ht="16" customHeight="1" x14ac:dyDescent="0.2">
      <c r="A227" s="36">
        <v>2101</v>
      </c>
      <c r="B227" s="36" t="s">
        <v>26</v>
      </c>
      <c r="C227" s="36" t="s">
        <v>789</v>
      </c>
      <c r="D227" s="36" t="s">
        <v>27</v>
      </c>
      <c r="E227" s="36" t="s">
        <v>322</v>
      </c>
      <c r="F227" s="37" t="str">
        <f>IF(ISBLANK(Table2[[#This Row],[unique_id]]), "", PROPER(SUBSTITUTE(Table2[[#This Row],[unique_id]], "_", " ")))</f>
        <v>Home Base Power</v>
      </c>
      <c r="G227" s="36" t="s">
        <v>323</v>
      </c>
      <c r="H227" s="36" t="s">
        <v>240</v>
      </c>
      <c r="I227" s="36" t="s">
        <v>141</v>
      </c>
      <c r="M227" s="36" t="s">
        <v>90</v>
      </c>
      <c r="O227" s="38"/>
      <c r="T227" s="39"/>
      <c r="U227" s="36" t="s">
        <v>443</v>
      </c>
      <c r="V227" s="38"/>
      <c r="W227" s="38"/>
      <c r="X227" s="38"/>
      <c r="Y227" s="38"/>
      <c r="Z227" s="38"/>
      <c r="AA227" s="38"/>
      <c r="AC227" s="36" t="s">
        <v>328</v>
      </c>
      <c r="AE227" s="36" t="s">
        <v>241</v>
      </c>
      <c r="AG227" s="38"/>
      <c r="AH227" s="38"/>
      <c r="AT227" s="42"/>
      <c r="AU227" s="38"/>
      <c r="AV227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6" t="str">
        <f>IF(ISBLANK(Table2[[#This Row],[device_model]]), "", Table2[[#This Row],[device_suggested_area]])</f>
        <v/>
      </c>
      <c r="BE227" s="38"/>
      <c r="BM22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s="36" customFormat="1" ht="16" customHeight="1" x14ac:dyDescent="0.2">
      <c r="A228" s="36">
        <v>2102</v>
      </c>
      <c r="B228" s="36" t="s">
        <v>26</v>
      </c>
      <c r="C228" s="36" t="s">
        <v>789</v>
      </c>
      <c r="D228" s="36" t="s">
        <v>27</v>
      </c>
      <c r="E228" s="36" t="s">
        <v>321</v>
      </c>
      <c r="F228" s="37" t="str">
        <f>IF(ISBLANK(Table2[[#This Row],[unique_id]]), "", PROPER(SUBSTITUTE(Table2[[#This Row],[unique_id]], "_", " ")))</f>
        <v>Home Peak Power</v>
      </c>
      <c r="G228" s="36" t="s">
        <v>324</v>
      </c>
      <c r="H228" s="36" t="s">
        <v>240</v>
      </c>
      <c r="I228" s="36" t="s">
        <v>141</v>
      </c>
      <c r="M228" s="36" t="s">
        <v>90</v>
      </c>
      <c r="O228" s="38"/>
      <c r="T228" s="39"/>
      <c r="U228" s="36" t="s">
        <v>443</v>
      </c>
      <c r="V228" s="38"/>
      <c r="W228" s="38"/>
      <c r="X228" s="38"/>
      <c r="Y228" s="38"/>
      <c r="Z228" s="38"/>
      <c r="AA228" s="38"/>
      <c r="AC228" s="36" t="s">
        <v>328</v>
      </c>
      <c r="AE228" s="36" t="s">
        <v>241</v>
      </c>
      <c r="AG228" s="38"/>
      <c r="AH228" s="38"/>
      <c r="AT228" s="42"/>
      <c r="AU228" s="38"/>
      <c r="AV22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6" t="str">
        <f>IF(ISBLANK(Table2[[#This Row],[device_model]]), "", Table2[[#This Row],[device_suggested_area]])</f>
        <v/>
      </c>
      <c r="BE228" s="38"/>
      <c r="BM22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s="36" customFormat="1" ht="16" customHeight="1" x14ac:dyDescent="0.2">
      <c r="A229" s="36">
        <v>2103</v>
      </c>
      <c r="B229" s="36" t="s">
        <v>26</v>
      </c>
      <c r="C229" s="36" t="s">
        <v>446</v>
      </c>
      <c r="D229" s="36" t="s">
        <v>334</v>
      </c>
      <c r="E229" s="36" t="s">
        <v>444</v>
      </c>
      <c r="F229" s="37" t="str">
        <f>IF(ISBLANK(Table2[[#This Row],[unique_id]]), "", PROPER(SUBSTITUTE(Table2[[#This Row],[unique_id]], "_", " ")))</f>
        <v>Graph Break</v>
      </c>
      <c r="G229" s="36" t="s">
        <v>445</v>
      </c>
      <c r="H229" s="36" t="s">
        <v>240</v>
      </c>
      <c r="I229" s="36" t="s">
        <v>141</v>
      </c>
      <c r="O229" s="38"/>
      <c r="T229" s="39"/>
      <c r="U229" s="36" t="s">
        <v>443</v>
      </c>
      <c r="V229" s="38"/>
      <c r="W229" s="38"/>
      <c r="X229" s="38"/>
      <c r="Y229" s="38"/>
      <c r="Z229" s="38"/>
      <c r="AA229" s="38"/>
      <c r="AG229" s="38"/>
      <c r="AH229" s="38"/>
      <c r="AT229" s="42"/>
      <c r="AU229" s="38"/>
      <c r="AV22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6" t="str">
        <f>IF(ISBLANK(Table2[[#This Row],[device_model]]), "", Table2[[#This Row],[device_suggested_area]])</f>
        <v/>
      </c>
      <c r="BE229" s="38"/>
      <c r="BM22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s="36" customFormat="1" ht="16" customHeight="1" x14ac:dyDescent="0.2">
      <c r="A230" s="36">
        <v>2104</v>
      </c>
      <c r="B230" s="36" t="s">
        <v>26</v>
      </c>
      <c r="C230" s="36" t="s">
        <v>789</v>
      </c>
      <c r="D230" s="36" t="s">
        <v>27</v>
      </c>
      <c r="E230" s="36" t="s">
        <v>775</v>
      </c>
      <c r="F230" s="37" t="str">
        <f>IF(ISBLANK(Table2[[#This Row],[unique_id]]), "", PROPER(SUBSTITUTE(Table2[[#This Row],[unique_id]], "_", " ")))</f>
        <v>Lights Power</v>
      </c>
      <c r="G230" s="36" t="s">
        <v>802</v>
      </c>
      <c r="H230" s="36" t="s">
        <v>240</v>
      </c>
      <c r="I230" s="36" t="s">
        <v>141</v>
      </c>
      <c r="M230" s="36" t="s">
        <v>136</v>
      </c>
      <c r="O230" s="38"/>
      <c r="T230" s="39"/>
      <c r="U230" s="36" t="s">
        <v>443</v>
      </c>
      <c r="V230" s="38"/>
      <c r="W230" s="38"/>
      <c r="X230" s="38"/>
      <c r="Y230" s="38"/>
      <c r="Z230" s="38"/>
      <c r="AA230" s="38"/>
      <c r="AC230" s="36" t="s">
        <v>328</v>
      </c>
      <c r="AE230" s="36" t="s">
        <v>241</v>
      </c>
      <c r="AG230" s="38"/>
      <c r="AH230" s="38"/>
      <c r="AT230" s="42"/>
      <c r="AU230" s="38"/>
      <c r="AV23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6" t="str">
        <f>IF(ISBLANK(Table2[[#This Row],[device_model]]), "", Table2[[#This Row],[device_suggested_area]])</f>
        <v/>
      </c>
      <c r="BE230" s="38"/>
      <c r="BM23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s="36" customFormat="1" ht="16" customHeight="1" x14ac:dyDescent="0.2">
      <c r="A231" s="36">
        <v>2105</v>
      </c>
      <c r="B231" s="36" t="s">
        <v>26</v>
      </c>
      <c r="C231" s="36" t="s">
        <v>789</v>
      </c>
      <c r="D231" s="36" t="s">
        <v>27</v>
      </c>
      <c r="E231" s="36" t="s">
        <v>776</v>
      </c>
      <c r="F231" s="37" t="str">
        <f>IF(ISBLANK(Table2[[#This Row],[unique_id]]), "", PROPER(SUBSTITUTE(Table2[[#This Row],[unique_id]], "_", " ")))</f>
        <v>Fans Power</v>
      </c>
      <c r="G231" s="36" t="s">
        <v>801</v>
      </c>
      <c r="H231" s="36" t="s">
        <v>240</v>
      </c>
      <c r="I231" s="36" t="s">
        <v>141</v>
      </c>
      <c r="M231" s="36" t="s">
        <v>136</v>
      </c>
      <c r="O231" s="38"/>
      <c r="T231" s="39"/>
      <c r="U231" s="36" t="s">
        <v>443</v>
      </c>
      <c r="V231" s="38"/>
      <c r="W231" s="38"/>
      <c r="X231" s="38"/>
      <c r="Y231" s="38"/>
      <c r="Z231" s="38"/>
      <c r="AA231" s="38"/>
      <c r="AC231" s="36" t="s">
        <v>328</v>
      </c>
      <c r="AE231" s="36" t="s">
        <v>241</v>
      </c>
      <c r="AG231" s="38"/>
      <c r="AH231" s="38"/>
      <c r="AT231" s="42"/>
      <c r="AU231" s="38"/>
      <c r="AV23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6" t="str">
        <f>IF(ISBLANK(Table2[[#This Row],[device_model]]), "", Table2[[#This Row],[device_suggested_area]])</f>
        <v/>
      </c>
      <c r="BE231" s="38"/>
      <c r="BM23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s="36" customFormat="1" ht="16" customHeight="1" x14ac:dyDescent="0.2">
      <c r="A232" s="36">
        <v>2106</v>
      </c>
      <c r="B232" s="36" t="s">
        <v>26</v>
      </c>
      <c r="C232" s="36" t="s">
        <v>789</v>
      </c>
      <c r="D232" s="36" t="s">
        <v>27</v>
      </c>
      <c r="E232" s="36" t="s">
        <v>838</v>
      </c>
      <c r="F232" s="37" t="str">
        <f>IF(ISBLANK(Table2[[#This Row],[unique_id]]), "", PROPER(SUBSTITUTE(Table2[[#This Row],[unique_id]], "_", " ")))</f>
        <v>All Standby Power</v>
      </c>
      <c r="G232" s="36" t="s">
        <v>860</v>
      </c>
      <c r="H232" s="36" t="s">
        <v>240</v>
      </c>
      <c r="I232" s="36" t="s">
        <v>141</v>
      </c>
      <c r="M232" s="36" t="s">
        <v>136</v>
      </c>
      <c r="O232" s="38"/>
      <c r="T232" s="39"/>
      <c r="U232" s="36" t="s">
        <v>443</v>
      </c>
      <c r="V232" s="38"/>
      <c r="W232" s="38"/>
      <c r="X232" s="38"/>
      <c r="Y232" s="38"/>
      <c r="Z232" s="38"/>
      <c r="AA232" s="38"/>
      <c r="AC232" s="36" t="s">
        <v>328</v>
      </c>
      <c r="AE232" s="36" t="s">
        <v>241</v>
      </c>
      <c r="AG232" s="38"/>
      <c r="AH232" s="38"/>
      <c r="AT232" s="42"/>
      <c r="AU232" s="38"/>
      <c r="AV23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6" t="str">
        <f>IF(ISBLANK(Table2[[#This Row],[device_model]]), "", Table2[[#This Row],[device_suggested_area]])</f>
        <v/>
      </c>
      <c r="BE232" s="38"/>
      <c r="BM23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s="36" customFormat="1" ht="16" customHeight="1" x14ac:dyDescent="0.2">
      <c r="A233" s="36">
        <v>2107</v>
      </c>
      <c r="B233" s="36" t="s">
        <v>26</v>
      </c>
      <c r="C233" s="36" t="s">
        <v>789</v>
      </c>
      <c r="D233" s="36" t="s">
        <v>27</v>
      </c>
      <c r="E233" s="36" t="s">
        <v>1134</v>
      </c>
      <c r="F233" s="37" t="str">
        <f>IF(ISBLANK(Table2[[#This Row],[unique_id]]), "", PROPER(SUBSTITUTE(Table2[[#This Row],[unique_id]], "_", " ")))</f>
        <v>Coffee Machine Power</v>
      </c>
      <c r="G233" s="36" t="s">
        <v>135</v>
      </c>
      <c r="H233" s="36" t="s">
        <v>240</v>
      </c>
      <c r="I233" s="36" t="s">
        <v>141</v>
      </c>
      <c r="M233" s="36" t="s">
        <v>136</v>
      </c>
      <c r="O233" s="38"/>
      <c r="T233" s="39"/>
      <c r="U233" s="36" t="s">
        <v>443</v>
      </c>
      <c r="V233" s="38"/>
      <c r="W233" s="38"/>
      <c r="X233" s="38"/>
      <c r="Y233" s="38"/>
      <c r="Z233" s="38"/>
      <c r="AA233" s="38"/>
      <c r="AC233" s="36" t="s">
        <v>328</v>
      </c>
      <c r="AE233" s="36" t="s">
        <v>241</v>
      </c>
      <c r="AG233" s="38"/>
      <c r="AH233" s="38"/>
      <c r="AT233" s="42"/>
      <c r="AU233" s="38"/>
      <c r="AV233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6" t="str">
        <f>IF(ISBLANK(Table2[[#This Row],[device_model]]), "", Table2[[#This Row],[device_suggested_area]])</f>
        <v/>
      </c>
      <c r="BE233" s="38"/>
      <c r="BM233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s="36" customFormat="1" ht="16" customHeight="1" x14ac:dyDescent="0.2">
      <c r="A234" s="36">
        <v>2108</v>
      </c>
      <c r="B234" s="36" t="s">
        <v>26</v>
      </c>
      <c r="C234" s="36" t="s">
        <v>789</v>
      </c>
      <c r="D234" s="36" t="s">
        <v>27</v>
      </c>
      <c r="E234" s="36" t="s">
        <v>1135</v>
      </c>
      <c r="F234" s="37" t="str">
        <f>IF(ISBLANK(Table2[[#This Row],[unique_id]]), "", PROPER(SUBSTITUTE(Table2[[#This Row],[unique_id]], "_", " ")))</f>
        <v>Battery Charger Power</v>
      </c>
      <c r="G234" s="36" t="s">
        <v>231</v>
      </c>
      <c r="H234" s="36" t="s">
        <v>240</v>
      </c>
      <c r="I234" s="36" t="s">
        <v>141</v>
      </c>
      <c r="M234" s="36" t="s">
        <v>136</v>
      </c>
      <c r="O234" s="38"/>
      <c r="T234" s="39"/>
      <c r="U234" s="36" t="s">
        <v>443</v>
      </c>
      <c r="V234" s="38"/>
      <c r="W234" s="38"/>
      <c r="X234" s="38"/>
      <c r="Y234" s="38"/>
      <c r="Z234" s="38"/>
      <c r="AA234" s="38"/>
      <c r="AC234" s="36" t="s">
        <v>328</v>
      </c>
      <c r="AE234" s="36" t="s">
        <v>241</v>
      </c>
      <c r="AG234" s="38"/>
      <c r="AH234" s="38"/>
      <c r="AT234" s="42"/>
      <c r="AU234" s="38"/>
      <c r="AV23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6" t="str">
        <f>IF(ISBLANK(Table2[[#This Row],[device_model]]), "", Table2[[#This Row],[device_suggested_area]])</f>
        <v/>
      </c>
      <c r="BE234" s="38"/>
      <c r="BM23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s="36" customFormat="1" ht="16" customHeight="1" x14ac:dyDescent="0.2">
      <c r="A235" s="36">
        <v>2109</v>
      </c>
      <c r="B235" s="36" t="s">
        <v>26</v>
      </c>
      <c r="C235" s="36" t="s">
        <v>789</v>
      </c>
      <c r="D235" s="36" t="s">
        <v>27</v>
      </c>
      <c r="E235" s="36" t="s">
        <v>1136</v>
      </c>
      <c r="F235" s="37" t="str">
        <f>IF(ISBLANK(Table2[[#This Row],[unique_id]]), "", PROPER(SUBSTITUTE(Table2[[#This Row],[unique_id]], "_", " ")))</f>
        <v>Vacuum Charger Power</v>
      </c>
      <c r="G235" s="36" t="s">
        <v>230</v>
      </c>
      <c r="H235" s="36" t="s">
        <v>240</v>
      </c>
      <c r="I235" s="36" t="s">
        <v>141</v>
      </c>
      <c r="M235" s="36" t="s">
        <v>136</v>
      </c>
      <c r="O235" s="38"/>
      <c r="T235" s="39"/>
      <c r="U235" s="36" t="s">
        <v>443</v>
      </c>
      <c r="V235" s="38"/>
      <c r="W235" s="38"/>
      <c r="X235" s="38"/>
      <c r="Y235" s="38"/>
      <c r="Z235" s="38"/>
      <c r="AA235" s="38"/>
      <c r="AC235" s="36" t="s">
        <v>328</v>
      </c>
      <c r="AE235" s="36" t="s">
        <v>241</v>
      </c>
      <c r="AG235" s="38"/>
      <c r="AH235" s="38"/>
      <c r="AT235" s="42"/>
      <c r="AU235" s="38"/>
      <c r="AV235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6" t="str">
        <f>IF(ISBLANK(Table2[[#This Row],[device_model]]), "", Table2[[#This Row],[device_suggested_area]])</f>
        <v/>
      </c>
      <c r="BE235" s="38"/>
      <c r="BM23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s="36" customFormat="1" ht="16" customHeight="1" x14ac:dyDescent="0.2">
      <c r="A236" s="36">
        <v>2110</v>
      </c>
      <c r="B236" s="36" t="s">
        <v>26</v>
      </c>
      <c r="C236" s="36" t="s">
        <v>789</v>
      </c>
      <c r="D236" s="36" t="s">
        <v>27</v>
      </c>
      <c r="E236" s="36" t="s">
        <v>1137</v>
      </c>
      <c r="F236" s="37" t="str">
        <f>IF(ISBLANK(Table2[[#This Row],[unique_id]]), "", PROPER(SUBSTITUTE(Table2[[#This Row],[unique_id]], "_", " ")))</f>
        <v>Pool Filter Power</v>
      </c>
      <c r="G236" s="36" t="s">
        <v>320</v>
      </c>
      <c r="H236" s="36" t="s">
        <v>240</v>
      </c>
      <c r="I236" s="36" t="s">
        <v>141</v>
      </c>
      <c r="M236" s="36" t="s">
        <v>136</v>
      </c>
      <c r="O236" s="38"/>
      <c r="T236" s="39"/>
      <c r="U236" s="36" t="s">
        <v>443</v>
      </c>
      <c r="V236" s="38"/>
      <c r="W236" s="38"/>
      <c r="X236" s="38"/>
      <c r="Y236" s="38"/>
      <c r="Z236" s="38"/>
      <c r="AA236" s="38"/>
      <c r="AC236" s="36" t="s">
        <v>328</v>
      </c>
      <c r="AE236" s="36" t="s">
        <v>241</v>
      </c>
      <c r="AG236" s="38"/>
      <c r="AH236" s="38"/>
      <c r="AT236" s="42"/>
      <c r="AU236" s="38"/>
      <c r="AV23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6" t="str">
        <f>IF(ISBLANK(Table2[[#This Row],[device_model]]), "", Table2[[#This Row],[device_suggested_area]])</f>
        <v/>
      </c>
      <c r="BE236" s="38"/>
      <c r="BM23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s="36" customFormat="1" ht="16" customHeight="1" x14ac:dyDescent="0.2">
      <c r="A237" s="36">
        <v>2111</v>
      </c>
      <c r="B237" s="36" t="s">
        <v>26</v>
      </c>
      <c r="C237" s="36" t="s">
        <v>789</v>
      </c>
      <c r="D237" s="36" t="s">
        <v>27</v>
      </c>
      <c r="E237" s="36" t="s">
        <v>1138</v>
      </c>
      <c r="F237" s="37" t="str">
        <f>IF(ISBLANK(Table2[[#This Row],[unique_id]]), "", PROPER(SUBSTITUTE(Table2[[#This Row],[unique_id]], "_", " ")))</f>
        <v>Water Booster Power</v>
      </c>
      <c r="G237" s="36" t="s">
        <v>1231</v>
      </c>
      <c r="H237" s="36" t="s">
        <v>240</v>
      </c>
      <c r="I237" s="36" t="s">
        <v>141</v>
      </c>
      <c r="M237" s="36" t="s">
        <v>136</v>
      </c>
      <c r="O237" s="38"/>
      <c r="T237" s="39"/>
      <c r="U237" s="36" t="s">
        <v>443</v>
      </c>
      <c r="V237" s="38"/>
      <c r="W237" s="38"/>
      <c r="X237" s="38"/>
      <c r="Y237" s="38"/>
      <c r="Z237" s="38"/>
      <c r="AA237" s="38"/>
      <c r="AC237" s="36" t="s">
        <v>328</v>
      </c>
      <c r="AE237" s="36" t="s">
        <v>241</v>
      </c>
      <c r="AG237" s="38"/>
      <c r="AH237" s="38"/>
      <c r="AT237" s="42"/>
      <c r="AU237" s="38"/>
      <c r="AV237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6" t="str">
        <f>IF(ISBLANK(Table2[[#This Row],[device_model]]), "", Table2[[#This Row],[device_suggested_area]])</f>
        <v/>
      </c>
      <c r="BE237" s="38"/>
      <c r="BM23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s="36" customFormat="1" ht="16" customHeight="1" x14ac:dyDescent="0.2">
      <c r="A238" s="36">
        <v>2112</v>
      </c>
      <c r="B238" s="36" t="s">
        <v>26</v>
      </c>
      <c r="C238" s="36" t="s">
        <v>789</v>
      </c>
      <c r="D238" s="36" t="s">
        <v>27</v>
      </c>
      <c r="E238" s="36" t="s">
        <v>1139</v>
      </c>
      <c r="F238" s="37" t="str">
        <f>IF(ISBLANK(Table2[[#This Row],[unique_id]]), "", PROPER(SUBSTITUTE(Table2[[#This Row],[unique_id]], "_", " ")))</f>
        <v>Dish Washer Power</v>
      </c>
      <c r="G238" s="36" t="s">
        <v>228</v>
      </c>
      <c r="H238" s="36" t="s">
        <v>240</v>
      </c>
      <c r="I238" s="36" t="s">
        <v>141</v>
      </c>
      <c r="M238" s="36" t="s">
        <v>136</v>
      </c>
      <c r="O238" s="38"/>
      <c r="T238" s="39"/>
      <c r="U238" s="36" t="s">
        <v>443</v>
      </c>
      <c r="V238" s="38"/>
      <c r="W238" s="38"/>
      <c r="X238" s="38"/>
      <c r="Y238" s="38"/>
      <c r="Z238" s="38"/>
      <c r="AA238" s="38"/>
      <c r="AC238" s="36" t="s">
        <v>328</v>
      </c>
      <c r="AE238" s="36" t="s">
        <v>241</v>
      </c>
      <c r="AG238" s="38"/>
      <c r="AH238" s="38"/>
      <c r="AT238" s="42"/>
      <c r="AU238" s="38"/>
      <c r="AV23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6" t="str">
        <f>IF(ISBLANK(Table2[[#This Row],[device_model]]), "", Table2[[#This Row],[device_suggested_area]])</f>
        <v/>
      </c>
      <c r="BE238" s="38"/>
      <c r="BM23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s="36" customFormat="1" ht="16" customHeight="1" x14ac:dyDescent="0.2">
      <c r="A239" s="36">
        <v>2113</v>
      </c>
      <c r="B239" s="36" t="s">
        <v>26</v>
      </c>
      <c r="C239" s="36" t="s">
        <v>789</v>
      </c>
      <c r="D239" s="36" t="s">
        <v>27</v>
      </c>
      <c r="E239" s="36" t="s">
        <v>1140</v>
      </c>
      <c r="F239" s="37" t="str">
        <f>IF(ISBLANK(Table2[[#This Row],[unique_id]]), "", PROPER(SUBSTITUTE(Table2[[#This Row],[unique_id]], "_", " ")))</f>
        <v>Clothes Dryer Power</v>
      </c>
      <c r="G239" s="36" t="s">
        <v>229</v>
      </c>
      <c r="H239" s="36" t="s">
        <v>240</v>
      </c>
      <c r="I239" s="36" t="s">
        <v>141</v>
      </c>
      <c r="M239" s="36" t="s">
        <v>136</v>
      </c>
      <c r="O239" s="38"/>
      <c r="T239" s="39"/>
      <c r="U239" s="36" t="s">
        <v>443</v>
      </c>
      <c r="V239" s="38"/>
      <c r="W239" s="38"/>
      <c r="X239" s="38"/>
      <c r="Y239" s="38"/>
      <c r="Z239" s="38"/>
      <c r="AA239" s="38"/>
      <c r="AC239" s="36" t="s">
        <v>328</v>
      </c>
      <c r="AE239" s="36" t="s">
        <v>241</v>
      </c>
      <c r="AG239" s="38"/>
      <c r="AH239" s="38"/>
      <c r="AT239" s="42"/>
      <c r="AU239" s="38"/>
      <c r="AV23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6" t="str">
        <f>IF(ISBLANK(Table2[[#This Row],[device_model]]), "", Table2[[#This Row],[device_suggested_area]])</f>
        <v/>
      </c>
      <c r="BE239" s="38"/>
      <c r="BM23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s="36" customFormat="1" ht="16" customHeight="1" x14ac:dyDescent="0.2">
      <c r="A240" s="36">
        <v>2114</v>
      </c>
      <c r="B240" s="36" t="s">
        <v>26</v>
      </c>
      <c r="C240" s="36" t="s">
        <v>789</v>
      </c>
      <c r="D240" s="36" t="s">
        <v>27</v>
      </c>
      <c r="E240" s="36" t="s">
        <v>1141</v>
      </c>
      <c r="F240" s="37" t="str">
        <f>IF(ISBLANK(Table2[[#This Row],[unique_id]]), "", PROPER(SUBSTITUTE(Table2[[#This Row],[unique_id]], "_", " ")))</f>
        <v>Washing Machine Power</v>
      </c>
      <c r="G240" s="36" t="s">
        <v>227</v>
      </c>
      <c r="H240" s="36" t="s">
        <v>240</v>
      </c>
      <c r="I240" s="36" t="s">
        <v>141</v>
      </c>
      <c r="M240" s="36" t="s">
        <v>136</v>
      </c>
      <c r="O240" s="38"/>
      <c r="T240" s="39"/>
      <c r="U240" s="36" t="s">
        <v>443</v>
      </c>
      <c r="V240" s="38"/>
      <c r="W240" s="38"/>
      <c r="X240" s="38"/>
      <c r="Y240" s="38"/>
      <c r="Z240" s="38"/>
      <c r="AA240" s="38"/>
      <c r="AC240" s="36" t="s">
        <v>328</v>
      </c>
      <c r="AE240" s="36" t="s">
        <v>241</v>
      </c>
      <c r="AG240" s="38"/>
      <c r="AH240" s="38"/>
      <c r="AT240" s="42"/>
      <c r="AU240" s="38"/>
      <c r="AV24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6" t="str">
        <f>IF(ISBLANK(Table2[[#This Row],[device_model]]), "", Table2[[#This Row],[device_suggested_area]])</f>
        <v/>
      </c>
      <c r="BE240" s="38"/>
      <c r="BM24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s="36" customFormat="1" ht="16" customHeight="1" x14ac:dyDescent="0.2">
      <c r="A241" s="36">
        <v>2115</v>
      </c>
      <c r="B241" s="36" t="s">
        <v>26</v>
      </c>
      <c r="C241" s="36" t="s">
        <v>789</v>
      </c>
      <c r="D241" s="36" t="s">
        <v>27</v>
      </c>
      <c r="E241" s="36" t="s">
        <v>790</v>
      </c>
      <c r="F241" s="37" t="str">
        <f>IF(ISBLANK(Table2[[#This Row],[unique_id]]), "", PROPER(SUBSTITUTE(Table2[[#This Row],[unique_id]], "_", " ")))</f>
        <v>Kitchen Fridge Power</v>
      </c>
      <c r="G241" s="36" t="s">
        <v>223</v>
      </c>
      <c r="H241" s="36" t="s">
        <v>240</v>
      </c>
      <c r="I241" s="36" t="s">
        <v>141</v>
      </c>
      <c r="M241" s="36" t="s">
        <v>136</v>
      </c>
      <c r="O241" s="38"/>
      <c r="T241" s="39"/>
      <c r="U241" s="36" t="s">
        <v>443</v>
      </c>
      <c r="V241" s="38"/>
      <c r="W241" s="38"/>
      <c r="X241" s="38"/>
      <c r="Y241" s="38"/>
      <c r="Z241" s="38"/>
      <c r="AA241" s="38"/>
      <c r="AC241" s="36" t="s">
        <v>328</v>
      </c>
      <c r="AE241" s="36" t="s">
        <v>241</v>
      </c>
      <c r="AG241" s="38"/>
      <c r="AH241" s="38"/>
      <c r="AT241" s="42"/>
      <c r="AU241" s="38"/>
      <c r="AV24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6" t="str">
        <f>IF(ISBLANK(Table2[[#This Row],[device_model]]), "", Table2[[#This Row],[device_suggested_area]])</f>
        <v/>
      </c>
      <c r="BE241" s="38"/>
      <c r="BM24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s="36" customFormat="1" ht="16" customHeight="1" x14ac:dyDescent="0.2">
      <c r="A242" s="36">
        <v>2116</v>
      </c>
      <c r="B242" s="36" t="s">
        <v>26</v>
      </c>
      <c r="C242" s="36" t="s">
        <v>789</v>
      </c>
      <c r="D242" s="36" t="s">
        <v>27</v>
      </c>
      <c r="E242" s="36" t="s">
        <v>791</v>
      </c>
      <c r="F242" s="37" t="str">
        <f>IF(ISBLANK(Table2[[#This Row],[unique_id]]), "", PROPER(SUBSTITUTE(Table2[[#This Row],[unique_id]], "_", " ")))</f>
        <v>Deck Freezer Power</v>
      </c>
      <c r="G242" s="36" t="s">
        <v>224</v>
      </c>
      <c r="H242" s="36" t="s">
        <v>240</v>
      </c>
      <c r="I242" s="36" t="s">
        <v>141</v>
      </c>
      <c r="M242" s="36" t="s">
        <v>136</v>
      </c>
      <c r="O242" s="38"/>
      <c r="T242" s="39"/>
      <c r="U242" s="36" t="s">
        <v>443</v>
      </c>
      <c r="V242" s="38"/>
      <c r="W242" s="38"/>
      <c r="X242" s="38"/>
      <c r="Y242" s="38"/>
      <c r="Z242" s="38"/>
      <c r="AA242" s="38"/>
      <c r="AC242" s="36" t="s">
        <v>328</v>
      </c>
      <c r="AE242" s="36" t="s">
        <v>241</v>
      </c>
      <c r="AG242" s="38"/>
      <c r="AH242" s="38"/>
      <c r="AT242" s="42"/>
      <c r="AU242" s="38"/>
      <c r="AV24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6" t="str">
        <f>IF(ISBLANK(Table2[[#This Row],[device_model]]), "", Table2[[#This Row],[device_suggested_area]])</f>
        <v/>
      </c>
      <c r="BE242" s="38"/>
      <c r="BM24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s="36" customFormat="1" ht="16" customHeight="1" x14ac:dyDescent="0.2">
      <c r="A243" s="36">
        <v>2117</v>
      </c>
      <c r="B243" s="36" t="s">
        <v>26</v>
      </c>
      <c r="C243" s="36" t="s">
        <v>789</v>
      </c>
      <c r="D243" s="36" t="s">
        <v>27</v>
      </c>
      <c r="E243" s="36" t="s">
        <v>1142</v>
      </c>
      <c r="F243" s="37" t="str">
        <f>IF(ISBLANK(Table2[[#This Row],[unique_id]]), "", PROPER(SUBSTITUTE(Table2[[#This Row],[unique_id]], "_", " ")))</f>
        <v>Towel Rails Power</v>
      </c>
      <c r="G243" s="36" t="s">
        <v>454</v>
      </c>
      <c r="H243" s="36" t="s">
        <v>240</v>
      </c>
      <c r="I243" s="36" t="s">
        <v>141</v>
      </c>
      <c r="M243" s="36" t="s">
        <v>136</v>
      </c>
      <c r="O243" s="38"/>
      <c r="T243" s="39"/>
      <c r="U243" s="36" t="s">
        <v>443</v>
      </c>
      <c r="V243" s="38"/>
      <c r="W243" s="38"/>
      <c r="X243" s="38"/>
      <c r="Y243" s="38"/>
      <c r="Z243" s="38"/>
      <c r="AA243" s="38"/>
      <c r="AC243" s="36" t="s">
        <v>328</v>
      </c>
      <c r="AE243" s="36" t="s">
        <v>241</v>
      </c>
      <c r="AG243" s="38"/>
      <c r="AH243" s="38"/>
      <c r="AT243" s="42"/>
      <c r="AU243" s="38"/>
      <c r="AV243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6" t="str">
        <f>IF(ISBLANK(Table2[[#This Row],[device_model]]), "", Table2[[#This Row],[device_suggested_area]])</f>
        <v/>
      </c>
      <c r="BE243" s="38"/>
      <c r="BM243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s="36" customFormat="1" ht="16" customHeight="1" x14ac:dyDescent="0.2">
      <c r="A244" s="36">
        <v>2118</v>
      </c>
      <c r="B244" s="36" t="s">
        <v>26</v>
      </c>
      <c r="C244" s="36" t="s">
        <v>789</v>
      </c>
      <c r="D244" s="36" t="s">
        <v>27</v>
      </c>
      <c r="E244" s="36" t="s">
        <v>792</v>
      </c>
      <c r="F244" s="37" t="str">
        <f>IF(ISBLANK(Table2[[#This Row],[unique_id]]), "", PROPER(SUBSTITUTE(Table2[[#This Row],[unique_id]], "_", " ")))</f>
        <v>Study Outlet Power</v>
      </c>
      <c r="G244" s="36" t="s">
        <v>226</v>
      </c>
      <c r="H244" s="36" t="s">
        <v>240</v>
      </c>
      <c r="I244" s="36" t="s">
        <v>141</v>
      </c>
      <c r="M244" s="36" t="s">
        <v>136</v>
      </c>
      <c r="O244" s="38"/>
      <c r="T244" s="39"/>
      <c r="U244" s="36" t="s">
        <v>443</v>
      </c>
      <c r="V244" s="38"/>
      <c r="W244" s="38"/>
      <c r="X244" s="38"/>
      <c r="Y244" s="38"/>
      <c r="Z244" s="38"/>
      <c r="AA244" s="38"/>
      <c r="AC244" s="36" t="s">
        <v>328</v>
      </c>
      <c r="AE244" s="36" t="s">
        <v>241</v>
      </c>
      <c r="AG244" s="38"/>
      <c r="AH244" s="38"/>
      <c r="AT244" s="42"/>
      <c r="AU244" s="38"/>
      <c r="AV24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6" t="str">
        <f>IF(ISBLANK(Table2[[#This Row],[device_model]]), "", Table2[[#This Row],[device_suggested_area]])</f>
        <v/>
      </c>
      <c r="BE244" s="38"/>
      <c r="BM24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s="36" customFormat="1" ht="16" customHeight="1" x14ac:dyDescent="0.2">
      <c r="A245" s="36">
        <v>2119</v>
      </c>
      <c r="B245" s="36" t="s">
        <v>585</v>
      </c>
      <c r="C245" s="36" t="s">
        <v>789</v>
      </c>
      <c r="D245" s="36" t="s">
        <v>27</v>
      </c>
      <c r="E245" s="36" t="s">
        <v>793</v>
      </c>
      <c r="F245" s="37" t="str">
        <f>IF(ISBLANK(Table2[[#This Row],[unique_id]]), "", PROPER(SUBSTITUTE(Table2[[#This Row],[unique_id]], "_", " ")))</f>
        <v>Office Outlet Power</v>
      </c>
      <c r="G245" s="36" t="s">
        <v>225</v>
      </c>
      <c r="H245" s="36" t="s">
        <v>240</v>
      </c>
      <c r="I245" s="36" t="s">
        <v>141</v>
      </c>
      <c r="M245" s="36" t="s">
        <v>136</v>
      </c>
      <c r="O245" s="38"/>
      <c r="T245" s="39"/>
      <c r="U245" s="36" t="s">
        <v>443</v>
      </c>
      <c r="V245" s="38"/>
      <c r="W245" s="38"/>
      <c r="X245" s="38"/>
      <c r="Y245" s="38"/>
      <c r="Z245" s="38"/>
      <c r="AA245" s="38"/>
      <c r="AC245" s="36" t="s">
        <v>328</v>
      </c>
      <c r="AE245" s="36" t="s">
        <v>241</v>
      </c>
      <c r="AG245" s="38"/>
      <c r="AH245" s="38"/>
      <c r="AT245" s="42"/>
      <c r="AU245" s="38"/>
      <c r="AV245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6" t="str">
        <f>IF(ISBLANK(Table2[[#This Row],[device_model]]), "", Table2[[#This Row],[device_suggested_area]])</f>
        <v/>
      </c>
      <c r="BE245" s="38"/>
      <c r="BM24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s="36" customFormat="1" ht="16" customHeight="1" x14ac:dyDescent="0.2">
      <c r="A246" s="36">
        <v>2120</v>
      </c>
      <c r="B246" s="36" t="s">
        <v>26</v>
      </c>
      <c r="C246" s="36" t="s">
        <v>789</v>
      </c>
      <c r="D246" s="36" t="s">
        <v>27</v>
      </c>
      <c r="E246" s="36" t="s">
        <v>806</v>
      </c>
      <c r="F246" s="37" t="str">
        <f>IF(ISBLANK(Table2[[#This Row],[unique_id]]), "", PROPER(SUBSTITUTE(Table2[[#This Row],[unique_id]], "_", " ")))</f>
        <v>Audio Visual Devices Power</v>
      </c>
      <c r="G246" s="36" t="s">
        <v>807</v>
      </c>
      <c r="H246" s="36" t="s">
        <v>240</v>
      </c>
      <c r="I246" s="36" t="s">
        <v>141</v>
      </c>
      <c r="M246" s="36" t="s">
        <v>136</v>
      </c>
      <c r="O246" s="38"/>
      <c r="T246" s="39"/>
      <c r="U246" s="36" t="s">
        <v>443</v>
      </c>
      <c r="V246" s="38"/>
      <c r="W246" s="38"/>
      <c r="X246" s="38"/>
      <c r="Y246" s="38"/>
      <c r="Z246" s="38"/>
      <c r="AA246" s="38"/>
      <c r="AC246" s="36" t="s">
        <v>328</v>
      </c>
      <c r="AE246" s="36" t="s">
        <v>241</v>
      </c>
      <c r="AG246" s="38"/>
      <c r="AH246" s="38"/>
      <c r="AT246" s="42"/>
      <c r="AU246" s="38"/>
      <c r="AV24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6" t="str">
        <f>IF(ISBLANK(Table2[[#This Row],[device_model]]), "", Table2[[#This Row],[device_suggested_area]])</f>
        <v/>
      </c>
      <c r="BE246" s="38"/>
      <c r="BM24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s="36" customFormat="1" ht="16" customHeight="1" x14ac:dyDescent="0.2">
      <c r="A247" s="36">
        <v>2121</v>
      </c>
      <c r="B247" s="36" t="s">
        <v>26</v>
      </c>
      <c r="C247" s="36" t="s">
        <v>789</v>
      </c>
      <c r="D247" s="36" t="s">
        <v>27</v>
      </c>
      <c r="E247" s="36" t="s">
        <v>780</v>
      </c>
      <c r="F247" s="37" t="str">
        <f>IF(ISBLANK(Table2[[#This Row],[unique_id]]), "", PROPER(SUBSTITUTE(Table2[[#This Row],[unique_id]], "_", " ")))</f>
        <v>Servers Network Power</v>
      </c>
      <c r="G247" s="36" t="s">
        <v>774</v>
      </c>
      <c r="H247" s="36" t="s">
        <v>240</v>
      </c>
      <c r="I247" s="36" t="s">
        <v>141</v>
      </c>
      <c r="M247" s="36" t="s">
        <v>136</v>
      </c>
      <c r="O247" s="38"/>
      <c r="T247" s="39"/>
      <c r="U247" s="36" t="s">
        <v>443</v>
      </c>
      <c r="V247" s="38"/>
      <c r="W247" s="38"/>
      <c r="X247" s="38"/>
      <c r="Y247" s="38"/>
      <c r="Z247" s="38"/>
      <c r="AA247" s="38"/>
      <c r="AC247" s="36" t="s">
        <v>328</v>
      </c>
      <c r="AE247" s="36" t="s">
        <v>241</v>
      </c>
      <c r="AG247" s="38"/>
      <c r="AH247" s="38"/>
      <c r="AT247" s="42"/>
      <c r="AU247" s="38"/>
      <c r="AV247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6" t="str">
        <f>IF(ISBLANK(Table2[[#This Row],[device_model]]), "", Table2[[#This Row],[device_suggested_area]])</f>
        <v/>
      </c>
      <c r="BE247" s="38"/>
      <c r="BM24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s="36" customFormat="1" ht="16" customHeight="1" x14ac:dyDescent="0.2">
      <c r="A248" s="36">
        <v>2122</v>
      </c>
      <c r="B248" s="36" t="s">
        <v>26</v>
      </c>
      <c r="C248" s="36" t="s">
        <v>446</v>
      </c>
      <c r="D248" s="36" t="s">
        <v>334</v>
      </c>
      <c r="E248" s="36" t="s">
        <v>333</v>
      </c>
      <c r="F248" s="37" t="str">
        <f>IF(ISBLANK(Table2[[#This Row],[unique_id]]), "", PROPER(SUBSTITUTE(Table2[[#This Row],[unique_id]], "_", " ")))</f>
        <v>Column Break</v>
      </c>
      <c r="G248" s="36" t="s">
        <v>330</v>
      </c>
      <c r="H248" s="36" t="s">
        <v>240</v>
      </c>
      <c r="I248" s="36" t="s">
        <v>141</v>
      </c>
      <c r="M248" s="36" t="s">
        <v>331</v>
      </c>
      <c r="N248" s="36" t="s">
        <v>332</v>
      </c>
      <c r="O248" s="38"/>
      <c r="T248" s="39"/>
      <c r="V248" s="38"/>
      <c r="W248" s="38"/>
      <c r="X248" s="38"/>
      <c r="Y248" s="38"/>
      <c r="Z248" s="38"/>
      <c r="AA248" s="38"/>
      <c r="AG248" s="38"/>
      <c r="AH248" s="38"/>
      <c r="AT248" s="42"/>
      <c r="AU248" s="38"/>
      <c r="AV24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6" t="str">
        <f>IF(ISBLANK(Table2[[#This Row],[device_model]]), "", Table2[[#This Row],[device_suggested_area]])</f>
        <v/>
      </c>
      <c r="BE248" s="38"/>
      <c r="BM24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s="36" customFormat="1" ht="16" customHeight="1" x14ac:dyDescent="0.2">
      <c r="A249" s="36">
        <v>2123</v>
      </c>
      <c r="B249" s="36" t="s">
        <v>26</v>
      </c>
      <c r="C249" s="36" t="s">
        <v>789</v>
      </c>
      <c r="D249" s="36" t="s">
        <v>27</v>
      </c>
      <c r="E249" s="36" t="s">
        <v>239</v>
      </c>
      <c r="F249" s="37" t="str">
        <f>IF(ISBLANK(Table2[[#This Row],[unique_id]]), "", PROPER(SUBSTITUTE(Table2[[#This Row],[unique_id]], "_", " ")))</f>
        <v>Home Energy Daily</v>
      </c>
      <c r="G249" s="36" t="s">
        <v>325</v>
      </c>
      <c r="H249" s="36" t="s">
        <v>219</v>
      </c>
      <c r="I249" s="36" t="s">
        <v>141</v>
      </c>
      <c r="M249" s="36" t="s">
        <v>90</v>
      </c>
      <c r="O249" s="38"/>
      <c r="T249" s="39"/>
      <c r="U249" s="36" t="s">
        <v>442</v>
      </c>
      <c r="V249" s="38"/>
      <c r="W249" s="38"/>
      <c r="X249" s="38"/>
      <c r="Y249" s="38"/>
      <c r="Z249" s="38"/>
      <c r="AA249" s="38"/>
      <c r="AC249" s="36" t="s">
        <v>329</v>
      </c>
      <c r="AE249" s="36" t="s">
        <v>242</v>
      </c>
      <c r="AG249" s="38"/>
      <c r="AH249" s="38"/>
      <c r="AT249" s="42"/>
      <c r="AU249" s="38"/>
      <c r="AV24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6" t="str">
        <f>IF(ISBLANK(Table2[[#This Row],[device_model]]), "", Table2[[#This Row],[device_suggested_area]])</f>
        <v/>
      </c>
      <c r="BE249" s="38"/>
      <c r="BM24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s="36" customFormat="1" ht="16" customHeight="1" x14ac:dyDescent="0.2">
      <c r="A250" s="36">
        <v>2124</v>
      </c>
      <c r="B250" s="36" t="s">
        <v>26</v>
      </c>
      <c r="C250" s="36" t="s">
        <v>789</v>
      </c>
      <c r="D250" s="36" t="s">
        <v>27</v>
      </c>
      <c r="E250" s="36" t="s">
        <v>327</v>
      </c>
      <c r="F250" s="37" t="str">
        <f>IF(ISBLANK(Table2[[#This Row],[unique_id]]), "", PROPER(SUBSTITUTE(Table2[[#This Row],[unique_id]], "_", " ")))</f>
        <v>Home Base Energy Daily</v>
      </c>
      <c r="G250" s="36" t="s">
        <v>323</v>
      </c>
      <c r="H250" s="36" t="s">
        <v>219</v>
      </c>
      <c r="I250" s="36" t="s">
        <v>141</v>
      </c>
      <c r="M250" s="36" t="s">
        <v>90</v>
      </c>
      <c r="O250" s="38"/>
      <c r="T250" s="39"/>
      <c r="U250" s="36" t="s">
        <v>442</v>
      </c>
      <c r="V250" s="38"/>
      <c r="W250" s="38"/>
      <c r="X250" s="38"/>
      <c r="Y250" s="38"/>
      <c r="Z250" s="38"/>
      <c r="AA250" s="38"/>
      <c r="AC250" s="36" t="s">
        <v>329</v>
      </c>
      <c r="AE250" s="36" t="s">
        <v>242</v>
      </c>
      <c r="AG250" s="38"/>
      <c r="AH250" s="38"/>
      <c r="AT250" s="42"/>
      <c r="AU250" s="38"/>
      <c r="AV25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6" t="str">
        <f>IF(ISBLANK(Table2[[#This Row],[device_model]]), "", Table2[[#This Row],[device_suggested_area]])</f>
        <v/>
      </c>
      <c r="BE250" s="38"/>
      <c r="BM25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s="36" customFormat="1" ht="16" customHeight="1" x14ac:dyDescent="0.2">
      <c r="A251" s="36">
        <v>2125</v>
      </c>
      <c r="B251" s="36" t="s">
        <v>26</v>
      </c>
      <c r="C251" s="36" t="s">
        <v>789</v>
      </c>
      <c r="D251" s="36" t="s">
        <v>27</v>
      </c>
      <c r="E251" s="36" t="s">
        <v>326</v>
      </c>
      <c r="F251" s="37" t="str">
        <f>IF(ISBLANK(Table2[[#This Row],[unique_id]]), "", PROPER(SUBSTITUTE(Table2[[#This Row],[unique_id]], "_", " ")))</f>
        <v>Home Peak Energy Daily</v>
      </c>
      <c r="G251" s="36" t="s">
        <v>324</v>
      </c>
      <c r="H251" s="36" t="s">
        <v>219</v>
      </c>
      <c r="I251" s="36" t="s">
        <v>141</v>
      </c>
      <c r="M251" s="36" t="s">
        <v>90</v>
      </c>
      <c r="O251" s="38"/>
      <c r="T251" s="39"/>
      <c r="U251" s="36" t="s">
        <v>442</v>
      </c>
      <c r="V251" s="38"/>
      <c r="W251" s="38"/>
      <c r="X251" s="38"/>
      <c r="Y251" s="38"/>
      <c r="Z251" s="38"/>
      <c r="AA251" s="38"/>
      <c r="AC251" s="36" t="s">
        <v>329</v>
      </c>
      <c r="AE251" s="36" t="s">
        <v>242</v>
      </c>
      <c r="AG251" s="38"/>
      <c r="AH251" s="38"/>
      <c r="AT251" s="42"/>
      <c r="AU251" s="38"/>
      <c r="AV25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6" t="str">
        <f>IF(ISBLANK(Table2[[#This Row],[device_model]]), "", Table2[[#This Row],[device_suggested_area]])</f>
        <v/>
      </c>
      <c r="BE251" s="38"/>
      <c r="BM25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s="36" customFormat="1" ht="16" customHeight="1" x14ac:dyDescent="0.2">
      <c r="A252" s="36">
        <v>2126</v>
      </c>
      <c r="B252" s="36" t="s">
        <v>26</v>
      </c>
      <c r="C252" s="36" t="s">
        <v>446</v>
      </c>
      <c r="D252" s="36" t="s">
        <v>334</v>
      </c>
      <c r="E252" s="36" t="s">
        <v>444</v>
      </c>
      <c r="F252" s="37" t="str">
        <f>IF(ISBLANK(Table2[[#This Row],[unique_id]]), "", PROPER(SUBSTITUTE(Table2[[#This Row],[unique_id]], "_", " ")))</f>
        <v>Graph Break</v>
      </c>
      <c r="G252" s="36" t="s">
        <v>445</v>
      </c>
      <c r="H252" s="36" t="s">
        <v>219</v>
      </c>
      <c r="I252" s="36" t="s">
        <v>141</v>
      </c>
      <c r="O252" s="38"/>
      <c r="T252" s="39"/>
      <c r="U252" s="36" t="s">
        <v>442</v>
      </c>
      <c r="V252" s="38"/>
      <c r="W252" s="38"/>
      <c r="X252" s="38"/>
      <c r="Y252" s="38"/>
      <c r="Z252" s="38"/>
      <c r="AA252" s="38"/>
      <c r="AG252" s="38"/>
      <c r="AH252" s="38"/>
      <c r="AT252" s="42"/>
      <c r="AU252" s="38"/>
      <c r="AV25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6" t="str">
        <f>IF(ISBLANK(Table2[[#This Row],[device_model]]), "", Table2[[#This Row],[device_suggested_area]])</f>
        <v/>
      </c>
      <c r="BE252" s="38"/>
      <c r="BM25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s="36" customFormat="1" ht="16" customHeight="1" x14ac:dyDescent="0.2">
      <c r="A253" s="36">
        <v>2127</v>
      </c>
      <c r="B253" s="36" t="s">
        <v>26</v>
      </c>
      <c r="C253" s="36" t="s">
        <v>789</v>
      </c>
      <c r="D253" s="36" t="s">
        <v>27</v>
      </c>
      <c r="E253" s="36" t="s">
        <v>777</v>
      </c>
      <c r="F253" s="37" t="str">
        <f>IF(ISBLANK(Table2[[#This Row],[unique_id]]), "", PROPER(SUBSTITUTE(Table2[[#This Row],[unique_id]], "_", " ")))</f>
        <v>Lights Energy Daily</v>
      </c>
      <c r="G253" s="36" t="s">
        <v>802</v>
      </c>
      <c r="H253" s="36" t="s">
        <v>219</v>
      </c>
      <c r="I253" s="36" t="s">
        <v>141</v>
      </c>
      <c r="M253" s="36" t="s">
        <v>136</v>
      </c>
      <c r="O253" s="38"/>
      <c r="T253" s="39"/>
      <c r="U253" s="36" t="s">
        <v>442</v>
      </c>
      <c r="V253" s="38"/>
      <c r="W253" s="38"/>
      <c r="X253" s="38"/>
      <c r="Y253" s="38"/>
      <c r="Z253" s="38"/>
      <c r="AA253" s="38"/>
      <c r="AC253" s="36" t="s">
        <v>329</v>
      </c>
      <c r="AE253" s="36" t="s">
        <v>242</v>
      </c>
      <c r="AG253" s="38"/>
      <c r="AH253" s="38"/>
      <c r="AT253" s="42"/>
      <c r="AU253" s="38"/>
      <c r="AV253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6" t="str">
        <f>IF(ISBLANK(Table2[[#This Row],[device_model]]), "", Table2[[#This Row],[device_suggested_area]])</f>
        <v/>
      </c>
      <c r="BE253" s="38"/>
      <c r="BM253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s="36" customFormat="1" ht="16" customHeight="1" x14ac:dyDescent="0.2">
      <c r="A254" s="36">
        <v>2128</v>
      </c>
      <c r="B254" s="36" t="s">
        <v>26</v>
      </c>
      <c r="C254" s="36" t="s">
        <v>789</v>
      </c>
      <c r="D254" s="36" t="s">
        <v>27</v>
      </c>
      <c r="E254" s="36" t="s">
        <v>778</v>
      </c>
      <c r="F254" s="37" t="str">
        <f>IF(ISBLANK(Table2[[#This Row],[unique_id]]), "", PROPER(SUBSTITUTE(Table2[[#This Row],[unique_id]], "_", " ")))</f>
        <v>Fans Energy Daily</v>
      </c>
      <c r="G254" s="36" t="s">
        <v>801</v>
      </c>
      <c r="H254" s="36" t="s">
        <v>219</v>
      </c>
      <c r="I254" s="36" t="s">
        <v>141</v>
      </c>
      <c r="M254" s="36" t="s">
        <v>136</v>
      </c>
      <c r="O254" s="38"/>
      <c r="T254" s="39"/>
      <c r="U254" s="36" t="s">
        <v>442</v>
      </c>
      <c r="V254" s="38"/>
      <c r="W254" s="38"/>
      <c r="X254" s="38"/>
      <c r="Y254" s="38"/>
      <c r="Z254" s="38"/>
      <c r="AA254" s="38"/>
      <c r="AC254" s="36" t="s">
        <v>329</v>
      </c>
      <c r="AE254" s="36" t="s">
        <v>242</v>
      </c>
      <c r="AG254" s="38"/>
      <c r="AH254" s="38"/>
      <c r="AT254" s="42"/>
      <c r="AU254" s="38"/>
      <c r="AV25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6" t="str">
        <f>IF(ISBLANK(Table2[[#This Row],[device_model]]), "", Table2[[#This Row],[device_suggested_area]])</f>
        <v/>
      </c>
      <c r="BE254" s="38"/>
      <c r="BM25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s="36" customFormat="1" ht="16" customHeight="1" x14ac:dyDescent="0.2">
      <c r="A255" s="36">
        <v>2129</v>
      </c>
      <c r="B255" s="36" t="s">
        <v>26</v>
      </c>
      <c r="C255" s="36" t="s">
        <v>789</v>
      </c>
      <c r="D255" s="36" t="s">
        <v>27</v>
      </c>
      <c r="E255" s="36" t="s">
        <v>842</v>
      </c>
      <c r="F255" s="37" t="str">
        <f>IF(ISBLANK(Table2[[#This Row],[unique_id]]), "", PROPER(SUBSTITUTE(Table2[[#This Row],[unique_id]], "_", " ")))</f>
        <v>All Standby Energy Daily</v>
      </c>
      <c r="G255" s="36" t="s">
        <v>860</v>
      </c>
      <c r="H255" s="36" t="s">
        <v>219</v>
      </c>
      <c r="I255" s="36" t="s">
        <v>141</v>
      </c>
      <c r="M255" s="36" t="s">
        <v>136</v>
      </c>
      <c r="O255" s="38"/>
      <c r="T255" s="39"/>
      <c r="U255" s="36" t="s">
        <v>442</v>
      </c>
      <c r="V255" s="38"/>
      <c r="W255" s="38"/>
      <c r="X255" s="38"/>
      <c r="Y255" s="38"/>
      <c r="Z255" s="38"/>
      <c r="AA255" s="38"/>
      <c r="AC255" s="36" t="s">
        <v>329</v>
      </c>
      <c r="AE255" s="36" t="s">
        <v>242</v>
      </c>
      <c r="AG255" s="38"/>
      <c r="AH255" s="38"/>
      <c r="AT255" s="42"/>
      <c r="AU255" s="38"/>
      <c r="AV255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6" t="str">
        <f>IF(ISBLANK(Table2[[#This Row],[device_model]]), "", Table2[[#This Row],[device_suggested_area]])</f>
        <v/>
      </c>
      <c r="BE255" s="38"/>
      <c r="BM25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s="36" customFormat="1" ht="16" customHeight="1" x14ac:dyDescent="0.2">
      <c r="A256" s="36">
        <v>2130</v>
      </c>
      <c r="B256" s="36" t="s">
        <v>26</v>
      </c>
      <c r="C256" s="36" t="s">
        <v>789</v>
      </c>
      <c r="D256" s="36" t="s">
        <v>27</v>
      </c>
      <c r="E256" s="36" t="s">
        <v>1143</v>
      </c>
      <c r="F256" s="37" t="str">
        <f>IF(ISBLANK(Table2[[#This Row],[unique_id]]), "", PROPER(SUBSTITUTE(Table2[[#This Row],[unique_id]], "_", " ")))</f>
        <v>Coffee Machine Energy Daily</v>
      </c>
      <c r="G256" s="36" t="s">
        <v>135</v>
      </c>
      <c r="H256" s="36" t="s">
        <v>219</v>
      </c>
      <c r="I256" s="36" t="s">
        <v>141</v>
      </c>
      <c r="M256" s="36" t="s">
        <v>136</v>
      </c>
      <c r="O256" s="38"/>
      <c r="T256" s="39"/>
      <c r="U256" s="36" t="s">
        <v>442</v>
      </c>
      <c r="V256" s="38"/>
      <c r="W256" s="38"/>
      <c r="X256" s="38"/>
      <c r="Y256" s="38"/>
      <c r="Z256" s="38"/>
      <c r="AA256" s="38"/>
      <c r="AC256" s="36" t="s">
        <v>329</v>
      </c>
      <c r="AE256" s="36" t="s">
        <v>242</v>
      </c>
      <c r="AG256" s="38"/>
      <c r="AH256" s="38"/>
      <c r="AT256" s="42"/>
      <c r="AU256" s="38"/>
      <c r="AV25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6" t="str">
        <f>IF(ISBLANK(Table2[[#This Row],[device_model]]), "", Table2[[#This Row],[device_suggested_area]])</f>
        <v/>
      </c>
      <c r="BE256" s="38"/>
      <c r="BM25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s="36" customFormat="1" ht="16" customHeight="1" x14ac:dyDescent="0.2">
      <c r="A257" s="36">
        <v>2131</v>
      </c>
      <c r="B257" s="36" t="s">
        <v>26</v>
      </c>
      <c r="C257" s="36" t="s">
        <v>789</v>
      </c>
      <c r="D257" s="36" t="s">
        <v>27</v>
      </c>
      <c r="E257" s="36" t="s">
        <v>1144</v>
      </c>
      <c r="F257" s="37" t="str">
        <f>IF(ISBLANK(Table2[[#This Row],[unique_id]]), "", PROPER(SUBSTITUTE(Table2[[#This Row],[unique_id]], "_", " ")))</f>
        <v>Battery Charger Energy Daily</v>
      </c>
      <c r="G257" s="36" t="s">
        <v>231</v>
      </c>
      <c r="H257" s="36" t="s">
        <v>219</v>
      </c>
      <c r="I257" s="36" t="s">
        <v>141</v>
      </c>
      <c r="M257" s="36" t="s">
        <v>136</v>
      </c>
      <c r="O257" s="38"/>
      <c r="T257" s="39"/>
      <c r="U257" s="36" t="s">
        <v>442</v>
      </c>
      <c r="V257" s="38"/>
      <c r="W257" s="38"/>
      <c r="X257" s="38"/>
      <c r="Y257" s="38"/>
      <c r="Z257" s="38"/>
      <c r="AA257" s="38"/>
      <c r="AC257" s="36" t="s">
        <v>329</v>
      </c>
      <c r="AE257" s="36" t="s">
        <v>242</v>
      </c>
      <c r="AG257" s="38"/>
      <c r="AH257" s="38"/>
      <c r="AT257" s="42"/>
      <c r="AU257" s="38"/>
      <c r="AV257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6" t="str">
        <f>IF(ISBLANK(Table2[[#This Row],[device_model]]), "", Table2[[#This Row],[device_suggested_area]])</f>
        <v/>
      </c>
      <c r="BE257" s="38"/>
      <c r="BM25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s="36" customFormat="1" ht="16" customHeight="1" x14ac:dyDescent="0.2">
      <c r="A258" s="36">
        <v>2132</v>
      </c>
      <c r="B258" s="36" t="s">
        <v>26</v>
      </c>
      <c r="C258" s="36" t="s">
        <v>789</v>
      </c>
      <c r="D258" s="36" t="s">
        <v>27</v>
      </c>
      <c r="E258" s="36" t="s">
        <v>1145</v>
      </c>
      <c r="F258" s="37" t="str">
        <f>IF(ISBLANK(Table2[[#This Row],[unique_id]]), "", PROPER(SUBSTITUTE(Table2[[#This Row],[unique_id]], "_", " ")))</f>
        <v>Vacuum Charger Energy Daily</v>
      </c>
      <c r="G258" s="36" t="s">
        <v>230</v>
      </c>
      <c r="H258" s="36" t="s">
        <v>219</v>
      </c>
      <c r="I258" s="36" t="s">
        <v>141</v>
      </c>
      <c r="M258" s="36" t="s">
        <v>136</v>
      </c>
      <c r="O258" s="38"/>
      <c r="T258" s="39"/>
      <c r="U258" s="36" t="s">
        <v>442</v>
      </c>
      <c r="V258" s="38"/>
      <c r="W258" s="38"/>
      <c r="X258" s="38"/>
      <c r="Y258" s="38"/>
      <c r="Z258" s="38"/>
      <c r="AA258" s="38"/>
      <c r="AC258" s="36" t="s">
        <v>329</v>
      </c>
      <c r="AE258" s="36" t="s">
        <v>242</v>
      </c>
      <c r="AG258" s="38"/>
      <c r="AH258" s="38"/>
      <c r="AT258" s="42"/>
      <c r="AU258" s="38"/>
      <c r="AV25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6" t="str">
        <f>IF(ISBLANK(Table2[[#This Row],[device_model]]), "", Table2[[#This Row],[device_suggested_area]])</f>
        <v/>
      </c>
      <c r="BE258" s="38"/>
      <c r="BM25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s="36" customFormat="1" ht="16" customHeight="1" x14ac:dyDescent="0.2">
      <c r="A259" s="36">
        <v>2133</v>
      </c>
      <c r="B259" s="36" t="s">
        <v>26</v>
      </c>
      <c r="C259" s="36" t="s">
        <v>789</v>
      </c>
      <c r="D259" s="36" t="s">
        <v>27</v>
      </c>
      <c r="E259" s="36" t="s">
        <v>1146</v>
      </c>
      <c r="F259" s="37" t="str">
        <f>IF(ISBLANK(Table2[[#This Row],[unique_id]]), "", PROPER(SUBSTITUTE(Table2[[#This Row],[unique_id]], "_", " ")))</f>
        <v>Pool Filter Energy Daily</v>
      </c>
      <c r="G259" s="36" t="s">
        <v>320</v>
      </c>
      <c r="H259" s="36" t="s">
        <v>219</v>
      </c>
      <c r="I259" s="36" t="s">
        <v>141</v>
      </c>
      <c r="M259" s="36" t="s">
        <v>136</v>
      </c>
      <c r="O259" s="38"/>
      <c r="T259" s="39"/>
      <c r="U259" s="36" t="s">
        <v>442</v>
      </c>
      <c r="V259" s="38"/>
      <c r="W259" s="38"/>
      <c r="X259" s="38"/>
      <c r="Y259" s="38"/>
      <c r="Z259" s="38"/>
      <c r="AA259" s="38"/>
      <c r="AC259" s="36" t="s">
        <v>329</v>
      </c>
      <c r="AE259" s="36" t="s">
        <v>242</v>
      </c>
      <c r="AG259" s="38"/>
      <c r="AH259" s="38"/>
      <c r="AT259" s="42"/>
      <c r="AU259" s="38"/>
      <c r="AV25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6" t="str">
        <f>IF(ISBLANK(Table2[[#This Row],[device_model]]), "", Table2[[#This Row],[device_suggested_area]])</f>
        <v/>
      </c>
      <c r="BE259" s="38"/>
      <c r="BM25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s="36" customFormat="1" ht="16" customHeight="1" x14ac:dyDescent="0.2">
      <c r="A260" s="36">
        <v>2134</v>
      </c>
      <c r="B260" s="36" t="s">
        <v>26</v>
      </c>
      <c r="C260" s="36" t="s">
        <v>789</v>
      </c>
      <c r="D260" s="36" t="s">
        <v>27</v>
      </c>
      <c r="E260" s="36" t="s">
        <v>1147</v>
      </c>
      <c r="F260" s="37" t="str">
        <f>IF(ISBLANK(Table2[[#This Row],[unique_id]]), "", PROPER(SUBSTITUTE(Table2[[#This Row],[unique_id]], "_", " ")))</f>
        <v>Water Booster Energy Daily</v>
      </c>
      <c r="G260" s="36" t="s">
        <v>1231</v>
      </c>
      <c r="H260" s="36" t="s">
        <v>219</v>
      </c>
      <c r="I260" s="36" t="s">
        <v>141</v>
      </c>
      <c r="M260" s="36" t="s">
        <v>136</v>
      </c>
      <c r="O260" s="38"/>
      <c r="T260" s="39"/>
      <c r="U260" s="36" t="s">
        <v>442</v>
      </c>
      <c r="V260" s="38"/>
      <c r="W260" s="38"/>
      <c r="X260" s="38"/>
      <c r="Y260" s="38"/>
      <c r="Z260" s="38"/>
      <c r="AA260" s="38"/>
      <c r="AC260" s="36" t="s">
        <v>329</v>
      </c>
      <c r="AE260" s="36" t="s">
        <v>242</v>
      </c>
      <c r="AG260" s="38"/>
      <c r="AH260" s="38"/>
      <c r="AT260" s="42"/>
      <c r="AU260" s="38"/>
      <c r="AV26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6" t="str">
        <f>IF(ISBLANK(Table2[[#This Row],[device_model]]), "", Table2[[#This Row],[device_suggested_area]])</f>
        <v/>
      </c>
      <c r="BE260" s="38"/>
      <c r="BM26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s="36" customFormat="1" ht="16" customHeight="1" x14ac:dyDescent="0.2">
      <c r="A261" s="36">
        <v>2135</v>
      </c>
      <c r="B261" s="36" t="s">
        <v>26</v>
      </c>
      <c r="C261" s="36" t="s">
        <v>789</v>
      </c>
      <c r="D261" s="36" t="s">
        <v>27</v>
      </c>
      <c r="E261" s="36" t="s">
        <v>1148</v>
      </c>
      <c r="F261" s="37" t="str">
        <f>IF(ISBLANK(Table2[[#This Row],[unique_id]]), "", PROPER(SUBSTITUTE(Table2[[#This Row],[unique_id]], "_", " ")))</f>
        <v>Dish Washer Energy Daily</v>
      </c>
      <c r="G261" s="36" t="s">
        <v>228</v>
      </c>
      <c r="H261" s="36" t="s">
        <v>219</v>
      </c>
      <c r="I261" s="36" t="s">
        <v>141</v>
      </c>
      <c r="M261" s="36" t="s">
        <v>136</v>
      </c>
      <c r="O261" s="38"/>
      <c r="T261" s="39"/>
      <c r="U261" s="36" t="s">
        <v>442</v>
      </c>
      <c r="V261" s="38"/>
      <c r="W261" s="38"/>
      <c r="X261" s="38"/>
      <c r="Y261" s="38"/>
      <c r="Z261" s="38"/>
      <c r="AA261" s="38"/>
      <c r="AC261" s="36" t="s">
        <v>329</v>
      </c>
      <c r="AE261" s="36" t="s">
        <v>242</v>
      </c>
      <c r="AG261" s="38"/>
      <c r="AH261" s="38"/>
      <c r="AT261" s="42"/>
      <c r="AU261" s="38"/>
      <c r="AV26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6" t="str">
        <f>IF(ISBLANK(Table2[[#This Row],[device_model]]), "", Table2[[#This Row],[device_suggested_area]])</f>
        <v/>
      </c>
      <c r="BE261" s="38"/>
      <c r="BM26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s="36" customFormat="1" ht="16" customHeight="1" x14ac:dyDescent="0.2">
      <c r="A262" s="36">
        <v>2136</v>
      </c>
      <c r="B262" s="36" t="s">
        <v>26</v>
      </c>
      <c r="C262" s="36" t="s">
        <v>789</v>
      </c>
      <c r="D262" s="36" t="s">
        <v>27</v>
      </c>
      <c r="E262" s="36" t="s">
        <v>1149</v>
      </c>
      <c r="F262" s="37" t="str">
        <f>IF(ISBLANK(Table2[[#This Row],[unique_id]]), "", PROPER(SUBSTITUTE(Table2[[#This Row],[unique_id]], "_", " ")))</f>
        <v>Clothes Dryer Energy Daily</v>
      </c>
      <c r="G262" s="36" t="s">
        <v>229</v>
      </c>
      <c r="H262" s="36" t="s">
        <v>219</v>
      </c>
      <c r="I262" s="36" t="s">
        <v>141</v>
      </c>
      <c r="M262" s="36" t="s">
        <v>136</v>
      </c>
      <c r="O262" s="38"/>
      <c r="T262" s="39"/>
      <c r="U262" s="36" t="s">
        <v>442</v>
      </c>
      <c r="V262" s="38"/>
      <c r="W262" s="38"/>
      <c r="X262" s="38"/>
      <c r="Y262" s="38"/>
      <c r="Z262" s="38"/>
      <c r="AA262" s="38"/>
      <c r="AC262" s="36" t="s">
        <v>329</v>
      </c>
      <c r="AE262" s="36" t="s">
        <v>242</v>
      </c>
      <c r="AG262" s="38"/>
      <c r="AH262" s="38"/>
      <c r="AT262" s="42"/>
      <c r="AU262" s="38"/>
      <c r="AV26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6" t="str">
        <f>IF(ISBLANK(Table2[[#This Row],[device_model]]), "", Table2[[#This Row],[device_suggested_area]])</f>
        <v/>
      </c>
      <c r="BE262" s="38"/>
      <c r="BM26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s="36" customFormat="1" ht="16" customHeight="1" x14ac:dyDescent="0.2">
      <c r="A263" s="36">
        <v>2137</v>
      </c>
      <c r="B263" s="36" t="s">
        <v>26</v>
      </c>
      <c r="C263" s="36" t="s">
        <v>789</v>
      </c>
      <c r="D263" s="36" t="s">
        <v>27</v>
      </c>
      <c r="E263" s="36" t="s">
        <v>1150</v>
      </c>
      <c r="F263" s="37" t="str">
        <f>IF(ISBLANK(Table2[[#This Row],[unique_id]]), "", PROPER(SUBSTITUTE(Table2[[#This Row],[unique_id]], "_", " ")))</f>
        <v>Washing Machine Energy Daily</v>
      </c>
      <c r="G263" s="36" t="s">
        <v>227</v>
      </c>
      <c r="H263" s="36" t="s">
        <v>219</v>
      </c>
      <c r="I263" s="36" t="s">
        <v>141</v>
      </c>
      <c r="M263" s="36" t="s">
        <v>136</v>
      </c>
      <c r="O263" s="38"/>
      <c r="T263" s="39"/>
      <c r="U263" s="36" t="s">
        <v>442</v>
      </c>
      <c r="V263" s="38"/>
      <c r="W263" s="38"/>
      <c r="X263" s="38"/>
      <c r="Y263" s="38"/>
      <c r="Z263" s="38"/>
      <c r="AA263" s="38"/>
      <c r="AC263" s="36" t="s">
        <v>329</v>
      </c>
      <c r="AE263" s="36" t="s">
        <v>242</v>
      </c>
      <c r="AG263" s="38"/>
      <c r="AH263" s="38"/>
      <c r="AT263" s="42"/>
      <c r="AU263" s="38"/>
      <c r="AV263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6" t="str">
        <f>IF(ISBLANK(Table2[[#This Row],[device_model]]), "", Table2[[#This Row],[device_suggested_area]])</f>
        <v/>
      </c>
      <c r="BE263" s="38"/>
      <c r="BM263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s="36" customFormat="1" ht="16" customHeight="1" x14ac:dyDescent="0.2">
      <c r="A264" s="36">
        <v>2138</v>
      </c>
      <c r="B264" s="36" t="s">
        <v>26</v>
      </c>
      <c r="C264" s="36" t="s">
        <v>789</v>
      </c>
      <c r="D264" s="36" t="s">
        <v>27</v>
      </c>
      <c r="E264" s="36" t="s">
        <v>794</v>
      </c>
      <c r="F264" s="37" t="str">
        <f>IF(ISBLANK(Table2[[#This Row],[unique_id]]), "", PROPER(SUBSTITUTE(Table2[[#This Row],[unique_id]], "_", " ")))</f>
        <v>Kitchen Fridge Energy Daily</v>
      </c>
      <c r="G264" s="36" t="s">
        <v>223</v>
      </c>
      <c r="H264" s="36" t="s">
        <v>219</v>
      </c>
      <c r="I264" s="36" t="s">
        <v>141</v>
      </c>
      <c r="M264" s="36" t="s">
        <v>136</v>
      </c>
      <c r="O264" s="38"/>
      <c r="T264" s="39"/>
      <c r="U264" s="36" t="s">
        <v>442</v>
      </c>
      <c r="V264" s="38"/>
      <c r="W264" s="38"/>
      <c r="X264" s="38"/>
      <c r="Y264" s="38"/>
      <c r="Z264" s="38"/>
      <c r="AA264" s="38"/>
      <c r="AC264" s="36" t="s">
        <v>329</v>
      </c>
      <c r="AE264" s="36" t="s">
        <v>242</v>
      </c>
      <c r="AG264" s="38"/>
      <c r="AH264" s="38"/>
      <c r="AT264" s="42"/>
      <c r="AU264" s="38"/>
      <c r="AV26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6" t="str">
        <f>IF(ISBLANK(Table2[[#This Row],[device_model]]), "", Table2[[#This Row],[device_suggested_area]])</f>
        <v/>
      </c>
      <c r="BE264" s="38"/>
      <c r="BM26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s="36" customFormat="1" ht="16" customHeight="1" x14ac:dyDescent="0.2">
      <c r="A265" s="36">
        <v>2139</v>
      </c>
      <c r="B265" s="36" t="s">
        <v>26</v>
      </c>
      <c r="C265" s="36" t="s">
        <v>789</v>
      </c>
      <c r="D265" s="36" t="s">
        <v>27</v>
      </c>
      <c r="E265" s="36" t="s">
        <v>795</v>
      </c>
      <c r="F265" s="37" t="str">
        <f>IF(ISBLANK(Table2[[#This Row],[unique_id]]), "", PROPER(SUBSTITUTE(Table2[[#This Row],[unique_id]], "_", " ")))</f>
        <v>Deck Freezer Energy Daily</v>
      </c>
      <c r="G265" s="36" t="s">
        <v>224</v>
      </c>
      <c r="H265" s="36" t="s">
        <v>219</v>
      </c>
      <c r="I265" s="36" t="s">
        <v>141</v>
      </c>
      <c r="M265" s="36" t="s">
        <v>136</v>
      </c>
      <c r="O265" s="38"/>
      <c r="T265" s="39"/>
      <c r="U265" s="36" t="s">
        <v>442</v>
      </c>
      <c r="V265" s="38"/>
      <c r="W265" s="38"/>
      <c r="X265" s="38"/>
      <c r="Y265" s="38"/>
      <c r="Z265" s="38"/>
      <c r="AA265" s="38"/>
      <c r="AC265" s="36" t="s">
        <v>329</v>
      </c>
      <c r="AE265" s="36" t="s">
        <v>242</v>
      </c>
      <c r="AG265" s="38"/>
      <c r="AH265" s="38"/>
      <c r="AT265" s="42"/>
      <c r="AU265" s="38"/>
      <c r="AV265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6" t="str">
        <f>IF(ISBLANK(Table2[[#This Row],[device_model]]), "", Table2[[#This Row],[device_suggested_area]])</f>
        <v/>
      </c>
      <c r="BE265" s="38"/>
      <c r="BM26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s="36" customFormat="1" ht="16" customHeight="1" x14ac:dyDescent="0.2">
      <c r="A266" s="36">
        <v>2140</v>
      </c>
      <c r="B266" s="36" t="s">
        <v>26</v>
      </c>
      <c r="C266" s="36" t="s">
        <v>789</v>
      </c>
      <c r="D266" s="36" t="s">
        <v>27</v>
      </c>
      <c r="E266" s="36" t="s">
        <v>1151</v>
      </c>
      <c r="F266" s="37" t="str">
        <f>IF(ISBLANK(Table2[[#This Row],[unique_id]]), "", PROPER(SUBSTITUTE(Table2[[#This Row],[unique_id]], "_", " ")))</f>
        <v>Towel Rails Energy Daily</v>
      </c>
      <c r="G266" s="36" t="s">
        <v>454</v>
      </c>
      <c r="H266" s="36" t="s">
        <v>219</v>
      </c>
      <c r="I266" s="36" t="s">
        <v>141</v>
      </c>
      <c r="M266" s="36" t="s">
        <v>136</v>
      </c>
      <c r="O266" s="38"/>
      <c r="T266" s="39"/>
      <c r="U266" s="36" t="s">
        <v>442</v>
      </c>
      <c r="V266" s="38"/>
      <c r="W266" s="38"/>
      <c r="X266" s="38"/>
      <c r="Y266" s="38"/>
      <c r="Z266" s="38"/>
      <c r="AA266" s="38"/>
      <c r="AC266" s="36" t="s">
        <v>329</v>
      </c>
      <c r="AE266" s="36" t="s">
        <v>242</v>
      </c>
      <c r="AG266" s="38"/>
      <c r="AH266" s="38"/>
      <c r="AT266" s="42"/>
      <c r="AU266" s="38"/>
      <c r="AV26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6" t="str">
        <f>IF(ISBLANK(Table2[[#This Row],[device_model]]), "", Table2[[#This Row],[device_suggested_area]])</f>
        <v/>
      </c>
      <c r="BE266" s="38"/>
      <c r="BM26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s="36" customFormat="1" ht="16" customHeight="1" x14ac:dyDescent="0.2">
      <c r="A267" s="36">
        <v>2141</v>
      </c>
      <c r="B267" s="36" t="s">
        <v>26</v>
      </c>
      <c r="C267" s="36" t="s">
        <v>789</v>
      </c>
      <c r="D267" s="36" t="s">
        <v>27</v>
      </c>
      <c r="E267" s="36" t="s">
        <v>796</v>
      </c>
      <c r="F267" s="37" t="str">
        <f>IF(ISBLANK(Table2[[#This Row],[unique_id]]), "", PROPER(SUBSTITUTE(Table2[[#This Row],[unique_id]], "_", " ")))</f>
        <v>Study Outlet Energy Daily</v>
      </c>
      <c r="G267" s="36" t="s">
        <v>226</v>
      </c>
      <c r="H267" s="36" t="s">
        <v>219</v>
      </c>
      <c r="I267" s="36" t="s">
        <v>141</v>
      </c>
      <c r="M267" s="36" t="s">
        <v>136</v>
      </c>
      <c r="O267" s="38"/>
      <c r="T267" s="39"/>
      <c r="U267" s="36" t="s">
        <v>442</v>
      </c>
      <c r="V267" s="38"/>
      <c r="W267" s="38"/>
      <c r="X267" s="38"/>
      <c r="Y267" s="38"/>
      <c r="Z267" s="38"/>
      <c r="AA267" s="38"/>
      <c r="AC267" s="36" t="s">
        <v>329</v>
      </c>
      <c r="AE267" s="36" t="s">
        <v>242</v>
      </c>
      <c r="AG267" s="38"/>
      <c r="AH267" s="38"/>
      <c r="AT267" s="42"/>
      <c r="AU267" s="38"/>
      <c r="AV267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6" t="str">
        <f>IF(ISBLANK(Table2[[#This Row],[device_model]]), "", Table2[[#This Row],[device_suggested_area]])</f>
        <v/>
      </c>
      <c r="BE267" s="38"/>
      <c r="BM26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s="36" customFormat="1" ht="16" customHeight="1" x14ac:dyDescent="0.2">
      <c r="A268" s="36">
        <v>2142</v>
      </c>
      <c r="B268" s="36" t="s">
        <v>585</v>
      </c>
      <c r="C268" s="36" t="s">
        <v>789</v>
      </c>
      <c r="D268" s="36" t="s">
        <v>27</v>
      </c>
      <c r="E268" s="36" t="s">
        <v>797</v>
      </c>
      <c r="F268" s="37" t="str">
        <f>IF(ISBLANK(Table2[[#This Row],[unique_id]]), "", PROPER(SUBSTITUTE(Table2[[#This Row],[unique_id]], "_", " ")))</f>
        <v>Office Outlet Energy Daily</v>
      </c>
      <c r="G268" s="36" t="s">
        <v>225</v>
      </c>
      <c r="H268" s="36" t="s">
        <v>219</v>
      </c>
      <c r="I268" s="36" t="s">
        <v>141</v>
      </c>
      <c r="M268" s="36" t="s">
        <v>136</v>
      </c>
      <c r="O268" s="38"/>
      <c r="T268" s="39"/>
      <c r="U268" s="36" t="s">
        <v>442</v>
      </c>
      <c r="V268" s="38"/>
      <c r="W268" s="38"/>
      <c r="X268" s="38"/>
      <c r="Y268" s="38"/>
      <c r="Z268" s="38"/>
      <c r="AA268" s="38"/>
      <c r="AC268" s="36" t="s">
        <v>329</v>
      </c>
      <c r="AE268" s="36" t="s">
        <v>242</v>
      </c>
      <c r="AG268" s="38"/>
      <c r="AH268" s="38"/>
      <c r="AT268" s="42"/>
      <c r="AU268" s="38"/>
      <c r="AV26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6" t="str">
        <f>IF(ISBLANK(Table2[[#This Row],[device_model]]), "", Table2[[#This Row],[device_suggested_area]])</f>
        <v/>
      </c>
      <c r="BE268" s="38"/>
      <c r="BM26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s="36" customFormat="1" ht="16" customHeight="1" x14ac:dyDescent="0.2">
      <c r="A269" s="36">
        <v>2143</v>
      </c>
      <c r="B269" s="36" t="s">
        <v>26</v>
      </c>
      <c r="C269" s="36" t="s">
        <v>789</v>
      </c>
      <c r="D269" s="36" t="s">
        <v>27</v>
      </c>
      <c r="E269" s="36" t="s">
        <v>808</v>
      </c>
      <c r="F269" s="37" t="str">
        <f>IF(ISBLANK(Table2[[#This Row],[unique_id]]), "", PROPER(SUBSTITUTE(Table2[[#This Row],[unique_id]], "_", " ")))</f>
        <v>Audio Visual Devices Energy Daily</v>
      </c>
      <c r="G269" s="36" t="s">
        <v>807</v>
      </c>
      <c r="H269" s="36" t="s">
        <v>219</v>
      </c>
      <c r="I269" s="36" t="s">
        <v>141</v>
      </c>
      <c r="M269" s="36" t="s">
        <v>136</v>
      </c>
      <c r="O269" s="38"/>
      <c r="T269" s="39"/>
      <c r="U269" s="36" t="s">
        <v>442</v>
      </c>
      <c r="V269" s="38"/>
      <c r="W269" s="38"/>
      <c r="X269" s="38"/>
      <c r="Y269" s="38"/>
      <c r="Z269" s="38"/>
      <c r="AA269" s="38"/>
      <c r="AC269" s="36" t="s">
        <v>329</v>
      </c>
      <c r="AE269" s="36" t="s">
        <v>242</v>
      </c>
      <c r="AG269" s="38"/>
      <c r="AH269" s="38"/>
      <c r="AT269" s="42"/>
      <c r="AU269" s="38"/>
      <c r="AV26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6" t="str">
        <f>IF(ISBLANK(Table2[[#This Row],[device_model]]), "", Table2[[#This Row],[device_suggested_area]])</f>
        <v/>
      </c>
      <c r="BE269" s="38"/>
      <c r="BM26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s="36" customFormat="1" ht="16" customHeight="1" x14ac:dyDescent="0.2">
      <c r="A270" s="36">
        <v>2144</v>
      </c>
      <c r="B270" s="36" t="s">
        <v>26</v>
      </c>
      <c r="C270" s="36" t="s">
        <v>789</v>
      </c>
      <c r="D270" s="36" t="s">
        <v>27</v>
      </c>
      <c r="E270" s="36" t="s">
        <v>781</v>
      </c>
      <c r="F270" s="37" t="str">
        <f>IF(ISBLANK(Table2[[#This Row],[unique_id]]), "", PROPER(SUBSTITUTE(Table2[[#This Row],[unique_id]], "_", " ")))</f>
        <v>Servers Network Energy Daily</v>
      </c>
      <c r="G270" s="36" t="s">
        <v>774</v>
      </c>
      <c r="H270" s="36" t="s">
        <v>219</v>
      </c>
      <c r="I270" s="36" t="s">
        <v>141</v>
      </c>
      <c r="M270" s="36" t="s">
        <v>136</v>
      </c>
      <c r="O270" s="38"/>
      <c r="T270" s="39"/>
      <c r="U270" s="36" t="s">
        <v>442</v>
      </c>
      <c r="V270" s="38"/>
      <c r="W270" s="38"/>
      <c r="X270" s="38"/>
      <c r="Y270" s="38"/>
      <c r="Z270" s="38"/>
      <c r="AA270" s="38"/>
      <c r="AC270" s="36" t="s">
        <v>329</v>
      </c>
      <c r="AE270" s="36" t="s">
        <v>242</v>
      </c>
      <c r="AG270" s="38"/>
      <c r="AH270" s="38"/>
      <c r="AT270" s="42"/>
      <c r="AU270" s="38"/>
      <c r="AV27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6" t="str">
        <f>IF(ISBLANK(Table2[[#This Row],[device_model]]), "", Table2[[#This Row],[device_suggested_area]])</f>
        <v/>
      </c>
      <c r="BE270" s="38"/>
      <c r="BM27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s="36" customFormat="1" ht="16" customHeight="1" x14ac:dyDescent="0.2">
      <c r="A271" s="36">
        <v>2145</v>
      </c>
      <c r="B271" s="36" t="s">
        <v>26</v>
      </c>
      <c r="C271" s="36" t="s">
        <v>446</v>
      </c>
      <c r="D271" s="36" t="s">
        <v>334</v>
      </c>
      <c r="E271" s="36" t="s">
        <v>333</v>
      </c>
      <c r="F271" s="37" t="str">
        <f>IF(ISBLANK(Table2[[#This Row],[unique_id]]), "", PROPER(SUBSTITUTE(Table2[[#This Row],[unique_id]], "_", " ")))</f>
        <v>Column Break</v>
      </c>
      <c r="G271" s="36" t="s">
        <v>330</v>
      </c>
      <c r="H271" s="36" t="s">
        <v>219</v>
      </c>
      <c r="I271" s="36" t="s">
        <v>141</v>
      </c>
      <c r="M271" s="36" t="s">
        <v>331</v>
      </c>
      <c r="N271" s="36" t="s">
        <v>332</v>
      </c>
      <c r="O271" s="38"/>
      <c r="T271" s="39"/>
      <c r="V271" s="38"/>
      <c r="W271" s="38"/>
      <c r="X271" s="38"/>
      <c r="Y271" s="38"/>
      <c r="Z271" s="38"/>
      <c r="AA271" s="38"/>
      <c r="AG271" s="38"/>
      <c r="AH271" s="38"/>
      <c r="AT271" s="42"/>
      <c r="AU271" s="38"/>
      <c r="AV27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6" t="str">
        <f>IF(ISBLANK(Table2[[#This Row],[device_model]]), "", Table2[[#This Row],[device_suggested_area]])</f>
        <v/>
      </c>
      <c r="BE271" s="38"/>
      <c r="BM27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s="36" customFormat="1" ht="16" customHeight="1" x14ac:dyDescent="0.2">
      <c r="A272" s="36">
        <v>2400</v>
      </c>
      <c r="B272" s="36" t="s">
        <v>26</v>
      </c>
      <c r="C272" s="36" t="s">
        <v>181</v>
      </c>
      <c r="D272" s="36" t="s">
        <v>27</v>
      </c>
      <c r="E272" s="36" t="s">
        <v>142</v>
      </c>
      <c r="F272" s="37" t="str">
        <f>IF(ISBLANK(Table2[[#This Row],[unique_id]]), "", PROPER(SUBSTITUTE(Table2[[#This Row],[unique_id]], "_", " ")))</f>
        <v>Withings Weight Kg Graham</v>
      </c>
      <c r="G272" s="36" t="s">
        <v>293</v>
      </c>
      <c r="H272" s="36" t="s">
        <v>294</v>
      </c>
      <c r="I272" s="36" t="s">
        <v>143</v>
      </c>
      <c r="O272" s="38"/>
      <c r="T272" s="39"/>
      <c r="V272" s="38"/>
      <c r="W272" s="38"/>
      <c r="X272" s="38"/>
      <c r="Y272" s="38"/>
      <c r="Z272" s="38"/>
      <c r="AA272" s="38"/>
      <c r="AG272" s="38"/>
      <c r="AH272" s="38"/>
      <c r="AT272" s="42"/>
      <c r="AV27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6" t="str">
        <f>IF(ISBLANK(Table2[[#This Row],[device_model]]), "", Table2[[#This Row],[device_suggested_area]])</f>
        <v>Ensuite</v>
      </c>
      <c r="BB272" s="36" t="s">
        <v>1070</v>
      </c>
      <c r="BC272" s="36" t="s">
        <v>399</v>
      </c>
      <c r="BD272" s="36" t="s">
        <v>181</v>
      </c>
      <c r="BE272" s="36" t="s">
        <v>400</v>
      </c>
      <c r="BF272" s="36" t="s">
        <v>398</v>
      </c>
      <c r="BJ272" s="36" t="s">
        <v>1390</v>
      </c>
      <c r="BK272" s="43" t="s">
        <v>436</v>
      </c>
      <c r="BM27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3" spans="1:65" s="36" customFormat="1" ht="16" customHeight="1" x14ac:dyDescent="0.2">
      <c r="A273" s="36">
        <v>2500</v>
      </c>
      <c r="B273" s="36" t="s">
        <v>585</v>
      </c>
      <c r="C273" s="36" t="s">
        <v>283</v>
      </c>
      <c r="D273" s="36" t="s">
        <v>27</v>
      </c>
      <c r="E273" s="36" t="s">
        <v>279</v>
      </c>
      <c r="F273" s="37" t="str">
        <f>IF(ISBLANK(Table2[[#This Row],[unique_id]]), "", PROPER(SUBSTITUTE(Table2[[#This Row],[unique_id]], "_", " ")))</f>
        <v>Network Internet Uptime</v>
      </c>
      <c r="G273" s="36" t="s">
        <v>286</v>
      </c>
      <c r="H273" s="36" t="s">
        <v>731</v>
      </c>
      <c r="I273" s="36" t="s">
        <v>291</v>
      </c>
      <c r="M273" s="36" t="s">
        <v>136</v>
      </c>
      <c r="O273" s="38"/>
      <c r="T273" s="39"/>
      <c r="V273" s="38"/>
      <c r="W273" s="38"/>
      <c r="X273" s="38"/>
      <c r="Y273" s="38"/>
      <c r="Z273" s="38"/>
      <c r="AA273" s="38"/>
      <c r="AB273" s="36" t="s">
        <v>31</v>
      </c>
      <c r="AC273" s="36" t="s">
        <v>280</v>
      </c>
      <c r="AE273" s="36" t="s">
        <v>288</v>
      </c>
      <c r="AF273" s="36">
        <v>200</v>
      </c>
      <c r="AG273" s="38" t="s">
        <v>34</v>
      </c>
      <c r="AH273" s="38"/>
      <c r="AI273" s="36" t="s">
        <v>1204</v>
      </c>
      <c r="AJ273" s="36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3" s="36" t="str">
        <f>IF(ISBLANK(Table2[[#This Row],[index]]),  "", _xlfn.CONCAT("telegraf/macmini-meg/", LOWER(Table2[[#This Row],[device_via_device]])))</f>
        <v>telegraf/macmini-meg/internet</v>
      </c>
      <c r="AS273" s="36">
        <v>1</v>
      </c>
      <c r="AT273" s="32"/>
      <c r="AV273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3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3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3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6" t="str">
        <f>IF(ISBLANK(Table2[[#This Row],[device_model]]), "", Table2[[#This Row],[device_suggested_area]])</f>
        <v>Rack</v>
      </c>
      <c r="BB273" s="36" t="s">
        <v>1183</v>
      </c>
      <c r="BC273" s="36" t="s">
        <v>1185</v>
      </c>
      <c r="BD273" s="36" t="s">
        <v>1184</v>
      </c>
      <c r="BE273" s="36" t="s">
        <v>1026</v>
      </c>
      <c r="BF273" s="36" t="s">
        <v>28</v>
      </c>
      <c r="BM273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s="36" customFormat="1" ht="16" customHeight="1" x14ac:dyDescent="0.2">
      <c r="A274" s="36">
        <v>2501</v>
      </c>
      <c r="B274" s="36" t="s">
        <v>26</v>
      </c>
      <c r="C274" s="36" t="s">
        <v>283</v>
      </c>
      <c r="D274" s="36" t="s">
        <v>27</v>
      </c>
      <c r="E274" s="36" t="s">
        <v>275</v>
      </c>
      <c r="F274" s="37" t="str">
        <f>IF(ISBLANK(Table2[[#This Row],[unique_id]]), "", PROPER(SUBSTITUTE(Table2[[#This Row],[unique_id]], "_", " ")))</f>
        <v>Network Internet Ping</v>
      </c>
      <c r="G274" s="36" t="s">
        <v>276</v>
      </c>
      <c r="H274" s="36" t="s">
        <v>731</v>
      </c>
      <c r="I274" s="36" t="s">
        <v>291</v>
      </c>
      <c r="M274" s="36" t="s">
        <v>136</v>
      </c>
      <c r="O274" s="38"/>
      <c r="T274" s="39"/>
      <c r="V274" s="38"/>
      <c r="W274" s="38"/>
      <c r="X274" s="38"/>
      <c r="Y274" s="38"/>
      <c r="Z274" s="38"/>
      <c r="AA274" s="38"/>
      <c r="AB274" s="36" t="s">
        <v>31</v>
      </c>
      <c r="AC274" s="36" t="s">
        <v>281</v>
      </c>
      <c r="AE274" s="36" t="s">
        <v>287</v>
      </c>
      <c r="AF274" s="36">
        <v>200</v>
      </c>
      <c r="AG274" s="38" t="s">
        <v>34</v>
      </c>
      <c r="AH274" s="38"/>
      <c r="AI274" s="36" t="s">
        <v>1204</v>
      </c>
      <c r="AJ274" s="36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4" s="36" t="str">
        <f>IF(ISBLANK(Table2[[#This Row],[index]]),  "", _xlfn.CONCAT("telegraf/macmini-meg/", LOWER(Table2[[#This Row],[device_via_device]])))</f>
        <v>telegraf/macmini-meg/internet</v>
      </c>
      <c r="AR274" s="51" t="s">
        <v>1334</v>
      </c>
      <c r="AS274" s="36">
        <v>1</v>
      </c>
      <c r="AT274" s="32"/>
      <c r="AV27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6" t="str">
        <f>IF(ISBLANK(Table2[[#This Row],[device_model]]), "", Table2[[#This Row],[device_suggested_area]])</f>
        <v>Rack</v>
      </c>
      <c r="BB274" s="36" t="s">
        <v>1183</v>
      </c>
      <c r="BC274" s="36" t="s">
        <v>1185</v>
      </c>
      <c r="BD274" s="36" t="s">
        <v>1184</v>
      </c>
      <c r="BE274" s="36" t="s">
        <v>1026</v>
      </c>
      <c r="BF274" s="36" t="s">
        <v>28</v>
      </c>
      <c r="BM27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s="36" customFormat="1" ht="16" customHeight="1" x14ac:dyDescent="0.2">
      <c r="A275" s="36">
        <v>2502</v>
      </c>
      <c r="B275" s="36" t="s">
        <v>26</v>
      </c>
      <c r="C275" s="36" t="s">
        <v>283</v>
      </c>
      <c r="D275" s="36" t="s">
        <v>27</v>
      </c>
      <c r="E275" s="36" t="s">
        <v>273</v>
      </c>
      <c r="F275" s="37" t="str">
        <f>IF(ISBLANK(Table2[[#This Row],[unique_id]]), "", PROPER(SUBSTITUTE(Table2[[#This Row],[unique_id]], "_", " ")))</f>
        <v>Network Internet Upload</v>
      </c>
      <c r="G275" s="36" t="s">
        <v>277</v>
      </c>
      <c r="H275" s="36" t="s">
        <v>731</v>
      </c>
      <c r="I275" s="36" t="s">
        <v>291</v>
      </c>
      <c r="M275" s="36" t="s">
        <v>136</v>
      </c>
      <c r="O275" s="38"/>
      <c r="T275" s="39"/>
      <c r="V275" s="38"/>
      <c r="W275" s="38"/>
      <c r="X275" s="38"/>
      <c r="Y275" s="38"/>
      <c r="Z275" s="38"/>
      <c r="AA275" s="38"/>
      <c r="AB275" s="36" t="s">
        <v>31</v>
      </c>
      <c r="AC275" s="36" t="s">
        <v>282</v>
      </c>
      <c r="AD275" s="36" t="s">
        <v>730</v>
      </c>
      <c r="AE275" s="36" t="s">
        <v>289</v>
      </c>
      <c r="AF275" s="36">
        <v>200</v>
      </c>
      <c r="AG275" s="38" t="s">
        <v>34</v>
      </c>
      <c r="AH275" s="38"/>
      <c r="AI275" s="36" t="s">
        <v>1204</v>
      </c>
      <c r="AJ275" s="36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5" s="36" t="str">
        <f>IF(ISBLANK(Table2[[#This Row],[index]]),  "", _xlfn.CONCAT("telegraf/macmini-meg/", LOWER(Table2[[#This Row],[device_via_device]])))</f>
        <v>telegraf/macmini-meg/internet</v>
      </c>
      <c r="AR275" s="51" t="s">
        <v>1335</v>
      </c>
      <c r="AS275" s="36">
        <v>1</v>
      </c>
      <c r="AT275" s="32"/>
      <c r="AV275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6" t="str">
        <f>IF(ISBLANK(Table2[[#This Row],[device_model]]), "", Table2[[#This Row],[device_suggested_area]])</f>
        <v>Rack</v>
      </c>
      <c r="BB275" s="36" t="s">
        <v>1183</v>
      </c>
      <c r="BC275" s="36" t="s">
        <v>1185</v>
      </c>
      <c r="BD275" s="36" t="s">
        <v>1184</v>
      </c>
      <c r="BE275" s="36" t="s">
        <v>1026</v>
      </c>
      <c r="BF275" s="36" t="s">
        <v>28</v>
      </c>
      <c r="BM27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s="36" customFormat="1" ht="16" customHeight="1" x14ac:dyDescent="0.2">
      <c r="A276" s="36">
        <v>2503</v>
      </c>
      <c r="B276" s="36" t="s">
        <v>26</v>
      </c>
      <c r="C276" s="36" t="s">
        <v>283</v>
      </c>
      <c r="D276" s="36" t="s">
        <v>27</v>
      </c>
      <c r="E276" s="36" t="s">
        <v>274</v>
      </c>
      <c r="F276" s="37" t="str">
        <f>IF(ISBLANK(Table2[[#This Row],[unique_id]]), "", PROPER(SUBSTITUTE(Table2[[#This Row],[unique_id]], "_", " ")))</f>
        <v>Network Internet Download</v>
      </c>
      <c r="G276" s="36" t="s">
        <v>278</v>
      </c>
      <c r="H276" s="36" t="s">
        <v>731</v>
      </c>
      <c r="I276" s="36" t="s">
        <v>291</v>
      </c>
      <c r="M276" s="36" t="s">
        <v>136</v>
      </c>
      <c r="O276" s="38"/>
      <c r="T276" s="39"/>
      <c r="V276" s="38"/>
      <c r="W276" s="38"/>
      <c r="X276" s="38"/>
      <c r="Y276" s="38"/>
      <c r="Z276" s="38"/>
      <c r="AA276" s="38"/>
      <c r="AB276" s="36" t="s">
        <v>31</v>
      </c>
      <c r="AC276" s="36" t="s">
        <v>282</v>
      </c>
      <c r="AD276" s="36" t="s">
        <v>730</v>
      </c>
      <c r="AE276" s="36" t="s">
        <v>290</v>
      </c>
      <c r="AF276" s="36">
        <v>200</v>
      </c>
      <c r="AG276" s="38" t="s">
        <v>34</v>
      </c>
      <c r="AH276" s="38"/>
      <c r="AI276" s="36" t="s">
        <v>1204</v>
      </c>
      <c r="AJ276" s="36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6" s="36" t="str">
        <f>IF(ISBLANK(Table2[[#This Row],[index]]),  "", _xlfn.CONCAT("telegraf/macmini-meg/", LOWER(Table2[[#This Row],[device_via_device]])))</f>
        <v>telegraf/macmini-meg/internet</v>
      </c>
      <c r="AR276" s="51" t="s">
        <v>1336</v>
      </c>
      <c r="AS276" s="36">
        <v>1</v>
      </c>
      <c r="AT276" s="32"/>
      <c r="AV27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6" t="str">
        <f>IF(ISBLANK(Table2[[#This Row],[device_model]]), "", Table2[[#This Row],[device_suggested_area]])</f>
        <v>Rack</v>
      </c>
      <c r="BB276" s="36" t="s">
        <v>1183</v>
      </c>
      <c r="BC276" s="36" t="s">
        <v>1185</v>
      </c>
      <c r="BD276" s="36" t="s">
        <v>1184</v>
      </c>
      <c r="BE276" s="36" t="s">
        <v>1026</v>
      </c>
      <c r="BF276" s="36" t="s">
        <v>28</v>
      </c>
      <c r="BM27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s="36" customFormat="1" ht="16" customHeight="1" x14ac:dyDescent="0.2">
      <c r="A277" s="36">
        <v>2504</v>
      </c>
      <c r="B277" s="36" t="s">
        <v>26</v>
      </c>
      <c r="C277" s="36" t="s">
        <v>283</v>
      </c>
      <c r="D277" s="36" t="s">
        <v>27</v>
      </c>
      <c r="E277" s="36" t="s">
        <v>1332</v>
      </c>
      <c r="F277" s="37" t="str">
        <f>IF(ISBLANK(Table2[[#This Row],[unique_id]]), "", PROPER(SUBSTITUTE(Table2[[#This Row],[unique_id]], "_", " ")))</f>
        <v>Network Certificate Expiry</v>
      </c>
      <c r="G277" s="36" t="s">
        <v>728</v>
      </c>
      <c r="H277" s="36" t="s">
        <v>731</v>
      </c>
      <c r="I277" s="36" t="s">
        <v>291</v>
      </c>
      <c r="M277" s="36" t="s">
        <v>136</v>
      </c>
      <c r="O277" s="38"/>
      <c r="T277" s="39"/>
      <c r="V277" s="38"/>
      <c r="W277" s="38"/>
      <c r="X277" s="38"/>
      <c r="Y277" s="38"/>
      <c r="Z277" s="38"/>
      <c r="AA277" s="38"/>
      <c r="AB277" s="36" t="s">
        <v>31</v>
      </c>
      <c r="AC277" s="36" t="s">
        <v>280</v>
      </c>
      <c r="AE277" s="36" t="s">
        <v>729</v>
      </c>
      <c r="AF277" s="36">
        <v>200</v>
      </c>
      <c r="AG277" s="38" t="s">
        <v>34</v>
      </c>
      <c r="AH277" s="38"/>
      <c r="AI277" s="36" t="s">
        <v>1204</v>
      </c>
      <c r="AJ277" s="36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7" s="36" t="str">
        <f>IF(ISBLANK(Table2[[#This Row],[index]]),  "", _xlfn.CONCAT("telegraf/macmini-meg/", LOWER(Table2[[#This Row],[device_via_device]])))</f>
        <v>telegraf/macmini-meg/internet</v>
      </c>
      <c r="AR277" s="51" t="s">
        <v>1337</v>
      </c>
      <c r="AS277" s="36">
        <v>1</v>
      </c>
      <c r="AT277" s="32"/>
      <c r="AV277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6" t="str">
        <f>IF(ISBLANK(Table2[[#This Row],[device_model]]), "", Table2[[#This Row],[device_suggested_area]])</f>
        <v>Rack</v>
      </c>
      <c r="BB277" s="36" t="s">
        <v>1183</v>
      </c>
      <c r="BC277" s="36" t="s">
        <v>1185</v>
      </c>
      <c r="BD277" s="36" t="s">
        <v>1184</v>
      </c>
      <c r="BE277" s="36" t="s">
        <v>1026</v>
      </c>
      <c r="BF277" s="36" t="s">
        <v>28</v>
      </c>
      <c r="BM27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s="36" customFormat="1" ht="16" customHeight="1" x14ac:dyDescent="0.2">
      <c r="A278" s="36">
        <v>2505</v>
      </c>
      <c r="B278" s="36" t="s">
        <v>26</v>
      </c>
      <c r="C278" s="36" t="s">
        <v>283</v>
      </c>
      <c r="D278" s="36" t="s">
        <v>27</v>
      </c>
      <c r="E278" s="36" t="s">
        <v>1294</v>
      </c>
      <c r="F278" s="36" t="str">
        <f>IF(ISBLANK(Table2[[#This Row],[unique_id]]), "", PROPER(SUBSTITUTE(Table2[[#This Row],[unique_id]], "_", " ")))</f>
        <v>Deck Wifi Access Point Experience</v>
      </c>
      <c r="G278" s="36" t="s">
        <v>1297</v>
      </c>
      <c r="H278" s="36" t="s">
        <v>1293</v>
      </c>
      <c r="I278" s="36" t="s">
        <v>291</v>
      </c>
      <c r="M278" s="36" t="s">
        <v>136</v>
      </c>
      <c r="O278" s="38"/>
      <c r="T278" s="39"/>
      <c r="V278" s="38"/>
      <c r="W278" s="38"/>
      <c r="X278" s="38"/>
      <c r="Y278" s="38"/>
      <c r="Z278" s="38"/>
      <c r="AA278" s="38"/>
      <c r="AB278" s="36" t="s">
        <v>31</v>
      </c>
      <c r="AC278" s="36" t="s">
        <v>32</v>
      </c>
      <c r="AD278" s="36" t="s">
        <v>1296</v>
      </c>
      <c r="AF278" s="36">
        <v>200</v>
      </c>
      <c r="AG278" s="38" t="s">
        <v>34</v>
      </c>
      <c r="AH278" s="38"/>
      <c r="AI278" s="36" t="s">
        <v>1204</v>
      </c>
      <c r="AJ278" s="36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78" s="36" t="str">
        <f>IF(ISBLANK(Table2[[#This Row],[index]]),  "", _xlfn.CONCAT("telegraf/macmini-meg/", LOWER(Table2[[#This Row],[device_via_device]])))</f>
        <v>telegraf/macmini-meg/internet</v>
      </c>
      <c r="AR278" s="51" t="s">
        <v>1250</v>
      </c>
      <c r="AS278" s="36">
        <v>1</v>
      </c>
      <c r="AT278" s="32"/>
      <c r="AV27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7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6" t="str">
        <f>IF(ISBLANK(Table2[[#This Row],[device_model]]), "", Table2[[#This Row],[device_suggested_area]])</f>
        <v>Rack</v>
      </c>
      <c r="BB278" s="36" t="s">
        <v>1183</v>
      </c>
      <c r="BC278" s="36" t="s">
        <v>1185</v>
      </c>
      <c r="BD278" s="36" t="s">
        <v>1184</v>
      </c>
      <c r="BE278" s="36" t="s">
        <v>1026</v>
      </c>
      <c r="BF278" s="36" t="s">
        <v>28</v>
      </c>
      <c r="BM27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s="36" customFormat="1" ht="16" customHeight="1" x14ac:dyDescent="0.2">
      <c r="A279" s="36">
        <v>2506</v>
      </c>
      <c r="B279" s="36" t="s">
        <v>26</v>
      </c>
      <c r="C279" s="36" t="s">
        <v>283</v>
      </c>
      <c r="D279" s="36" t="s">
        <v>27</v>
      </c>
      <c r="E279" s="36" t="s">
        <v>1295</v>
      </c>
      <c r="F279" s="36" t="str">
        <f>IF(ISBLANK(Table2[[#This Row],[unique_id]]), "", PROPER(SUBSTITUTE(Table2[[#This Row],[unique_id]], "_", " ")))</f>
        <v>Hallway Wifi Access Point Experience</v>
      </c>
      <c r="G279" s="36" t="s">
        <v>1298</v>
      </c>
      <c r="H279" s="36" t="s">
        <v>1293</v>
      </c>
      <c r="I279" s="36" t="s">
        <v>291</v>
      </c>
      <c r="M279" s="36" t="s">
        <v>136</v>
      </c>
      <c r="O279" s="38"/>
      <c r="T279" s="39"/>
      <c r="V279" s="38"/>
      <c r="W279" s="38"/>
      <c r="X279" s="38"/>
      <c r="Y279" s="38"/>
      <c r="Z279" s="38"/>
      <c r="AA279" s="38"/>
      <c r="AB279" s="36" t="s">
        <v>31</v>
      </c>
      <c r="AC279" s="36" t="s">
        <v>32</v>
      </c>
      <c r="AD279" s="36" t="s">
        <v>1296</v>
      </c>
      <c r="AF279" s="36">
        <v>200</v>
      </c>
      <c r="AG279" s="38" t="s">
        <v>34</v>
      </c>
      <c r="AH279" s="38"/>
      <c r="AI279" s="36" t="s">
        <v>1204</v>
      </c>
      <c r="AJ279" s="36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79" s="36" t="str">
        <f>IF(ISBLANK(Table2[[#This Row],[index]]),  "", _xlfn.CONCAT("telegraf/macmini-meg/", LOWER(Table2[[#This Row],[device_via_device]])))</f>
        <v>telegraf/macmini-meg/internet</v>
      </c>
      <c r="AR279" s="51" t="s">
        <v>1250</v>
      </c>
      <c r="AS279" s="36">
        <v>1</v>
      </c>
      <c r="AT279" s="32"/>
      <c r="AV27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7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6" t="str">
        <f>IF(ISBLANK(Table2[[#This Row],[device_model]]), "", Table2[[#This Row],[device_suggested_area]])</f>
        <v>Rack</v>
      </c>
      <c r="BB279" s="36" t="s">
        <v>1183</v>
      </c>
      <c r="BC279" s="36" t="s">
        <v>1185</v>
      </c>
      <c r="BD279" s="36" t="s">
        <v>1184</v>
      </c>
      <c r="BE279" s="36" t="s">
        <v>1026</v>
      </c>
      <c r="BF279" s="36" t="s">
        <v>28</v>
      </c>
      <c r="BM27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s="36" customFormat="1" ht="16" customHeight="1" x14ac:dyDescent="0.2">
      <c r="A280" s="36">
        <v>2507</v>
      </c>
      <c r="B280" s="36" t="s">
        <v>585</v>
      </c>
      <c r="C280" s="36" t="s">
        <v>150</v>
      </c>
      <c r="D280" s="36" t="s">
        <v>310</v>
      </c>
      <c r="E280" s="36" t="s">
        <v>725</v>
      </c>
      <c r="F280" s="37" t="str">
        <f>IF(ISBLANK(Table2[[#This Row],[unique_id]]), "", PROPER(SUBSTITUTE(Table2[[#This Row],[unique_id]], "_", " ")))</f>
        <v>Network Refresh Zigbee Router Lqi</v>
      </c>
      <c r="G280" s="36" t="s">
        <v>726</v>
      </c>
      <c r="H280" s="36" t="s">
        <v>723</v>
      </c>
      <c r="I280" s="36" t="s">
        <v>291</v>
      </c>
      <c r="M280" s="36" t="s">
        <v>136</v>
      </c>
      <c r="O280" s="38"/>
      <c r="T280" s="39"/>
      <c r="V280" s="38"/>
      <c r="W280" s="38"/>
      <c r="X280" s="38"/>
      <c r="Y280" s="38"/>
      <c r="Z280" s="38"/>
      <c r="AA280" s="38"/>
      <c r="AE280" s="36" t="s">
        <v>727</v>
      </c>
      <c r="AG280" s="38"/>
      <c r="AH280" s="38"/>
      <c r="AR280" s="41"/>
      <c r="AT280" s="32"/>
      <c r="AU280" s="38"/>
      <c r="AV28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0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0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6" t="str">
        <f>IF(ISBLANK(Table2[[#This Row],[device_model]]), "", Table2[[#This Row],[device_suggested_area]])</f>
        <v/>
      </c>
      <c r="BE280" s="38"/>
      <c r="BM28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s="36" customFormat="1" ht="16" customHeight="1" x14ac:dyDescent="0.2">
      <c r="A281" s="36">
        <v>2508</v>
      </c>
      <c r="B281" s="36" t="s">
        <v>26</v>
      </c>
      <c r="C281" s="36" t="s">
        <v>456</v>
      </c>
      <c r="D281" s="36" t="s">
        <v>27</v>
      </c>
      <c r="E281" s="36" t="s">
        <v>717</v>
      </c>
      <c r="F281" s="37" t="str">
        <f>IF(ISBLANK(Table2[[#This Row],[unique_id]]), "", PROPER(SUBSTITUTE(Table2[[#This Row],[unique_id]], "_", " ")))</f>
        <v>Template Driveway Repeater Linkquality Percentage</v>
      </c>
      <c r="G281" s="36" t="s">
        <v>710</v>
      </c>
      <c r="H281" s="36" t="s">
        <v>723</v>
      </c>
      <c r="I281" s="36" t="s">
        <v>291</v>
      </c>
      <c r="M281" s="36" t="s">
        <v>136</v>
      </c>
      <c r="O281" s="38"/>
      <c r="T281" s="39"/>
      <c r="V281" s="38"/>
      <c r="W281" s="38"/>
      <c r="X281" s="38"/>
      <c r="Y281" s="38"/>
      <c r="Z281" s="38"/>
      <c r="AA281" s="38"/>
      <c r="AG281" s="38"/>
      <c r="AH281" s="38"/>
      <c r="AR281" s="41"/>
      <c r="AT281" s="32"/>
      <c r="AU281" s="38"/>
      <c r="AV28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6" t="str">
        <f>IF(ISBLANK(Table2[[#This Row],[device_model]]), "", Table2[[#This Row],[device_suggested_area]])</f>
        <v/>
      </c>
      <c r="BE281" s="38"/>
      <c r="BM28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s="36" customFormat="1" ht="16" customHeight="1" x14ac:dyDescent="0.2">
      <c r="A282" s="36">
        <v>2509</v>
      </c>
      <c r="B282" s="36" t="s">
        <v>26</v>
      </c>
      <c r="C282" s="36" t="s">
        <v>456</v>
      </c>
      <c r="D282" s="36" t="s">
        <v>27</v>
      </c>
      <c r="E282" s="36" t="s">
        <v>718</v>
      </c>
      <c r="F282" s="37" t="str">
        <f>IF(ISBLANK(Table2[[#This Row],[unique_id]]), "", PROPER(SUBSTITUTE(Table2[[#This Row],[unique_id]], "_", " ")))</f>
        <v>Template Landing Repeater Linkquality Percentage</v>
      </c>
      <c r="G282" s="36" t="s">
        <v>711</v>
      </c>
      <c r="H282" s="36" t="s">
        <v>723</v>
      </c>
      <c r="I282" s="36" t="s">
        <v>291</v>
      </c>
      <c r="M282" s="36" t="s">
        <v>136</v>
      </c>
      <c r="O282" s="38"/>
      <c r="T282" s="39"/>
      <c r="V282" s="38"/>
      <c r="W282" s="38"/>
      <c r="X282" s="38"/>
      <c r="Y282" s="38"/>
      <c r="Z282" s="38"/>
      <c r="AA282" s="38"/>
      <c r="AG282" s="38"/>
      <c r="AH282" s="38"/>
      <c r="AR282" s="41"/>
      <c r="AT282" s="32"/>
      <c r="AU282" s="38"/>
      <c r="AV28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6" t="str">
        <f>IF(ISBLANK(Table2[[#This Row],[device_model]]), "", Table2[[#This Row],[device_suggested_area]])</f>
        <v/>
      </c>
      <c r="BE282" s="38"/>
      <c r="BM28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s="36" customFormat="1" ht="16" customHeight="1" x14ac:dyDescent="0.2">
      <c r="A283" s="36">
        <v>2510</v>
      </c>
      <c r="B283" s="36" t="s">
        <v>26</v>
      </c>
      <c r="C283" s="36" t="s">
        <v>456</v>
      </c>
      <c r="D283" s="36" t="s">
        <v>27</v>
      </c>
      <c r="E283" s="36" t="s">
        <v>719</v>
      </c>
      <c r="F283" s="37" t="str">
        <f>IF(ISBLANK(Table2[[#This Row],[unique_id]]), "", PROPER(SUBSTITUTE(Table2[[#This Row],[unique_id]], "_", " ")))</f>
        <v>Template Garden Repeater Linkquality Percentage</v>
      </c>
      <c r="G283" s="36" t="s">
        <v>709</v>
      </c>
      <c r="H283" s="36" t="s">
        <v>723</v>
      </c>
      <c r="I283" s="36" t="s">
        <v>291</v>
      </c>
      <c r="M283" s="36" t="s">
        <v>136</v>
      </c>
      <c r="O283" s="38"/>
      <c r="T283" s="39"/>
      <c r="V283" s="38"/>
      <c r="W283" s="38"/>
      <c r="X283" s="38"/>
      <c r="Y283" s="38"/>
      <c r="Z283" s="38"/>
      <c r="AA283" s="38"/>
      <c r="AG283" s="38"/>
      <c r="AH283" s="38"/>
      <c r="AR283" s="41"/>
      <c r="AT283" s="32"/>
      <c r="AU283" s="38"/>
      <c r="AV283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6" t="str">
        <f>IF(ISBLANK(Table2[[#This Row],[device_model]]), "", Table2[[#This Row],[device_suggested_area]])</f>
        <v/>
      </c>
      <c r="BE283" s="38"/>
      <c r="BM283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s="36" customFormat="1" ht="16" customHeight="1" x14ac:dyDescent="0.2">
      <c r="A284" s="36">
        <v>2511</v>
      </c>
      <c r="B284" s="36" t="s">
        <v>26</v>
      </c>
      <c r="C284" s="36" t="s">
        <v>379</v>
      </c>
      <c r="D284" s="36" t="s">
        <v>27</v>
      </c>
      <c r="E284" s="36" t="s">
        <v>721</v>
      </c>
      <c r="F284" s="37" t="str">
        <f>IF(ISBLANK(Table2[[#This Row],[unique_id]]), "", PROPER(SUBSTITUTE(Table2[[#This Row],[unique_id]], "_", " ")))</f>
        <v>Template Kitchen Fan Outlet Linkquality Percentage</v>
      </c>
      <c r="G284" s="36" t="s">
        <v>623</v>
      </c>
      <c r="H284" s="36" t="s">
        <v>723</v>
      </c>
      <c r="I284" s="36" t="s">
        <v>291</v>
      </c>
      <c r="M284" s="36" t="s">
        <v>136</v>
      </c>
      <c r="O284" s="38"/>
      <c r="T284" s="39"/>
      <c r="V284" s="38"/>
      <c r="W284" s="38"/>
      <c r="X284" s="38"/>
      <c r="Y284" s="38"/>
      <c r="Z284" s="38"/>
      <c r="AA284" s="38"/>
      <c r="AG284" s="38"/>
      <c r="AH284" s="38"/>
      <c r="AR284" s="41"/>
      <c r="AT284" s="32"/>
      <c r="AU284" s="38"/>
      <c r="AV28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6" t="str">
        <f>IF(ISBLANK(Table2[[#This Row],[device_model]]), "", Table2[[#This Row],[device_suggested_area]])</f>
        <v/>
      </c>
      <c r="BE284" s="38"/>
      <c r="BM28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s="36" customFormat="1" ht="16" customHeight="1" x14ac:dyDescent="0.2">
      <c r="A285" s="36">
        <v>2512</v>
      </c>
      <c r="B285" s="36" t="s">
        <v>26</v>
      </c>
      <c r="C285" s="36" t="s">
        <v>379</v>
      </c>
      <c r="D285" s="36" t="s">
        <v>27</v>
      </c>
      <c r="E285" s="36" t="s">
        <v>720</v>
      </c>
      <c r="F285" s="37" t="str">
        <f>IF(ISBLANK(Table2[[#This Row],[unique_id]]), "", PROPER(SUBSTITUTE(Table2[[#This Row],[unique_id]], "_", " ")))</f>
        <v>Template Deck Fans Outlet Linkquality Percentage</v>
      </c>
      <c r="G285" s="36" t="s">
        <v>624</v>
      </c>
      <c r="H285" s="36" t="s">
        <v>723</v>
      </c>
      <c r="I285" s="36" t="s">
        <v>291</v>
      </c>
      <c r="M285" s="36" t="s">
        <v>136</v>
      </c>
      <c r="O285" s="38"/>
      <c r="T285" s="39"/>
      <c r="V285" s="38"/>
      <c r="W285" s="38"/>
      <c r="X285" s="38"/>
      <c r="Y285" s="38"/>
      <c r="Z285" s="38"/>
      <c r="AA285" s="38"/>
      <c r="AG285" s="38"/>
      <c r="AH285" s="38"/>
      <c r="AR285" s="41"/>
      <c r="AT285" s="32"/>
      <c r="AU285" s="38"/>
      <c r="AV285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6" t="str">
        <f>IF(ISBLANK(Table2[[#This Row],[device_model]]), "", Table2[[#This Row],[device_suggested_area]])</f>
        <v/>
      </c>
      <c r="BE285" s="38"/>
      <c r="BM28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s="36" customFormat="1" ht="16" customHeight="1" x14ac:dyDescent="0.2">
      <c r="A286" s="36">
        <v>2513</v>
      </c>
      <c r="B286" s="36" t="s">
        <v>26</v>
      </c>
      <c r="C286" s="36" t="s">
        <v>379</v>
      </c>
      <c r="D286" s="36" t="s">
        <v>27</v>
      </c>
      <c r="E286" s="36" t="s">
        <v>722</v>
      </c>
      <c r="F286" s="37" t="str">
        <f>IF(ISBLANK(Table2[[#This Row],[unique_id]]), "", PROPER(SUBSTITUTE(Table2[[#This Row],[unique_id]], "_", " ")))</f>
        <v>Template Edwin Wardrobe Outlet Linkquality Percentage</v>
      </c>
      <c r="G286" s="36" t="s">
        <v>715</v>
      </c>
      <c r="H286" s="36" t="s">
        <v>723</v>
      </c>
      <c r="I286" s="36" t="s">
        <v>291</v>
      </c>
      <c r="M286" s="36" t="s">
        <v>136</v>
      </c>
      <c r="O286" s="38"/>
      <c r="T286" s="39"/>
      <c r="V286" s="38"/>
      <c r="W286" s="38"/>
      <c r="X286" s="38"/>
      <c r="Y286" s="38"/>
      <c r="Z286" s="38"/>
      <c r="AA286" s="38"/>
      <c r="AG286" s="38"/>
      <c r="AH286" s="38"/>
      <c r="AR286" s="41"/>
      <c r="AT286" s="32"/>
      <c r="AU286" s="38"/>
      <c r="AV28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6" t="str">
        <f>IF(ISBLANK(Table2[[#This Row],[device_model]]), "", Table2[[#This Row],[device_suggested_area]])</f>
        <v/>
      </c>
      <c r="BE286" s="38"/>
      <c r="BM28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s="36" customFormat="1" ht="16" customHeight="1" x14ac:dyDescent="0.2">
      <c r="A287" s="36">
        <v>2514</v>
      </c>
      <c r="B287" s="36" t="s">
        <v>26</v>
      </c>
      <c r="C287" s="36" t="s">
        <v>39</v>
      </c>
      <c r="D287" s="36" t="s">
        <v>27</v>
      </c>
      <c r="E287" s="36" t="s">
        <v>171</v>
      </c>
      <c r="F287" s="37" t="str">
        <f>IF(ISBLANK(Table2[[#This Row],[unique_id]]), "", PROPER(SUBSTITUTE(Table2[[#This Row],[unique_id]], "_", " ")))</f>
        <v>Weatherstation Coms Signal Quality</v>
      </c>
      <c r="G287" s="36" t="s">
        <v>665</v>
      </c>
      <c r="H287" s="36" t="s">
        <v>724</v>
      </c>
      <c r="I287" s="36" t="s">
        <v>291</v>
      </c>
      <c r="O287" s="38"/>
      <c r="T287" s="39"/>
      <c r="V287" s="38"/>
      <c r="W287" s="38"/>
      <c r="X287" s="38"/>
      <c r="Y287" s="38"/>
      <c r="Z287" s="38"/>
      <c r="AA287" s="38"/>
      <c r="AF287" s="36">
        <v>300</v>
      </c>
      <c r="AG287" s="38" t="s">
        <v>34</v>
      </c>
      <c r="AH287" s="38"/>
      <c r="AI287" s="36" t="s">
        <v>86</v>
      </c>
      <c r="AJ287" s="36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7" s="36" t="str">
        <f>IF(ISBLANK(Table2[[#This Row],[index]]),  "", _xlfn.CONCAT(LOWER(Table2[[#This Row],[device_via_device]]), "/", Table2[[#This Row],[unique_id]]))</f>
        <v>weewx/weatherstation_coms_signal_quality</v>
      </c>
      <c r="AR287" s="36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87" s="36">
        <v>1</v>
      </c>
      <c r="AT287" s="32"/>
      <c r="AV287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7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6" t="str">
        <f>IF(ISBLANK(Table2[[#This Row],[device_model]]), "", Table2[[#This Row],[device_suggested_area]])</f>
        <v>Wardrobe</v>
      </c>
      <c r="BB287" s="36" t="s">
        <v>1331</v>
      </c>
      <c r="BC287" s="36" t="s">
        <v>36</v>
      </c>
      <c r="BD287" s="36" t="s">
        <v>37</v>
      </c>
      <c r="BE287" s="36" t="s">
        <v>1122</v>
      </c>
      <c r="BF287" s="36" t="s">
        <v>501</v>
      </c>
      <c r="BM28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s="36" customFormat="1" ht="16" customHeight="1" x14ac:dyDescent="0.2">
      <c r="A288" s="36">
        <v>2515</v>
      </c>
      <c r="B288" s="36" t="s">
        <v>26</v>
      </c>
      <c r="C288" s="36" t="s">
        <v>39</v>
      </c>
      <c r="D288" s="36" t="s">
        <v>27</v>
      </c>
      <c r="E288" s="36" t="s">
        <v>716</v>
      </c>
      <c r="F288" s="37" t="str">
        <f>IF(ISBLANK(Table2[[#This Row],[unique_id]]), "", PROPER(SUBSTITUTE(Table2[[#This Row],[unique_id]], "_", " ")))</f>
        <v>Template Weatherstation Coms Signal Quality Percentage</v>
      </c>
      <c r="G288" s="36" t="s">
        <v>665</v>
      </c>
      <c r="H288" s="36" t="s">
        <v>724</v>
      </c>
      <c r="I288" s="36" t="s">
        <v>291</v>
      </c>
      <c r="M288" s="36" t="s">
        <v>136</v>
      </c>
      <c r="O288" s="38"/>
      <c r="T288" s="39"/>
      <c r="V288" s="38"/>
      <c r="W288" s="38"/>
      <c r="X288" s="38"/>
      <c r="Y288" s="38"/>
      <c r="Z288" s="38"/>
      <c r="AA288" s="38"/>
      <c r="AG288" s="38"/>
      <c r="AH288" s="38"/>
      <c r="AR288" s="41"/>
      <c r="AT288" s="32"/>
      <c r="AU288" s="38"/>
      <c r="AV28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6" t="str">
        <f>IF(ISBLANK(Table2[[#This Row],[device_model]]), "", Table2[[#This Row],[device_suggested_area]])</f>
        <v/>
      </c>
      <c r="BE288" s="38"/>
      <c r="BM28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s="36" customFormat="1" ht="16" customHeight="1" x14ac:dyDescent="0.2">
      <c r="A289" s="36">
        <v>2516</v>
      </c>
      <c r="B289" s="36" t="s">
        <v>26</v>
      </c>
      <c r="C289" s="36" t="s">
        <v>1257</v>
      </c>
      <c r="D289" s="36" t="s">
        <v>148</v>
      </c>
      <c r="E289" s="36" t="s">
        <v>1259</v>
      </c>
      <c r="F289" s="36" t="str">
        <f>IF(ISBLANK(Table2[[#This Row],[unique_id]]), "", PROPER(SUBSTITUTE(Table2[[#This Row],[unique_id]], "_", " ")))</f>
        <v>Service Homeassistant Availability</v>
      </c>
      <c r="G289" s="36" t="s">
        <v>1287</v>
      </c>
      <c r="H289" s="36" t="s">
        <v>1254</v>
      </c>
      <c r="I289" s="36" t="s">
        <v>291</v>
      </c>
      <c r="M289" s="36" t="s">
        <v>136</v>
      </c>
      <c r="O289" s="38"/>
      <c r="T289" s="39"/>
      <c r="V289" s="38"/>
      <c r="W289" s="38"/>
      <c r="X289" s="38"/>
      <c r="Y289" s="38"/>
      <c r="Z289" s="38"/>
      <c r="AA289" s="38"/>
      <c r="AD289" s="36" t="s">
        <v>1255</v>
      </c>
      <c r="AF289" s="36">
        <v>120</v>
      </c>
      <c r="AG289" s="38" t="s">
        <v>34</v>
      </c>
      <c r="AH289" s="38"/>
      <c r="AJ289" s="36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89" s="36" t="str">
        <f>IF(ISBLANK(Table2[[#This Row],[index]]),  "", _xlfn.CONCAT("asystem/supervisor/", SUBSTITUTE(LOWER(Table2[[#This Row],[unique_id]]), "_", "/")))</f>
        <v>asystem/supervisor/service/homeassistant/availability</v>
      </c>
      <c r="AM289" s="36" t="s">
        <v>1289</v>
      </c>
      <c r="AR289" s="36" t="s">
        <v>1004</v>
      </c>
      <c r="AS289" s="36">
        <v>1</v>
      </c>
      <c r="AT289" s="32"/>
      <c r="AV28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8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6" t="str">
        <f>IF(ISBLANK(Table2[[#This Row],[device_model]]), "", Table2[[#This Row],[device_suggested_area]])</f>
        <v>Rack</v>
      </c>
      <c r="BB289" s="36" t="s">
        <v>1258</v>
      </c>
      <c r="BC289" s="36" t="s">
        <v>1185</v>
      </c>
      <c r="BD289" s="36" t="s">
        <v>1184</v>
      </c>
      <c r="BE289" s="36" t="s">
        <v>1026</v>
      </c>
      <c r="BF289" s="36" t="s">
        <v>28</v>
      </c>
      <c r="BK289" s="43"/>
      <c r="BM28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s="36" customFormat="1" ht="16" customHeight="1" x14ac:dyDescent="0.2">
      <c r="A290" s="36">
        <v>2517</v>
      </c>
      <c r="B290" s="36" t="s">
        <v>26</v>
      </c>
      <c r="C290" s="36" t="s">
        <v>1257</v>
      </c>
      <c r="D290" s="36" t="s">
        <v>148</v>
      </c>
      <c r="E290" s="36" t="s">
        <v>1260</v>
      </c>
      <c r="F290" s="36" t="str">
        <f>IF(ISBLANK(Table2[[#This Row],[unique_id]]), "", PROPER(SUBSTITUTE(Table2[[#This Row],[unique_id]], "_", " ")))</f>
        <v>Service Plex Availability</v>
      </c>
      <c r="G290" s="36" t="s">
        <v>1274</v>
      </c>
      <c r="H290" s="36" t="s">
        <v>1254</v>
      </c>
      <c r="I290" s="36" t="s">
        <v>291</v>
      </c>
      <c r="M290" s="36" t="s">
        <v>136</v>
      </c>
      <c r="O290" s="38"/>
      <c r="T290" s="39"/>
      <c r="V290" s="38"/>
      <c r="W290" s="38"/>
      <c r="X290" s="38"/>
      <c r="Y290" s="38"/>
      <c r="Z290" s="38"/>
      <c r="AA290" s="38"/>
      <c r="AD290" s="36" t="s">
        <v>1255</v>
      </c>
      <c r="AF290" s="36">
        <v>120</v>
      </c>
      <c r="AG290" s="38" t="s">
        <v>34</v>
      </c>
      <c r="AH290" s="38"/>
      <c r="AJ290" s="36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0" s="36" t="str">
        <f>IF(ISBLANK(Table2[[#This Row],[index]]),  "", _xlfn.CONCAT("asystem/supervisor/", SUBSTITUTE(LOWER(Table2[[#This Row],[unique_id]]), "_", "/")))</f>
        <v>asystem/supervisor/service/plex/availability</v>
      </c>
      <c r="AM290" s="36" t="s">
        <v>1289</v>
      </c>
      <c r="AR290" s="36" t="s">
        <v>1004</v>
      </c>
      <c r="AS290" s="36">
        <v>1</v>
      </c>
      <c r="AT290" s="32"/>
      <c r="AV29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0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0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6" t="str">
        <f>IF(ISBLANK(Table2[[#This Row],[device_model]]), "", Table2[[#This Row],[device_suggested_area]])</f>
        <v>Rack</v>
      </c>
      <c r="BB290" s="36" t="s">
        <v>1258</v>
      </c>
      <c r="BC290" s="36" t="s">
        <v>1185</v>
      </c>
      <c r="BD290" s="36" t="s">
        <v>1184</v>
      </c>
      <c r="BE290" s="36" t="s">
        <v>1026</v>
      </c>
      <c r="BF290" s="36" t="s">
        <v>28</v>
      </c>
      <c r="BK290" s="43"/>
      <c r="BM29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s="36" customFormat="1" ht="16" customHeight="1" x14ac:dyDescent="0.2">
      <c r="A291" s="36">
        <v>2518</v>
      </c>
      <c r="B291" s="36" t="s">
        <v>26</v>
      </c>
      <c r="C291" s="36" t="s">
        <v>1257</v>
      </c>
      <c r="D291" s="36" t="s">
        <v>148</v>
      </c>
      <c r="E291" s="36" t="s">
        <v>1261</v>
      </c>
      <c r="F291" s="36" t="str">
        <f>IF(ISBLANK(Table2[[#This Row],[unique_id]]), "", PROPER(SUBSTITUTE(Table2[[#This Row],[unique_id]], "_", " ")))</f>
        <v>Service Grafana Availability</v>
      </c>
      <c r="G291" s="36" t="s">
        <v>1275</v>
      </c>
      <c r="H291" s="36" t="s">
        <v>1254</v>
      </c>
      <c r="I291" s="36" t="s">
        <v>291</v>
      </c>
      <c r="M291" s="36" t="s">
        <v>136</v>
      </c>
      <c r="O291" s="38"/>
      <c r="T291" s="39"/>
      <c r="V291" s="38"/>
      <c r="W291" s="38"/>
      <c r="X291" s="38"/>
      <c r="Y291" s="38"/>
      <c r="Z291" s="38"/>
      <c r="AA291" s="38"/>
      <c r="AD291" s="36" t="s">
        <v>1255</v>
      </c>
      <c r="AF291" s="36">
        <v>120</v>
      </c>
      <c r="AG291" s="38" t="s">
        <v>34</v>
      </c>
      <c r="AH291" s="38"/>
      <c r="AJ291" s="36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1" s="36" t="str">
        <f>IF(ISBLANK(Table2[[#This Row],[index]]),  "", _xlfn.CONCAT("asystem/supervisor/", SUBSTITUTE(LOWER(Table2[[#This Row],[unique_id]]), "_", "/")))</f>
        <v>asystem/supervisor/service/grafana/availability</v>
      </c>
      <c r="AM291" s="36" t="s">
        <v>1289</v>
      </c>
      <c r="AR291" s="36" t="s">
        <v>1004</v>
      </c>
      <c r="AS291" s="36">
        <v>1</v>
      </c>
      <c r="AT291" s="32"/>
      <c r="AV29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6" t="str">
        <f>IF(ISBLANK(Table2[[#This Row],[device_model]]), "", Table2[[#This Row],[device_suggested_area]])</f>
        <v>Rack</v>
      </c>
      <c r="BB291" s="36" t="s">
        <v>1258</v>
      </c>
      <c r="BC291" s="36" t="s">
        <v>1185</v>
      </c>
      <c r="BD291" s="36" t="s">
        <v>1184</v>
      </c>
      <c r="BE291" s="36" t="s">
        <v>1026</v>
      </c>
      <c r="BF291" s="36" t="s">
        <v>28</v>
      </c>
      <c r="BK291" s="43"/>
      <c r="BM29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s="36" customFormat="1" ht="16" customHeight="1" x14ac:dyDescent="0.2">
      <c r="A292" s="36">
        <v>2519</v>
      </c>
      <c r="B292" s="36" t="s">
        <v>26</v>
      </c>
      <c r="C292" s="36" t="s">
        <v>1257</v>
      </c>
      <c r="D292" s="36" t="s">
        <v>148</v>
      </c>
      <c r="E292" s="36" t="s">
        <v>1262</v>
      </c>
      <c r="F292" s="36" t="str">
        <f>IF(ISBLANK(Table2[[#This Row],[unique_id]]), "", PROPER(SUBSTITUTE(Table2[[#This Row],[unique_id]], "_", " ")))</f>
        <v>Service Wrangle Availability</v>
      </c>
      <c r="G292" s="36" t="s">
        <v>1276</v>
      </c>
      <c r="H292" s="36" t="s">
        <v>1254</v>
      </c>
      <c r="I292" s="36" t="s">
        <v>291</v>
      </c>
      <c r="M292" s="36" t="s">
        <v>136</v>
      </c>
      <c r="O292" s="38"/>
      <c r="T292" s="39"/>
      <c r="V292" s="38"/>
      <c r="W292" s="38"/>
      <c r="X292" s="38"/>
      <c r="Y292" s="38"/>
      <c r="Z292" s="38"/>
      <c r="AA292" s="38"/>
      <c r="AD292" s="36" t="s">
        <v>1255</v>
      </c>
      <c r="AF292" s="36">
        <v>120</v>
      </c>
      <c r="AG292" s="38" t="s">
        <v>34</v>
      </c>
      <c r="AH292" s="38"/>
      <c r="AJ292" s="36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2" s="36" t="str">
        <f>IF(ISBLANK(Table2[[#This Row],[index]]),  "", _xlfn.CONCAT("asystem/supervisor/", SUBSTITUTE(LOWER(Table2[[#This Row],[unique_id]]), "_", "/")))</f>
        <v>asystem/supervisor/service/wrangle/availability</v>
      </c>
      <c r="AM292" s="36" t="s">
        <v>1289</v>
      </c>
      <c r="AR292" s="36" t="s">
        <v>1004</v>
      </c>
      <c r="AS292" s="36">
        <v>1</v>
      </c>
      <c r="AT292" s="32"/>
      <c r="AV29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6" t="str">
        <f>IF(ISBLANK(Table2[[#This Row],[device_model]]), "", Table2[[#This Row],[device_suggested_area]])</f>
        <v>Rack</v>
      </c>
      <c r="BB292" s="36" t="s">
        <v>1258</v>
      </c>
      <c r="BC292" s="36" t="s">
        <v>1185</v>
      </c>
      <c r="BD292" s="36" t="s">
        <v>1184</v>
      </c>
      <c r="BE292" s="36" t="s">
        <v>1026</v>
      </c>
      <c r="BF292" s="36" t="s">
        <v>28</v>
      </c>
      <c r="BK292" s="43"/>
      <c r="BM29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s="36" customFormat="1" ht="16" customHeight="1" x14ac:dyDescent="0.2">
      <c r="A293" s="36">
        <v>2520</v>
      </c>
      <c r="B293" s="36" t="s">
        <v>26</v>
      </c>
      <c r="C293" s="36" t="s">
        <v>1257</v>
      </c>
      <c r="D293" s="36" t="s">
        <v>148</v>
      </c>
      <c r="E293" s="36" t="s">
        <v>1263</v>
      </c>
      <c r="F293" s="36" t="str">
        <f>IF(ISBLANK(Table2[[#This Row],[unique_id]]), "", PROPER(SUBSTITUTE(Table2[[#This Row],[unique_id]], "_", " ")))</f>
        <v>Service Internet Availability</v>
      </c>
      <c r="G293" s="36" t="s">
        <v>283</v>
      </c>
      <c r="H293" s="36" t="s">
        <v>1254</v>
      </c>
      <c r="I293" s="36" t="s">
        <v>291</v>
      </c>
      <c r="M293" s="36" t="s">
        <v>136</v>
      </c>
      <c r="O293" s="38"/>
      <c r="T293" s="39"/>
      <c r="V293" s="38"/>
      <c r="W293" s="38"/>
      <c r="X293" s="38"/>
      <c r="Y293" s="38"/>
      <c r="Z293" s="38"/>
      <c r="AA293" s="38"/>
      <c r="AD293" s="36" t="s">
        <v>1255</v>
      </c>
      <c r="AF293" s="36">
        <v>120</v>
      </c>
      <c r="AG293" s="38" t="s">
        <v>34</v>
      </c>
      <c r="AH293" s="38"/>
      <c r="AJ293" s="36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3" s="36" t="str">
        <f>IF(ISBLANK(Table2[[#This Row],[index]]),  "", _xlfn.CONCAT("asystem/supervisor/", SUBSTITUTE(LOWER(Table2[[#This Row],[unique_id]]), "_", "/")))</f>
        <v>asystem/supervisor/service/internet/availability</v>
      </c>
      <c r="AM293" s="36" t="s">
        <v>1289</v>
      </c>
      <c r="AR293" s="36" t="s">
        <v>1004</v>
      </c>
      <c r="AS293" s="36">
        <v>1</v>
      </c>
      <c r="AT293" s="32"/>
      <c r="AV293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3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6" t="str">
        <f>IF(ISBLANK(Table2[[#This Row],[device_model]]), "", Table2[[#This Row],[device_suggested_area]])</f>
        <v>Rack</v>
      </c>
      <c r="BB293" s="36" t="s">
        <v>1258</v>
      </c>
      <c r="BC293" s="36" t="s">
        <v>1185</v>
      </c>
      <c r="BD293" s="36" t="s">
        <v>1184</v>
      </c>
      <c r="BE293" s="36" t="s">
        <v>1026</v>
      </c>
      <c r="BF293" s="36" t="s">
        <v>28</v>
      </c>
      <c r="BK293" s="43"/>
      <c r="BM293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s="36" customFormat="1" ht="16" customHeight="1" x14ac:dyDescent="0.2">
      <c r="A294" s="36">
        <v>2521</v>
      </c>
      <c r="B294" s="36" t="s">
        <v>26</v>
      </c>
      <c r="C294" s="36" t="s">
        <v>1257</v>
      </c>
      <c r="D294" s="36" t="s">
        <v>148</v>
      </c>
      <c r="E294" s="36" t="s">
        <v>1264</v>
      </c>
      <c r="F294" s="36" t="str">
        <f>IF(ISBLANK(Table2[[#This Row],[unique_id]]), "", PROPER(SUBSTITUTE(Table2[[#This Row],[unique_id]], "_", " ")))</f>
        <v>Service Unifi Availability</v>
      </c>
      <c r="G294" s="36" t="s">
        <v>234</v>
      </c>
      <c r="H294" s="36" t="s">
        <v>1254</v>
      </c>
      <c r="I294" s="36" t="s">
        <v>291</v>
      </c>
      <c r="M294" s="36" t="s">
        <v>136</v>
      </c>
      <c r="O294" s="38"/>
      <c r="T294" s="39"/>
      <c r="V294" s="38"/>
      <c r="W294" s="38"/>
      <c r="X294" s="38"/>
      <c r="Y294" s="38"/>
      <c r="Z294" s="38"/>
      <c r="AA294" s="38"/>
      <c r="AD294" s="36" t="s">
        <v>1255</v>
      </c>
      <c r="AF294" s="36">
        <v>120</v>
      </c>
      <c r="AG294" s="38" t="s">
        <v>34</v>
      </c>
      <c r="AH294" s="38"/>
      <c r="AJ294" s="36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4" s="36" t="str">
        <f>IF(ISBLANK(Table2[[#This Row],[index]]),  "", _xlfn.CONCAT("asystem/supervisor/", SUBSTITUTE(LOWER(Table2[[#This Row],[unique_id]]), "_", "/")))</f>
        <v>asystem/supervisor/service/unifi/availability</v>
      </c>
      <c r="AM294" s="36" t="s">
        <v>1289</v>
      </c>
      <c r="AR294" s="36" t="s">
        <v>1004</v>
      </c>
      <c r="AS294" s="36">
        <v>1</v>
      </c>
      <c r="AT294" s="32"/>
      <c r="AV29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6" t="str">
        <f>IF(ISBLANK(Table2[[#This Row],[device_model]]), "", Table2[[#This Row],[device_suggested_area]])</f>
        <v>Rack</v>
      </c>
      <c r="BB294" s="36" t="s">
        <v>1258</v>
      </c>
      <c r="BC294" s="36" t="s">
        <v>1185</v>
      </c>
      <c r="BD294" s="36" t="s">
        <v>1184</v>
      </c>
      <c r="BE294" s="36" t="s">
        <v>1026</v>
      </c>
      <c r="BF294" s="36" t="s">
        <v>28</v>
      </c>
      <c r="BK294" s="43"/>
      <c r="BM29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s="36" customFormat="1" ht="16" customHeight="1" x14ac:dyDescent="0.2">
      <c r="A295" s="36">
        <v>2522</v>
      </c>
      <c r="B295" s="36" t="s">
        <v>26</v>
      </c>
      <c r="C295" s="36" t="s">
        <v>1257</v>
      </c>
      <c r="D295" s="36" t="s">
        <v>148</v>
      </c>
      <c r="E295" s="36" t="s">
        <v>1256</v>
      </c>
      <c r="F295" s="36" t="str">
        <f>IF(ISBLANK(Table2[[#This Row],[unique_id]]), "", PROPER(SUBSTITUTE(Table2[[#This Row],[unique_id]], "_", " ")))</f>
        <v>Service Zigbee2Mqtt Availability</v>
      </c>
      <c r="G295" s="36" t="s">
        <v>1277</v>
      </c>
      <c r="H295" s="36" t="s">
        <v>1254</v>
      </c>
      <c r="I295" s="36" t="s">
        <v>291</v>
      </c>
      <c r="M295" s="36" t="s">
        <v>136</v>
      </c>
      <c r="O295" s="38"/>
      <c r="T295" s="39"/>
      <c r="V295" s="38"/>
      <c r="W295" s="38"/>
      <c r="X295" s="38"/>
      <c r="Y295" s="38"/>
      <c r="Z295" s="38"/>
      <c r="AA295" s="38"/>
      <c r="AD295" s="36" t="s">
        <v>1255</v>
      </c>
      <c r="AF295" s="36">
        <v>120</v>
      </c>
      <c r="AG295" s="38" t="s">
        <v>34</v>
      </c>
      <c r="AH295" s="38"/>
      <c r="AJ295" s="36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5" s="36" t="str">
        <f>IF(ISBLANK(Table2[[#This Row],[index]]),  "", _xlfn.CONCAT("asystem/supervisor/", SUBSTITUTE(LOWER(Table2[[#This Row],[unique_id]]), "_", "/")))</f>
        <v>asystem/supervisor/service/zigbee2mqtt/availability</v>
      </c>
      <c r="AM295" s="36" t="s">
        <v>1289</v>
      </c>
      <c r="AR295" s="36" t="s">
        <v>1004</v>
      </c>
      <c r="AS295" s="36">
        <v>1</v>
      </c>
      <c r="AT295" s="32"/>
      <c r="AV295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6" t="str">
        <f>IF(ISBLANK(Table2[[#This Row],[device_model]]), "", Table2[[#This Row],[device_suggested_area]])</f>
        <v>Rack</v>
      </c>
      <c r="BB295" s="36" t="s">
        <v>1258</v>
      </c>
      <c r="BC295" s="36" t="s">
        <v>1185</v>
      </c>
      <c r="BD295" s="36" t="s">
        <v>1184</v>
      </c>
      <c r="BE295" s="36" t="s">
        <v>1026</v>
      </c>
      <c r="BF295" s="36" t="s">
        <v>28</v>
      </c>
      <c r="BK295" s="43"/>
      <c r="BM29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s="36" customFormat="1" ht="16" customHeight="1" x14ac:dyDescent="0.2">
      <c r="A296" s="36">
        <v>2523</v>
      </c>
      <c r="B296" s="36" t="s">
        <v>26</v>
      </c>
      <c r="C296" s="36" t="s">
        <v>1257</v>
      </c>
      <c r="D296" s="36" t="s">
        <v>148</v>
      </c>
      <c r="E296" s="36" t="s">
        <v>1265</v>
      </c>
      <c r="F296" s="36" t="str">
        <f>IF(ISBLANK(Table2[[#This Row],[unique_id]]), "", PROPER(SUBSTITUTE(Table2[[#This Row],[unique_id]], "_", " ")))</f>
        <v>Service Weewx Availability</v>
      </c>
      <c r="G296" s="36" t="s">
        <v>1278</v>
      </c>
      <c r="H296" s="36" t="s">
        <v>1254</v>
      </c>
      <c r="I296" s="36" t="s">
        <v>291</v>
      </c>
      <c r="M296" s="36" t="s">
        <v>136</v>
      </c>
      <c r="O296" s="38"/>
      <c r="T296" s="39"/>
      <c r="V296" s="38"/>
      <c r="W296" s="38"/>
      <c r="X296" s="38"/>
      <c r="Y296" s="38"/>
      <c r="Z296" s="38"/>
      <c r="AA296" s="38"/>
      <c r="AD296" s="36" t="s">
        <v>1255</v>
      </c>
      <c r="AF296" s="36">
        <v>120</v>
      </c>
      <c r="AG296" s="38" t="s">
        <v>34</v>
      </c>
      <c r="AH296" s="38"/>
      <c r="AJ296" s="36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6" s="36" t="str">
        <f>IF(ISBLANK(Table2[[#This Row],[index]]),  "", _xlfn.CONCAT("asystem/supervisor/", SUBSTITUTE(LOWER(Table2[[#This Row],[unique_id]]), "_", "/")))</f>
        <v>asystem/supervisor/service/weewx/availability</v>
      </c>
      <c r="AM296" s="36" t="s">
        <v>1289</v>
      </c>
      <c r="AR296" s="36" t="s">
        <v>1004</v>
      </c>
      <c r="AS296" s="36">
        <v>1</v>
      </c>
      <c r="AT296" s="32"/>
      <c r="AV29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6" t="str">
        <f>IF(ISBLANK(Table2[[#This Row],[device_model]]), "", Table2[[#This Row],[device_suggested_area]])</f>
        <v>Rack</v>
      </c>
      <c r="BB296" s="36" t="s">
        <v>1258</v>
      </c>
      <c r="BC296" s="36" t="s">
        <v>1185</v>
      </c>
      <c r="BD296" s="36" t="s">
        <v>1184</v>
      </c>
      <c r="BE296" s="36" t="s">
        <v>1026</v>
      </c>
      <c r="BF296" s="36" t="s">
        <v>28</v>
      </c>
      <c r="BK296" s="43"/>
      <c r="BM29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s="36" customFormat="1" ht="16" customHeight="1" x14ac:dyDescent="0.2">
      <c r="A297" s="36">
        <v>2524</v>
      </c>
      <c r="B297" s="36" t="s">
        <v>26</v>
      </c>
      <c r="C297" s="36" t="s">
        <v>1257</v>
      </c>
      <c r="D297" s="36" t="s">
        <v>148</v>
      </c>
      <c r="E297" s="36" t="s">
        <v>1266</v>
      </c>
      <c r="F297" s="36" t="str">
        <f>IF(ISBLANK(Table2[[#This Row],[unique_id]]), "", PROPER(SUBSTITUTE(Table2[[#This Row],[unique_id]], "_", " ")))</f>
        <v>Service Digitemp Availability</v>
      </c>
      <c r="G297" s="36" t="s">
        <v>1279</v>
      </c>
      <c r="H297" s="36" t="s">
        <v>1254</v>
      </c>
      <c r="I297" s="36" t="s">
        <v>291</v>
      </c>
      <c r="M297" s="36" t="s">
        <v>136</v>
      </c>
      <c r="O297" s="38"/>
      <c r="T297" s="39"/>
      <c r="V297" s="38"/>
      <c r="W297" s="38"/>
      <c r="X297" s="38"/>
      <c r="Y297" s="38"/>
      <c r="Z297" s="38"/>
      <c r="AA297" s="38"/>
      <c r="AD297" s="36" t="s">
        <v>1255</v>
      </c>
      <c r="AF297" s="36">
        <v>120</v>
      </c>
      <c r="AG297" s="38" t="s">
        <v>34</v>
      </c>
      <c r="AH297" s="38"/>
      <c r="AJ297" s="36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297" s="36" t="str">
        <f>IF(ISBLANK(Table2[[#This Row],[index]]),  "", _xlfn.CONCAT("asystem/supervisor/", SUBSTITUTE(LOWER(Table2[[#This Row],[unique_id]]), "_", "/")))</f>
        <v>asystem/supervisor/service/digitemp/availability</v>
      </c>
      <c r="AM297" s="36" t="s">
        <v>1289</v>
      </c>
      <c r="AR297" s="36" t="s">
        <v>1004</v>
      </c>
      <c r="AS297" s="36">
        <v>1</v>
      </c>
      <c r="AT297" s="32"/>
      <c r="AV297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29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6" t="str">
        <f>IF(ISBLANK(Table2[[#This Row],[device_model]]), "", Table2[[#This Row],[device_suggested_area]])</f>
        <v>Rack</v>
      </c>
      <c r="BB297" s="36" t="s">
        <v>1258</v>
      </c>
      <c r="BC297" s="36" t="s">
        <v>1185</v>
      </c>
      <c r="BD297" s="36" t="s">
        <v>1184</v>
      </c>
      <c r="BE297" s="36" t="s">
        <v>1026</v>
      </c>
      <c r="BF297" s="36" t="s">
        <v>28</v>
      </c>
      <c r="BK297" s="43"/>
      <c r="BM29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s="36" customFormat="1" ht="16" customHeight="1" x14ac:dyDescent="0.2">
      <c r="A298" s="36">
        <v>2525</v>
      </c>
      <c r="B298" s="36" t="s">
        <v>26</v>
      </c>
      <c r="C298" s="36" t="s">
        <v>1257</v>
      </c>
      <c r="D298" s="36" t="s">
        <v>148</v>
      </c>
      <c r="E298" s="36" t="s">
        <v>1267</v>
      </c>
      <c r="F298" s="36" t="str">
        <f>IF(ISBLANK(Table2[[#This Row],[unique_id]]), "", PROPER(SUBSTITUTE(Table2[[#This Row],[unique_id]], "_", " ")))</f>
        <v>Service Nginx Availability</v>
      </c>
      <c r="G298" s="36" t="s">
        <v>1280</v>
      </c>
      <c r="H298" s="36" t="s">
        <v>1254</v>
      </c>
      <c r="I298" s="36" t="s">
        <v>291</v>
      </c>
      <c r="M298" s="36" t="s">
        <v>136</v>
      </c>
      <c r="O298" s="38"/>
      <c r="T298" s="39"/>
      <c r="V298" s="38"/>
      <c r="W298" s="38"/>
      <c r="X298" s="38"/>
      <c r="Y298" s="38"/>
      <c r="Z298" s="38"/>
      <c r="AA298" s="38"/>
      <c r="AD298" s="36" t="s">
        <v>1255</v>
      </c>
      <c r="AF298" s="36">
        <v>120</v>
      </c>
      <c r="AG298" s="38" t="s">
        <v>34</v>
      </c>
      <c r="AH298" s="38"/>
      <c r="AJ298" s="36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298" s="36" t="str">
        <f>IF(ISBLANK(Table2[[#This Row],[index]]),  "", _xlfn.CONCAT("asystem/supervisor/", SUBSTITUTE(LOWER(Table2[[#This Row],[unique_id]]), "_", "/")))</f>
        <v>asystem/supervisor/service/nginx/availability</v>
      </c>
      <c r="AM298" s="36" t="s">
        <v>1289</v>
      </c>
      <c r="AR298" s="36" t="s">
        <v>1004</v>
      </c>
      <c r="AS298" s="36">
        <v>1</v>
      </c>
      <c r="AT298" s="32"/>
      <c r="AV29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29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6" t="str">
        <f>IF(ISBLANK(Table2[[#This Row],[device_model]]), "", Table2[[#This Row],[device_suggested_area]])</f>
        <v>Rack</v>
      </c>
      <c r="BB298" s="36" t="s">
        <v>1258</v>
      </c>
      <c r="BC298" s="36" t="s">
        <v>1185</v>
      </c>
      <c r="BD298" s="36" t="s">
        <v>1184</v>
      </c>
      <c r="BE298" s="36" t="s">
        <v>1026</v>
      </c>
      <c r="BF298" s="36" t="s">
        <v>28</v>
      </c>
      <c r="BK298" s="43"/>
      <c r="BM29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s="36" customFormat="1" ht="16" customHeight="1" x14ac:dyDescent="0.2">
      <c r="A299" s="36">
        <v>2526</v>
      </c>
      <c r="B299" s="36" t="s">
        <v>26</v>
      </c>
      <c r="C299" s="36" t="s">
        <v>1257</v>
      </c>
      <c r="D299" s="36" t="s">
        <v>148</v>
      </c>
      <c r="E299" s="36" t="s">
        <v>1268</v>
      </c>
      <c r="F299" s="36" t="str">
        <f>IF(ISBLANK(Table2[[#This Row],[unique_id]]), "", PROPER(SUBSTITUTE(Table2[[#This Row],[unique_id]], "_", " ")))</f>
        <v>Service Influxdb Availability</v>
      </c>
      <c r="G299" s="36" t="s">
        <v>1281</v>
      </c>
      <c r="H299" s="36" t="s">
        <v>1254</v>
      </c>
      <c r="I299" s="36" t="s">
        <v>291</v>
      </c>
      <c r="M299" s="36" t="s">
        <v>136</v>
      </c>
      <c r="O299" s="38"/>
      <c r="T299" s="39"/>
      <c r="V299" s="38"/>
      <c r="W299" s="38"/>
      <c r="X299" s="38"/>
      <c r="Y299" s="38"/>
      <c r="Z299" s="38"/>
      <c r="AA299" s="38"/>
      <c r="AD299" s="36" t="s">
        <v>1255</v>
      </c>
      <c r="AF299" s="36">
        <v>120</v>
      </c>
      <c r="AG299" s="38" t="s">
        <v>34</v>
      </c>
      <c r="AH299" s="38"/>
      <c r="AJ299" s="36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299" s="36" t="str">
        <f>IF(ISBLANK(Table2[[#This Row],[index]]),  "", _xlfn.CONCAT("asystem/supervisor/", SUBSTITUTE(LOWER(Table2[[#This Row],[unique_id]]), "_", "/")))</f>
        <v>asystem/supervisor/service/influxdb/availability</v>
      </c>
      <c r="AM299" s="36" t="s">
        <v>1289</v>
      </c>
      <c r="AR299" s="36" t="s">
        <v>1004</v>
      </c>
      <c r="AS299" s="36">
        <v>1</v>
      </c>
      <c r="AT299" s="32"/>
      <c r="AV29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29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6" t="str">
        <f>IF(ISBLANK(Table2[[#This Row],[device_model]]), "", Table2[[#This Row],[device_suggested_area]])</f>
        <v>Rack</v>
      </c>
      <c r="BB299" s="36" t="s">
        <v>1258</v>
      </c>
      <c r="BC299" s="36" t="s">
        <v>1185</v>
      </c>
      <c r="BD299" s="36" t="s">
        <v>1184</v>
      </c>
      <c r="BE299" s="36" t="s">
        <v>1026</v>
      </c>
      <c r="BF299" s="36" t="s">
        <v>28</v>
      </c>
      <c r="BK299" s="43"/>
      <c r="BM29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s="36" customFormat="1" ht="16" customHeight="1" x14ac:dyDescent="0.2">
      <c r="A300" s="36">
        <v>2527</v>
      </c>
      <c r="B300" s="36" t="s">
        <v>26</v>
      </c>
      <c r="C300" s="36" t="s">
        <v>1257</v>
      </c>
      <c r="D300" s="36" t="s">
        <v>148</v>
      </c>
      <c r="E300" s="36" t="s">
        <v>1269</v>
      </c>
      <c r="F300" s="36" t="str">
        <f>IF(ISBLANK(Table2[[#This Row],[unique_id]]), "", PROPER(SUBSTITUTE(Table2[[#This Row],[unique_id]], "_", " ")))</f>
        <v>Service Mariadb Availability</v>
      </c>
      <c r="G300" s="36" t="s">
        <v>1282</v>
      </c>
      <c r="H300" s="36" t="s">
        <v>1254</v>
      </c>
      <c r="I300" s="36" t="s">
        <v>291</v>
      </c>
      <c r="M300" s="36" t="s">
        <v>136</v>
      </c>
      <c r="O300" s="38"/>
      <c r="T300" s="39"/>
      <c r="V300" s="38"/>
      <c r="W300" s="38"/>
      <c r="X300" s="38"/>
      <c r="Y300" s="38"/>
      <c r="Z300" s="38"/>
      <c r="AA300" s="38"/>
      <c r="AD300" s="36" t="s">
        <v>1255</v>
      </c>
      <c r="AF300" s="36">
        <v>120</v>
      </c>
      <c r="AG300" s="38" t="s">
        <v>34</v>
      </c>
      <c r="AH300" s="38"/>
      <c r="AJ300" s="36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0" s="36" t="str">
        <f>IF(ISBLANK(Table2[[#This Row],[index]]),  "", _xlfn.CONCAT("asystem/supervisor/", SUBSTITUTE(LOWER(Table2[[#This Row],[unique_id]]), "_", "/")))</f>
        <v>asystem/supervisor/service/mariadb/availability</v>
      </c>
      <c r="AM300" s="36" t="s">
        <v>1289</v>
      </c>
      <c r="AR300" s="36" t="s">
        <v>1004</v>
      </c>
      <c r="AS300" s="36">
        <v>1</v>
      </c>
      <c r="AT300" s="32"/>
      <c r="AV30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0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6" t="str">
        <f>IF(ISBLANK(Table2[[#This Row],[device_model]]), "", Table2[[#This Row],[device_suggested_area]])</f>
        <v>Rack</v>
      </c>
      <c r="BB300" s="36" t="s">
        <v>1258</v>
      </c>
      <c r="BC300" s="36" t="s">
        <v>1185</v>
      </c>
      <c r="BD300" s="36" t="s">
        <v>1184</v>
      </c>
      <c r="BE300" s="36" t="s">
        <v>1026</v>
      </c>
      <c r="BF300" s="36" t="s">
        <v>28</v>
      </c>
      <c r="BK300" s="43"/>
      <c r="BM30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s="36" customFormat="1" ht="16" customHeight="1" x14ac:dyDescent="0.2">
      <c r="A301" s="36">
        <v>2528</v>
      </c>
      <c r="B301" s="36" t="s">
        <v>26</v>
      </c>
      <c r="C301" s="36" t="s">
        <v>1257</v>
      </c>
      <c r="D301" s="36" t="s">
        <v>148</v>
      </c>
      <c r="E301" s="36" t="s">
        <v>1270</v>
      </c>
      <c r="F301" s="36" t="str">
        <f>IF(ISBLANK(Table2[[#This Row],[unique_id]]), "", PROPER(SUBSTITUTE(Table2[[#This Row],[unique_id]], "_", " ")))</f>
        <v>Service Postgres Availability</v>
      </c>
      <c r="G301" s="36" t="s">
        <v>1283</v>
      </c>
      <c r="H301" s="36" t="s">
        <v>1254</v>
      </c>
      <c r="I301" s="36" t="s">
        <v>291</v>
      </c>
      <c r="M301" s="36" t="s">
        <v>136</v>
      </c>
      <c r="O301" s="38"/>
      <c r="T301" s="39"/>
      <c r="V301" s="38"/>
      <c r="W301" s="38"/>
      <c r="X301" s="38"/>
      <c r="Y301" s="38"/>
      <c r="Z301" s="38"/>
      <c r="AA301" s="38"/>
      <c r="AD301" s="36" t="s">
        <v>1255</v>
      </c>
      <c r="AF301" s="36">
        <v>120</v>
      </c>
      <c r="AG301" s="38" t="s">
        <v>34</v>
      </c>
      <c r="AH301" s="38"/>
      <c r="AJ301" s="36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1" s="36" t="str">
        <f>IF(ISBLANK(Table2[[#This Row],[index]]),  "", _xlfn.CONCAT("asystem/supervisor/", SUBSTITUTE(LOWER(Table2[[#This Row],[unique_id]]), "_", "/")))</f>
        <v>asystem/supervisor/service/postgres/availability</v>
      </c>
      <c r="AM301" s="36" t="s">
        <v>1289</v>
      </c>
      <c r="AR301" s="36" t="s">
        <v>1004</v>
      </c>
      <c r="AS301" s="36">
        <v>1</v>
      </c>
      <c r="AT301" s="32"/>
      <c r="AV30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6" t="str">
        <f>IF(ISBLANK(Table2[[#This Row],[device_model]]), "", Table2[[#This Row],[device_suggested_area]])</f>
        <v>Rack</v>
      </c>
      <c r="BB301" s="36" t="s">
        <v>1258</v>
      </c>
      <c r="BC301" s="36" t="s">
        <v>1185</v>
      </c>
      <c r="BD301" s="36" t="s">
        <v>1184</v>
      </c>
      <c r="BE301" s="36" t="s">
        <v>1026</v>
      </c>
      <c r="BF301" s="36" t="s">
        <v>28</v>
      </c>
      <c r="BK301" s="43"/>
      <c r="BM30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s="36" customFormat="1" ht="16" customHeight="1" x14ac:dyDescent="0.2">
      <c r="A302" s="36">
        <v>2529</v>
      </c>
      <c r="B302" s="36" t="s">
        <v>26</v>
      </c>
      <c r="C302" s="36" t="s">
        <v>1257</v>
      </c>
      <c r="D302" s="36" t="s">
        <v>148</v>
      </c>
      <c r="E302" s="36" t="s">
        <v>1271</v>
      </c>
      <c r="F302" s="36" t="str">
        <f>IF(ISBLANK(Table2[[#This Row],[unique_id]]), "", PROPER(SUBSTITUTE(Table2[[#This Row],[unique_id]], "_", " ")))</f>
        <v>Service Letsencrypt Availability</v>
      </c>
      <c r="G302" s="36" t="s">
        <v>1284</v>
      </c>
      <c r="H302" s="36" t="s">
        <v>1254</v>
      </c>
      <c r="I302" s="36" t="s">
        <v>291</v>
      </c>
      <c r="M302" s="36" t="s">
        <v>136</v>
      </c>
      <c r="O302" s="38"/>
      <c r="T302" s="39"/>
      <c r="V302" s="38"/>
      <c r="W302" s="38"/>
      <c r="X302" s="38"/>
      <c r="Y302" s="38"/>
      <c r="Z302" s="38"/>
      <c r="AA302" s="38"/>
      <c r="AD302" s="36" t="s">
        <v>1255</v>
      </c>
      <c r="AF302" s="36">
        <v>120</v>
      </c>
      <c r="AG302" s="38" t="s">
        <v>34</v>
      </c>
      <c r="AH302" s="38"/>
      <c r="AJ302" s="36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2" s="36" t="str">
        <f>IF(ISBLANK(Table2[[#This Row],[index]]),  "", _xlfn.CONCAT("asystem/supervisor/", SUBSTITUTE(LOWER(Table2[[#This Row],[unique_id]]), "_", "/")))</f>
        <v>asystem/supervisor/service/letsencrypt/availability</v>
      </c>
      <c r="AM302" s="36" t="s">
        <v>1289</v>
      </c>
      <c r="AR302" s="36" t="s">
        <v>1004</v>
      </c>
      <c r="AS302" s="36">
        <v>1</v>
      </c>
      <c r="AT302" s="32"/>
      <c r="AV30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6" t="str">
        <f>IF(ISBLANK(Table2[[#This Row],[device_model]]), "", Table2[[#This Row],[device_suggested_area]])</f>
        <v>Rack</v>
      </c>
      <c r="BB302" s="36" t="s">
        <v>1258</v>
      </c>
      <c r="BC302" s="36" t="s">
        <v>1185</v>
      </c>
      <c r="BD302" s="36" t="s">
        <v>1184</v>
      </c>
      <c r="BE302" s="36" t="s">
        <v>1026</v>
      </c>
      <c r="BF302" s="36" t="s">
        <v>28</v>
      </c>
      <c r="BK302" s="43"/>
      <c r="BM30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s="36" customFormat="1" ht="16" customHeight="1" x14ac:dyDescent="0.2">
      <c r="A303" s="36">
        <v>2530</v>
      </c>
      <c r="B303" s="36" t="s">
        <v>26</v>
      </c>
      <c r="C303" s="36" t="s">
        <v>1257</v>
      </c>
      <c r="D303" s="36" t="s">
        <v>148</v>
      </c>
      <c r="E303" s="36" t="s">
        <v>1272</v>
      </c>
      <c r="F303" s="36" t="str">
        <f>IF(ISBLANK(Table2[[#This Row],[unique_id]]), "", PROPER(SUBSTITUTE(Table2[[#This Row],[unique_id]], "_", " ")))</f>
        <v>Service Unifipoller Availability</v>
      </c>
      <c r="G303" s="36" t="s">
        <v>1285</v>
      </c>
      <c r="H303" s="36" t="s">
        <v>1254</v>
      </c>
      <c r="I303" s="36" t="s">
        <v>291</v>
      </c>
      <c r="M303" s="36" t="s">
        <v>136</v>
      </c>
      <c r="O303" s="38"/>
      <c r="T303" s="39"/>
      <c r="V303" s="38"/>
      <c r="W303" s="38"/>
      <c r="X303" s="38"/>
      <c r="Y303" s="38"/>
      <c r="Z303" s="38"/>
      <c r="AA303" s="38"/>
      <c r="AD303" s="36" t="s">
        <v>1255</v>
      </c>
      <c r="AF303" s="36">
        <v>120</v>
      </c>
      <c r="AG303" s="38" t="s">
        <v>34</v>
      </c>
      <c r="AH303" s="38"/>
      <c r="AJ303" s="36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3" s="36" t="str">
        <f>IF(ISBLANK(Table2[[#This Row],[index]]),  "", _xlfn.CONCAT("asystem/supervisor/", SUBSTITUTE(LOWER(Table2[[#This Row],[unique_id]]), "_", "/")))</f>
        <v>asystem/supervisor/service/unifipoller/availability</v>
      </c>
      <c r="AM303" s="36" t="s">
        <v>1289</v>
      </c>
      <c r="AR303" s="36" t="s">
        <v>1004</v>
      </c>
      <c r="AS303" s="36">
        <v>1</v>
      </c>
      <c r="AT303" s="32"/>
      <c r="AV303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3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6" t="str">
        <f>IF(ISBLANK(Table2[[#This Row],[device_model]]), "", Table2[[#This Row],[device_suggested_area]])</f>
        <v>Rack</v>
      </c>
      <c r="BB303" s="36" t="s">
        <v>1258</v>
      </c>
      <c r="BC303" s="36" t="s">
        <v>1185</v>
      </c>
      <c r="BD303" s="36" t="s">
        <v>1184</v>
      </c>
      <c r="BE303" s="36" t="s">
        <v>1026</v>
      </c>
      <c r="BF303" s="36" t="s">
        <v>28</v>
      </c>
      <c r="BK303" s="43"/>
      <c r="BM303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s="36" customFormat="1" ht="16" customHeight="1" x14ac:dyDescent="0.2">
      <c r="A304" s="36">
        <v>2531</v>
      </c>
      <c r="B304" s="36" t="s">
        <v>26</v>
      </c>
      <c r="C304" s="36" t="s">
        <v>1257</v>
      </c>
      <c r="D304" s="36" t="s">
        <v>148</v>
      </c>
      <c r="E304" s="36" t="s">
        <v>1273</v>
      </c>
      <c r="F304" s="36" t="str">
        <f>IF(ISBLANK(Table2[[#This Row],[unique_id]]), "", PROPER(SUBSTITUTE(Table2[[#This Row],[unique_id]], "_", " ")))</f>
        <v>Service Monitor Availability</v>
      </c>
      <c r="G304" s="36" t="s">
        <v>1286</v>
      </c>
      <c r="H304" s="36" t="s">
        <v>1254</v>
      </c>
      <c r="I304" s="36" t="s">
        <v>291</v>
      </c>
      <c r="M304" s="36" t="s">
        <v>136</v>
      </c>
      <c r="O304" s="38"/>
      <c r="T304" s="39"/>
      <c r="V304" s="38"/>
      <c r="W304" s="38"/>
      <c r="X304" s="38"/>
      <c r="Y304" s="38"/>
      <c r="Z304" s="38"/>
      <c r="AA304" s="38"/>
      <c r="AD304" s="36" t="s">
        <v>1255</v>
      </c>
      <c r="AF304" s="36">
        <v>120</v>
      </c>
      <c r="AG304" s="38" t="s">
        <v>34</v>
      </c>
      <c r="AH304" s="38"/>
      <c r="AJ304" s="36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4" s="36" t="str">
        <f>IF(ISBLANK(Table2[[#This Row],[index]]),  "", _xlfn.CONCAT("asystem/supervisor/", SUBSTITUTE(LOWER(Table2[[#This Row],[unique_id]]), "_", "/")))</f>
        <v>asystem/supervisor/service/monitor/availability</v>
      </c>
      <c r="AM304" s="36" t="s">
        <v>1289</v>
      </c>
      <c r="AR304" s="36" t="s">
        <v>1004</v>
      </c>
      <c r="AS304" s="36">
        <v>1</v>
      </c>
      <c r="AT304" s="32"/>
      <c r="AV30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6" t="str">
        <f>IF(ISBLANK(Table2[[#This Row],[device_model]]), "", Table2[[#This Row],[device_suggested_area]])</f>
        <v>Rack</v>
      </c>
      <c r="BB304" s="36" t="s">
        <v>1258</v>
      </c>
      <c r="BC304" s="36" t="s">
        <v>1185</v>
      </c>
      <c r="BD304" s="36" t="s">
        <v>1184</v>
      </c>
      <c r="BE304" s="36" t="s">
        <v>1026</v>
      </c>
      <c r="BF304" s="36" t="s">
        <v>28</v>
      </c>
      <c r="BK304" s="43"/>
      <c r="BM30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s="36" customFormat="1" ht="16" customHeight="1" x14ac:dyDescent="0.2">
      <c r="A305" s="36">
        <v>2532</v>
      </c>
      <c r="B305" s="36" t="s">
        <v>585</v>
      </c>
      <c r="C305" s="36" t="s">
        <v>1257</v>
      </c>
      <c r="D305" s="36" t="s">
        <v>148</v>
      </c>
      <c r="E305" s="36" t="s">
        <v>1290</v>
      </c>
      <c r="F305" s="36" t="str">
        <f>IF(ISBLANK(Table2[[#This Row],[unique_id]]), "", PROPER(SUBSTITUTE(Table2[[#This Row],[unique_id]], "_", " ")))</f>
        <v>Host Flo Availability</v>
      </c>
      <c r="G305" s="36" t="s">
        <v>1114</v>
      </c>
      <c r="H305" s="36" t="s">
        <v>1288</v>
      </c>
      <c r="I305" s="36" t="s">
        <v>291</v>
      </c>
      <c r="M305" s="36" t="s">
        <v>136</v>
      </c>
      <c r="O305" s="38"/>
      <c r="T305" s="39"/>
      <c r="V305" s="38"/>
      <c r="W305" s="38"/>
      <c r="X305" s="38"/>
      <c r="Y305" s="38"/>
      <c r="Z305" s="38"/>
      <c r="AA305" s="38"/>
      <c r="AD305" s="36" t="s">
        <v>1255</v>
      </c>
      <c r="AF305" s="36">
        <v>120</v>
      </c>
      <c r="AG305" s="38" t="s">
        <v>34</v>
      </c>
      <c r="AH305" s="38"/>
      <c r="AJ305" s="36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5" s="36" t="str">
        <f>IF(ISBLANK(Table2[[#This Row],[index]]),  "", _xlfn.CONCAT("asystem/supervisor/", SUBSTITUTE(LOWER(Table2[[#This Row],[unique_id]]), "_", "/")))</f>
        <v>asystem/supervisor/host/flo/availability</v>
      </c>
      <c r="AM305" s="36" t="s">
        <v>1289</v>
      </c>
      <c r="AR305" s="36" t="s">
        <v>1004</v>
      </c>
      <c r="AS305" s="36">
        <v>1</v>
      </c>
      <c r="AT305" s="32"/>
      <c r="AV305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6" t="str">
        <f>IF(ISBLANK(Table2[[#This Row],[device_model]]), "", Table2[[#This Row],[device_suggested_area]])</f>
        <v>Rack</v>
      </c>
      <c r="BB305" s="36" t="s">
        <v>1258</v>
      </c>
      <c r="BC305" s="36" t="s">
        <v>1185</v>
      </c>
      <c r="BD305" s="36" t="s">
        <v>1184</v>
      </c>
      <c r="BE305" s="36" t="s">
        <v>1026</v>
      </c>
      <c r="BF305" s="36" t="s">
        <v>28</v>
      </c>
      <c r="BK305" s="43"/>
      <c r="BM30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s="36" customFormat="1" ht="16" customHeight="1" x14ac:dyDescent="0.2">
      <c r="A306" s="36">
        <v>2533</v>
      </c>
      <c r="B306" s="36" t="s">
        <v>26</v>
      </c>
      <c r="C306" s="36" t="s">
        <v>1257</v>
      </c>
      <c r="D306" s="36" t="s">
        <v>148</v>
      </c>
      <c r="E306" s="36" t="s">
        <v>1492</v>
      </c>
      <c r="F306" s="36" t="str">
        <f>IF(ISBLANK(Table2[[#This Row],[unique_id]]), "", PROPER(SUBSTITUTE(Table2[[#This Row],[unique_id]], "_", " ")))</f>
        <v>Host Eva Availability</v>
      </c>
      <c r="G306" s="36" t="s">
        <v>1493</v>
      </c>
      <c r="H306" s="36" t="s">
        <v>1288</v>
      </c>
      <c r="I306" s="36" t="s">
        <v>291</v>
      </c>
      <c r="M306" s="36" t="s">
        <v>136</v>
      </c>
      <c r="O306" s="38"/>
      <c r="T306" s="39"/>
      <c r="V306" s="38"/>
      <c r="W306" s="38"/>
      <c r="X306" s="38"/>
      <c r="Y306" s="38"/>
      <c r="Z306" s="38"/>
      <c r="AA306" s="38"/>
      <c r="AD306" s="36" t="s">
        <v>1255</v>
      </c>
      <c r="AF306" s="36">
        <v>120</v>
      </c>
      <c r="AG306" s="38" t="s">
        <v>34</v>
      </c>
      <c r="AH306" s="38"/>
      <c r="AJ306" s="36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homeassistant/binary_sensor/supervisor/host_eva_availability/config</v>
      </c>
      <c r="AK306" s="36" t="str">
        <f>IF(ISBLANK(Table2[[#This Row],[index]]),  "", _xlfn.CONCAT("asystem/supervisor/", SUBSTITUTE(LOWER(Table2[[#This Row],[unique_id]]), "_", "/")))</f>
        <v>asystem/supervisor/host/eva/availability</v>
      </c>
      <c r="AM306" s="36" t="s">
        <v>1289</v>
      </c>
      <c r="AR306" s="36" t="s">
        <v>1004</v>
      </c>
      <c r="AS306" s="36">
        <v>1</v>
      </c>
      <c r="AT306" s="32"/>
      <c r="AV30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Eva Availability</v>
      </c>
      <c r="AY30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6" t="str">
        <f>IF(ISBLANK(Table2[[#This Row],[device_model]]), "", Table2[[#This Row],[device_suggested_area]])</f>
        <v>Rack</v>
      </c>
      <c r="BB306" s="36" t="s">
        <v>1258</v>
      </c>
      <c r="BC306" s="36" t="s">
        <v>1185</v>
      </c>
      <c r="BD306" s="36" t="s">
        <v>1184</v>
      </c>
      <c r="BE306" s="36" t="s">
        <v>1026</v>
      </c>
      <c r="BF306" s="36" t="s">
        <v>28</v>
      </c>
      <c r="BK306" s="43"/>
      <c r="BM30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s="36" customFormat="1" ht="16" customHeight="1" x14ac:dyDescent="0.2">
      <c r="A307" s="36">
        <v>2534</v>
      </c>
      <c r="B307" s="36" t="s">
        <v>26</v>
      </c>
      <c r="C307" s="36" t="s">
        <v>1257</v>
      </c>
      <c r="D307" s="36" t="s">
        <v>148</v>
      </c>
      <c r="E307" s="36" t="s">
        <v>1292</v>
      </c>
      <c r="F307" s="36" t="str">
        <f>IF(ISBLANK(Table2[[#This Row],[unique_id]]), "", PROPER(SUBSTITUTE(Table2[[#This Row],[unique_id]], "_", " ")))</f>
        <v>Host Meg Availability</v>
      </c>
      <c r="G307" s="36" t="s">
        <v>1314</v>
      </c>
      <c r="H307" s="36" t="s">
        <v>1288</v>
      </c>
      <c r="I307" s="36" t="s">
        <v>291</v>
      </c>
      <c r="M307" s="36" t="s">
        <v>136</v>
      </c>
      <c r="O307" s="38"/>
      <c r="T307" s="39"/>
      <c r="V307" s="38"/>
      <c r="W307" s="38"/>
      <c r="X307" s="38"/>
      <c r="Y307" s="38"/>
      <c r="Z307" s="38"/>
      <c r="AA307" s="38"/>
      <c r="AD307" s="36" t="s">
        <v>1255</v>
      </c>
      <c r="AF307" s="36">
        <v>120</v>
      </c>
      <c r="AG307" s="38" t="s">
        <v>34</v>
      </c>
      <c r="AH307" s="38"/>
      <c r="AJ307" s="36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7" s="36" t="str">
        <f>IF(ISBLANK(Table2[[#This Row],[index]]),  "", _xlfn.CONCAT("asystem/supervisor/", SUBSTITUTE(LOWER(Table2[[#This Row],[unique_id]]), "_", "/")))</f>
        <v>asystem/supervisor/host/meg/availability</v>
      </c>
      <c r="AM307" s="36" t="s">
        <v>1289</v>
      </c>
      <c r="AR307" s="36" t="s">
        <v>1004</v>
      </c>
      <c r="AS307" s="36">
        <v>1</v>
      </c>
      <c r="AT307" s="32"/>
      <c r="AV307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6" t="str">
        <f>IF(ISBLANK(Table2[[#This Row],[device_model]]), "", Table2[[#This Row],[device_suggested_area]])</f>
        <v>Rack</v>
      </c>
      <c r="BB307" s="36" t="s">
        <v>1258</v>
      </c>
      <c r="BC307" s="36" t="s">
        <v>1185</v>
      </c>
      <c r="BD307" s="36" t="s">
        <v>1184</v>
      </c>
      <c r="BE307" s="36" t="s">
        <v>1026</v>
      </c>
      <c r="BF307" s="36" t="s">
        <v>28</v>
      </c>
      <c r="BK307" s="43"/>
      <c r="BM30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s="36" customFormat="1" ht="16" customHeight="1" x14ac:dyDescent="0.2">
      <c r="A308" s="36">
        <v>2535</v>
      </c>
      <c r="B308" s="36" t="s">
        <v>26</v>
      </c>
      <c r="C308" s="36" t="s">
        <v>1257</v>
      </c>
      <c r="D308" s="36" t="s">
        <v>148</v>
      </c>
      <c r="E308" s="36" t="s">
        <v>1291</v>
      </c>
      <c r="F308" s="36" t="str">
        <f>IF(ISBLANK(Table2[[#This Row],[unique_id]]), "", PROPER(SUBSTITUTE(Table2[[#This Row],[unique_id]], "_", " ")))</f>
        <v>Host Lia Availability</v>
      </c>
      <c r="G308" s="36" t="s">
        <v>1313</v>
      </c>
      <c r="H308" s="36" t="s">
        <v>1288</v>
      </c>
      <c r="I308" s="36" t="s">
        <v>291</v>
      </c>
      <c r="M308" s="36" t="s">
        <v>136</v>
      </c>
      <c r="O308" s="38"/>
      <c r="T308" s="39"/>
      <c r="V308" s="38"/>
      <c r="W308" s="38"/>
      <c r="X308" s="38"/>
      <c r="Y308" s="38"/>
      <c r="Z308" s="38"/>
      <c r="AA308" s="38"/>
      <c r="AD308" s="36" t="s">
        <v>1255</v>
      </c>
      <c r="AF308" s="36">
        <v>120</v>
      </c>
      <c r="AG308" s="38" t="s">
        <v>34</v>
      </c>
      <c r="AH308" s="38"/>
      <c r="AJ308" s="36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08" s="36" t="str">
        <f>IF(ISBLANK(Table2[[#This Row],[index]]),  "", _xlfn.CONCAT("asystem/supervisor/", SUBSTITUTE(LOWER(Table2[[#This Row],[unique_id]]), "_", "/")))</f>
        <v>asystem/supervisor/host/lia/availability</v>
      </c>
      <c r="AM308" s="36" t="s">
        <v>1289</v>
      </c>
      <c r="AR308" s="36" t="s">
        <v>1004</v>
      </c>
      <c r="AS308" s="36">
        <v>1</v>
      </c>
      <c r="AT308" s="32"/>
      <c r="AV30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0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6" t="str">
        <f>IF(ISBLANK(Table2[[#This Row],[device_model]]), "", Table2[[#This Row],[device_suggested_area]])</f>
        <v>Rack</v>
      </c>
      <c r="BB308" s="36" t="s">
        <v>1258</v>
      </c>
      <c r="BC308" s="36" t="s">
        <v>1185</v>
      </c>
      <c r="BD308" s="36" t="s">
        <v>1184</v>
      </c>
      <c r="BE308" s="36" t="s">
        <v>1026</v>
      </c>
      <c r="BF308" s="36" t="s">
        <v>28</v>
      </c>
      <c r="BK308" s="43"/>
      <c r="BM30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s="36" customFormat="1" ht="16" customHeight="1" x14ac:dyDescent="0.2">
      <c r="A309" s="36">
        <v>2536</v>
      </c>
      <c r="B309" s="36" t="s">
        <v>26</v>
      </c>
      <c r="C309" s="36" t="s">
        <v>446</v>
      </c>
      <c r="D309" s="36" t="s">
        <v>334</v>
      </c>
      <c r="E309" s="36" t="s">
        <v>333</v>
      </c>
      <c r="F309" s="37" t="str">
        <f>IF(ISBLANK(Table2[[#This Row],[unique_id]]), "", PROPER(SUBSTITUTE(Table2[[#This Row],[unique_id]], "_", " ")))</f>
        <v>Column Break</v>
      </c>
      <c r="G309" s="36" t="s">
        <v>330</v>
      </c>
      <c r="H309" s="36" t="s">
        <v>1288</v>
      </c>
      <c r="I309" s="36" t="s">
        <v>291</v>
      </c>
      <c r="M309" s="36" t="s">
        <v>331</v>
      </c>
      <c r="N309" s="36" t="s">
        <v>332</v>
      </c>
      <c r="O309" s="38"/>
      <c r="T309" s="39"/>
      <c r="V309" s="38"/>
      <c r="W309" s="38"/>
      <c r="X309" s="38"/>
      <c r="Y309" s="38"/>
      <c r="Z309" s="38"/>
      <c r="AA309" s="38"/>
      <c r="AG309" s="38"/>
      <c r="AH309" s="38"/>
      <c r="AR309" s="41"/>
      <c r="AT309" s="32"/>
      <c r="AU309" s="38"/>
      <c r="AV30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6" t="str">
        <f>IF(ISBLANK(Table2[[#This Row],[device_model]]), "", Table2[[#This Row],[device_suggested_area]])</f>
        <v/>
      </c>
      <c r="BE309" s="38"/>
      <c r="BM30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s="36" customFormat="1" ht="16" customHeight="1" x14ac:dyDescent="0.2">
      <c r="A310" s="36">
        <v>2537</v>
      </c>
      <c r="B310" s="36" t="s">
        <v>26</v>
      </c>
      <c r="C310" s="36" t="s">
        <v>150</v>
      </c>
      <c r="D310" s="36" t="s">
        <v>614</v>
      </c>
      <c r="E310" s="36" t="s">
        <v>1483</v>
      </c>
      <c r="F310" s="37" t="str">
        <f>IF(ISBLANK(Table2[[#This Row],[unique_id]]), "", PROPER(SUBSTITUTE(Table2[[#This Row],[unique_id]], "_", " ")))</f>
        <v>Google Assistant Synchronize Devices</v>
      </c>
      <c r="G310" s="36" t="s">
        <v>1253</v>
      </c>
      <c r="H310" s="36" t="s">
        <v>615</v>
      </c>
      <c r="I310" s="36" t="s">
        <v>291</v>
      </c>
      <c r="M310" s="36" t="s">
        <v>257</v>
      </c>
      <c r="O310" s="38"/>
      <c r="T310" s="39"/>
      <c r="V310" s="38"/>
      <c r="W310" s="38"/>
      <c r="X310" s="38"/>
      <c r="Y310" s="38"/>
      <c r="Z310" s="38"/>
      <c r="AA310" s="38"/>
      <c r="AG310" s="38"/>
      <c r="AH310" s="38"/>
      <c r="AR310" s="41"/>
      <c r="AT310" s="32"/>
      <c r="AU310" s="38"/>
      <c r="AV31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0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0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6" t="str">
        <f>IF(ISBLANK(Table2[[#This Row],[device_model]]), "", Table2[[#This Row],[device_suggested_area]])</f>
        <v/>
      </c>
      <c r="BE310" s="38"/>
      <c r="BM31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s="36" customFormat="1" ht="16" customHeight="1" x14ac:dyDescent="0.2">
      <c r="A311" s="36">
        <v>2538</v>
      </c>
      <c r="B311" s="36" t="s">
        <v>26</v>
      </c>
      <c r="C311" s="36" t="s">
        <v>1315</v>
      </c>
      <c r="D311" s="36" t="s">
        <v>27</v>
      </c>
      <c r="E311" s="36" t="s">
        <v>1322</v>
      </c>
      <c r="F311" s="36" t="str">
        <f>IF(ISBLANK(Table2[[#This Row],[unique_id]]), "", PROPER(SUBSTITUTE(Table2[[#This Row],[unique_id]], "_", " ")))</f>
        <v>Template Utility Temperature Proxy</v>
      </c>
      <c r="G311" s="36" t="s">
        <v>1316</v>
      </c>
      <c r="H311" s="36" t="s">
        <v>1318</v>
      </c>
      <c r="I311" s="36" t="s">
        <v>291</v>
      </c>
      <c r="K311" s="36" t="s">
        <v>1236</v>
      </c>
      <c r="M311" s="36" t="s">
        <v>136</v>
      </c>
      <c r="O311" s="38"/>
      <c r="T311" s="39"/>
      <c r="V311" s="38"/>
      <c r="W311" s="38"/>
      <c r="X311" s="38"/>
      <c r="Y311" s="38"/>
      <c r="Z311" s="38"/>
      <c r="AA311" s="38"/>
      <c r="AB311" s="36" t="s">
        <v>31</v>
      </c>
      <c r="AC311" s="36" t="s">
        <v>88</v>
      </c>
      <c r="AD311" s="36" t="s">
        <v>89</v>
      </c>
      <c r="AE311" s="36" t="s">
        <v>317</v>
      </c>
      <c r="AG311" s="38"/>
      <c r="AH311" s="38"/>
      <c r="AJ311" s="36" t="str">
        <f>IF(ISBLANK(AI311),  "", _xlfn.CONCAT("haas/entity/sensor/", LOWER(C311), "/", E311, "/config"))</f>
        <v/>
      </c>
      <c r="AK311" s="36" t="str">
        <f>IF(ISBLANK(AI311),  "", _xlfn.CONCAT(LOWER(C311), "/", E311))</f>
        <v/>
      </c>
      <c r="AR311" s="41"/>
      <c r="AT311" s="32"/>
      <c r="AU311" s="42"/>
      <c r="AX31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6" t="str">
        <f>IF(ISBLANK(Table2[[#This Row],[device_model]]), "", Table2[[#This Row],[device_suggested_area]])</f>
        <v/>
      </c>
      <c r="BE311" s="38"/>
      <c r="BM31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s="36" customFormat="1" ht="16" customHeight="1" x14ac:dyDescent="0.2">
      <c r="A312" s="36">
        <v>2539</v>
      </c>
      <c r="B312" s="36" t="s">
        <v>26</v>
      </c>
      <c r="C312" s="36" t="s">
        <v>1177</v>
      </c>
      <c r="D312" s="36" t="s">
        <v>27</v>
      </c>
      <c r="E312" s="36" t="s">
        <v>1178</v>
      </c>
      <c r="F312" s="37" t="str">
        <f>IF(ISBLANK(Table2[[#This Row],[unique_id]]), "", PROPER(SUBSTITUTE(Table2[[#This Row],[unique_id]], "_", " ")))</f>
        <v>Rack Top Temperature</v>
      </c>
      <c r="G312" s="36" t="s">
        <v>1180</v>
      </c>
      <c r="H312" s="36" t="s">
        <v>1318</v>
      </c>
      <c r="I312" s="36" t="s">
        <v>291</v>
      </c>
      <c r="K312" s="36" t="s">
        <v>1228</v>
      </c>
      <c r="O312" s="38"/>
      <c r="T312" s="39"/>
      <c r="V312" s="38" t="s">
        <v>1248</v>
      </c>
      <c r="W312" s="38"/>
      <c r="X312" s="38"/>
      <c r="Y312" s="38"/>
      <c r="Z312" s="38"/>
      <c r="AA312" s="38"/>
      <c r="AB312" s="36" t="s">
        <v>31</v>
      </c>
      <c r="AC312" s="36" t="s">
        <v>88</v>
      </c>
      <c r="AD312" s="36" t="s">
        <v>89</v>
      </c>
      <c r="AE312" s="36" t="s">
        <v>317</v>
      </c>
      <c r="AF312" s="36">
        <v>300</v>
      </c>
      <c r="AG312" s="38" t="s">
        <v>34</v>
      </c>
      <c r="AH312" s="38"/>
      <c r="AI312" s="36" t="s">
        <v>1204</v>
      </c>
      <c r="AJ312" s="36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2" s="36" t="str">
        <f>IF(ISBLANK(Table2[[#This Row],[index]]),  "", _xlfn.CONCAT("telegraf/", Table2[[#This Row],[unique_id_device]], "/", LOWER(Table2[[#This Row],[device_via_device]])))</f>
        <v>telegraf/macmini-meg/digitemp</v>
      </c>
      <c r="AR312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2" s="36">
        <v>1</v>
      </c>
      <c r="AT312" s="32"/>
      <c r="AV31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6" t="str">
        <f>IF(ISBLANK(Table2[[#This Row],[device_model]]), "", Table2[[#This Row],[device_suggested_area]])</f>
        <v>Rack</v>
      </c>
      <c r="BB312" s="36" t="s">
        <v>87</v>
      </c>
      <c r="BC312" s="36" t="s">
        <v>1181</v>
      </c>
      <c r="BD312" s="36" t="s">
        <v>1177</v>
      </c>
      <c r="BE312" s="36" t="s">
        <v>1182</v>
      </c>
      <c r="BF312" s="36" t="s">
        <v>28</v>
      </c>
      <c r="BK312" s="36" t="s">
        <v>1203</v>
      </c>
      <c r="BM31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3" spans="1:65" s="36" customFormat="1" ht="16" customHeight="1" x14ac:dyDescent="0.2">
      <c r="A313" s="36">
        <v>2540</v>
      </c>
      <c r="B313" s="36" t="s">
        <v>26</v>
      </c>
      <c r="C313" s="36" t="s">
        <v>1177</v>
      </c>
      <c r="D313" s="36" t="s">
        <v>27</v>
      </c>
      <c r="E313" s="36" t="s">
        <v>1228</v>
      </c>
      <c r="F313" s="36" t="str">
        <f>IF(ISBLANK(Table2[[#This Row],[unique_id]]), "", PROPER(SUBSTITUTE(Table2[[#This Row],[unique_id]], "_", " ")))</f>
        <v>Compensation Sensor Rack Top Temperature</v>
      </c>
      <c r="G313" s="36" t="s">
        <v>1180</v>
      </c>
      <c r="H313" s="36" t="s">
        <v>1318</v>
      </c>
      <c r="I313" s="36" t="s">
        <v>291</v>
      </c>
      <c r="J313" s="36" t="s">
        <v>87</v>
      </c>
      <c r="M313" s="36" t="s">
        <v>136</v>
      </c>
      <c r="O313" s="38"/>
      <c r="T313" s="39"/>
      <c r="U313" s="36" t="s">
        <v>442</v>
      </c>
      <c r="V313" s="38"/>
      <c r="W313" s="38"/>
      <c r="X313" s="38"/>
      <c r="Y313" s="38"/>
      <c r="Z313" s="38"/>
      <c r="AA313" s="38"/>
      <c r="AB313" s="36" t="s">
        <v>31</v>
      </c>
      <c r="AC313" s="36" t="s">
        <v>88</v>
      </c>
      <c r="AD313" s="36" t="s">
        <v>89</v>
      </c>
      <c r="AE313" s="36" t="s">
        <v>317</v>
      </c>
      <c r="AG313" s="38"/>
      <c r="AH313" s="38"/>
      <c r="AJ313" s="36" t="str">
        <f>IF(ISBLANK(AI313),  "", _xlfn.CONCAT("haas/entity/sensor/", LOWER(C313), "/", E313, "/config"))</f>
        <v/>
      </c>
      <c r="AK313" s="36" t="str">
        <f>IF(ISBLANK(AI313),  "", _xlfn.CONCAT(LOWER(C313), "/", E313))</f>
        <v/>
      </c>
      <c r="AT313" s="32"/>
      <c r="AU313" s="42"/>
      <c r="AX313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6" t="str">
        <f>IF(ISBLANK(Table2[[#This Row],[device_model]]), "", Table2[[#This Row],[device_suggested_area]])</f>
        <v/>
      </c>
      <c r="BE313" s="38"/>
      <c r="BF313" s="36" t="s">
        <v>28</v>
      </c>
      <c r="BM313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s="36" customFormat="1" ht="16" customHeight="1" x14ac:dyDescent="0.2">
      <c r="A314" s="36">
        <v>2541</v>
      </c>
      <c r="B314" s="36" t="s">
        <v>26</v>
      </c>
      <c r="C314" s="36" t="s">
        <v>1177</v>
      </c>
      <c r="D314" s="36" t="s">
        <v>27</v>
      </c>
      <c r="E314" s="36" t="s">
        <v>1179</v>
      </c>
      <c r="F314" s="37" t="str">
        <f>IF(ISBLANK(Table2[[#This Row],[unique_id]]), "", PROPER(SUBSTITUTE(Table2[[#This Row],[unique_id]], "_", " ")))</f>
        <v>Rack Bottom Temperature</v>
      </c>
      <c r="G314" s="36" t="s">
        <v>1186</v>
      </c>
      <c r="H314" s="36" t="s">
        <v>1318</v>
      </c>
      <c r="I314" s="36" t="s">
        <v>291</v>
      </c>
      <c r="K314" s="36" t="s">
        <v>1229</v>
      </c>
      <c r="O314" s="38"/>
      <c r="T314" s="39"/>
      <c r="V314" s="38" t="s">
        <v>1248</v>
      </c>
      <c r="W314" s="38"/>
      <c r="X314" s="38"/>
      <c r="Y314" s="38"/>
      <c r="Z314" s="38"/>
      <c r="AA314" s="38"/>
      <c r="AB314" s="36" t="s">
        <v>31</v>
      </c>
      <c r="AC314" s="36" t="s">
        <v>88</v>
      </c>
      <c r="AD314" s="36" t="s">
        <v>89</v>
      </c>
      <c r="AE314" s="36" t="s">
        <v>317</v>
      </c>
      <c r="AF314" s="36">
        <v>300</v>
      </c>
      <c r="AG314" s="38" t="s">
        <v>34</v>
      </c>
      <c r="AH314" s="38"/>
      <c r="AI314" s="36" t="s">
        <v>1204</v>
      </c>
      <c r="AJ314" s="36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4" s="36" t="str">
        <f>IF(ISBLANK(Table2[[#This Row],[index]]),  "", _xlfn.CONCAT("telegraf/", Table2[[#This Row],[unique_id_device]], "/", LOWER(Table2[[#This Row],[device_via_device]])))</f>
        <v>telegraf/macmini-meg/digitemp</v>
      </c>
      <c r="AR314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4" s="36">
        <v>1</v>
      </c>
      <c r="AT314" s="32"/>
      <c r="AV31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6" t="str">
        <f>IF(ISBLANK(Table2[[#This Row],[device_model]]), "", Table2[[#This Row],[device_suggested_area]])</f>
        <v>Rack</v>
      </c>
      <c r="BB314" s="36" t="s">
        <v>87</v>
      </c>
      <c r="BC314" s="36" t="s">
        <v>1181</v>
      </c>
      <c r="BD314" s="36" t="s">
        <v>1177</v>
      </c>
      <c r="BE314" s="36" t="s">
        <v>1182</v>
      </c>
      <c r="BF314" s="36" t="s">
        <v>28</v>
      </c>
      <c r="BK314" s="36" t="s">
        <v>1202</v>
      </c>
      <c r="BM31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5" spans="1:65" s="36" customFormat="1" ht="16" customHeight="1" x14ac:dyDescent="0.2">
      <c r="A315" s="36">
        <v>2542</v>
      </c>
      <c r="B315" s="36" t="s">
        <v>26</v>
      </c>
      <c r="C315" s="36" t="s">
        <v>1177</v>
      </c>
      <c r="D315" s="36" t="s">
        <v>27</v>
      </c>
      <c r="E315" s="36" t="s">
        <v>1229</v>
      </c>
      <c r="F315" s="36" t="str">
        <f>IF(ISBLANK(Table2[[#This Row],[unique_id]]), "", PROPER(SUBSTITUTE(Table2[[#This Row],[unique_id]], "_", " ")))</f>
        <v>Compensation Sensor Rack Bottom Temperature</v>
      </c>
      <c r="G315" s="36" t="s">
        <v>1186</v>
      </c>
      <c r="H315" s="36" t="s">
        <v>1318</v>
      </c>
      <c r="I315" s="36" t="s">
        <v>291</v>
      </c>
      <c r="J315" s="36" t="s">
        <v>87</v>
      </c>
      <c r="M315" s="36" t="s">
        <v>136</v>
      </c>
      <c r="O315" s="38"/>
      <c r="T315" s="39"/>
      <c r="U315" s="36" t="s">
        <v>442</v>
      </c>
      <c r="V315" s="38"/>
      <c r="W315" s="38"/>
      <c r="X315" s="38"/>
      <c r="Y315" s="38"/>
      <c r="Z315" s="38"/>
      <c r="AA315" s="38"/>
      <c r="AB315" s="36" t="s">
        <v>31</v>
      </c>
      <c r="AC315" s="36" t="s">
        <v>88</v>
      </c>
      <c r="AD315" s="36" t="s">
        <v>89</v>
      </c>
      <c r="AE315" s="36" t="s">
        <v>317</v>
      </c>
      <c r="AG315" s="38"/>
      <c r="AH315" s="38"/>
      <c r="AJ315" s="36" t="str">
        <f>IF(ISBLANK(AI315),  "", _xlfn.CONCAT("haas/entity/sensor/", LOWER(C315), "/", E315, "/config"))</f>
        <v/>
      </c>
      <c r="AK315" s="36" t="str">
        <f>IF(ISBLANK(AI315),  "", _xlfn.CONCAT(LOWER(C315), "/", E315))</f>
        <v/>
      </c>
      <c r="AT315" s="32"/>
      <c r="AU315" s="42"/>
      <c r="AX31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6" t="str">
        <f>IF(ISBLANK(Table2[[#This Row],[device_model]]), "", Table2[[#This Row],[device_suggested_area]])</f>
        <v/>
      </c>
      <c r="BE315" s="38"/>
      <c r="BF315" s="36" t="s">
        <v>28</v>
      </c>
      <c r="BM31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s="36" customFormat="1" ht="16" customHeight="1" x14ac:dyDescent="0.2">
      <c r="A316" s="36">
        <v>2543</v>
      </c>
      <c r="B316" s="36" t="s">
        <v>585</v>
      </c>
      <c r="C316" s="36" t="s">
        <v>1286</v>
      </c>
      <c r="D316" s="36" t="s">
        <v>27</v>
      </c>
      <c r="E316" s="36" t="s">
        <v>1300</v>
      </c>
      <c r="F316" s="36" t="str">
        <f>IF(ISBLANK(Table2[[#This Row],[unique_id]]), "", PROPER(SUBSTITUTE(Table2[[#This Row],[unique_id]], "_", " ")))</f>
        <v>Host Flo Temperature</v>
      </c>
      <c r="G316" s="36" t="s">
        <v>1114</v>
      </c>
      <c r="H316" s="36" t="s">
        <v>1318</v>
      </c>
      <c r="I316" s="36" t="s">
        <v>291</v>
      </c>
      <c r="K316" s="36" t="s">
        <v>1311</v>
      </c>
      <c r="O316" s="38"/>
      <c r="T316" s="39"/>
      <c r="V316" s="38" t="s">
        <v>316</v>
      </c>
      <c r="W316" s="38"/>
      <c r="X316" s="38"/>
      <c r="Y316" s="38"/>
      <c r="Z316" s="38"/>
      <c r="AA316" s="38"/>
      <c r="AB316" s="36" t="s">
        <v>31</v>
      </c>
      <c r="AC316" s="36" t="s">
        <v>88</v>
      </c>
      <c r="AD316" s="36" t="s">
        <v>89</v>
      </c>
      <c r="AE316" s="36" t="s">
        <v>317</v>
      </c>
      <c r="AF316" s="36">
        <v>5</v>
      </c>
      <c r="AG316" s="38" t="s">
        <v>34</v>
      </c>
      <c r="AH316" s="38"/>
      <c r="AI316" s="36" t="s">
        <v>1306</v>
      </c>
      <c r="AJ316" s="36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6" s="36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16" s="36" t="s">
        <v>1307</v>
      </c>
      <c r="AS316" s="36">
        <v>1</v>
      </c>
      <c r="AT316" s="32"/>
      <c r="AV31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1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1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1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6" t="str">
        <f>IF(ISBLANK(Table2[[#This Row],[device_model]]), "", Table2[[#This Row],[device_suggested_area]])</f>
        <v>Rack</v>
      </c>
      <c r="BB316" s="36" t="s">
        <v>1497</v>
      </c>
      <c r="BC316" s="36" t="s">
        <v>1303</v>
      </c>
      <c r="BD316" s="36" t="s">
        <v>1302</v>
      </c>
      <c r="BE316" s="36" t="s">
        <v>1026</v>
      </c>
      <c r="BF316" s="36" t="s">
        <v>28</v>
      </c>
      <c r="BM31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s="36" customFormat="1" ht="16" customHeight="1" x14ac:dyDescent="0.2">
      <c r="A317" s="36">
        <v>2544</v>
      </c>
      <c r="B317" s="36" t="s">
        <v>585</v>
      </c>
      <c r="C317" s="36" t="s">
        <v>1286</v>
      </c>
      <c r="D317" s="36" t="s">
        <v>27</v>
      </c>
      <c r="E317" s="36" t="s">
        <v>1311</v>
      </c>
      <c r="F317" s="36" t="str">
        <f>IF(ISBLANK(Table2[[#This Row],[unique_id]]), "", PROPER(SUBSTITUTE(Table2[[#This Row],[unique_id]], "_", " ")))</f>
        <v>Compensation Sensor Host Flo Temperature</v>
      </c>
      <c r="G317" s="36" t="s">
        <v>1114</v>
      </c>
      <c r="H317" s="36" t="s">
        <v>1318</v>
      </c>
      <c r="I317" s="36" t="s">
        <v>291</v>
      </c>
      <c r="M317" s="36" t="s">
        <v>136</v>
      </c>
      <c r="O317" s="38"/>
      <c r="T317" s="39"/>
      <c r="U317" s="36" t="s">
        <v>442</v>
      </c>
      <c r="V317" s="38"/>
      <c r="W317" s="38"/>
      <c r="X317" s="38"/>
      <c r="Y317" s="38"/>
      <c r="Z317" s="38"/>
      <c r="AA317" s="38"/>
      <c r="AB317" s="36" t="s">
        <v>31</v>
      </c>
      <c r="AC317" s="36" t="s">
        <v>88</v>
      </c>
      <c r="AD317" s="36" t="s">
        <v>89</v>
      </c>
      <c r="AE317" s="36" t="s">
        <v>317</v>
      </c>
      <c r="AG317" s="38"/>
      <c r="AH317" s="38"/>
      <c r="AJ317" s="36" t="str">
        <f>IF(ISBLANK(AI317),  "", _xlfn.CONCAT("haas/entity/sensor/", LOWER(C317), "/", E317, "/config"))</f>
        <v/>
      </c>
      <c r="AK317" s="36" t="str">
        <f>IF(ISBLANK(AI317),  "", _xlfn.CONCAT(LOWER(C317), "/", E317))</f>
        <v/>
      </c>
      <c r="AT317" s="32"/>
      <c r="AU317" s="42"/>
      <c r="AX31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6" t="str">
        <f>IF(ISBLANK(Table2[[#This Row],[device_model]]), "", Table2[[#This Row],[device_suggested_area]])</f>
        <v/>
      </c>
      <c r="BE317" s="38"/>
      <c r="BF317" s="36" t="s">
        <v>28</v>
      </c>
      <c r="BM31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s="36" customFormat="1" ht="16" customHeight="1" x14ac:dyDescent="0.2">
      <c r="A318" s="36">
        <v>2545</v>
      </c>
      <c r="B318" s="36" t="s">
        <v>26</v>
      </c>
      <c r="C318" s="36" t="s">
        <v>1286</v>
      </c>
      <c r="D318" s="36" t="s">
        <v>27</v>
      </c>
      <c r="E318" s="36" t="s">
        <v>1494</v>
      </c>
      <c r="F318" s="36" t="str">
        <f>IF(ISBLANK(Table2[[#This Row],[unique_id]]), "", PROPER(SUBSTITUTE(Table2[[#This Row],[unique_id]], "_", " ")))</f>
        <v>Host Eva Temperature</v>
      </c>
      <c r="G318" s="36" t="s">
        <v>1493</v>
      </c>
      <c r="H318" s="36" t="s">
        <v>1318</v>
      </c>
      <c r="I318" s="36" t="s">
        <v>291</v>
      </c>
      <c r="K318" s="36" t="s">
        <v>1495</v>
      </c>
      <c r="O318" s="38"/>
      <c r="T318" s="39"/>
      <c r="V318" s="38" t="s">
        <v>316</v>
      </c>
      <c r="W318" s="38"/>
      <c r="X318" s="38"/>
      <c r="Y318" s="38"/>
      <c r="Z318" s="38"/>
      <c r="AA318" s="38"/>
      <c r="AB318" s="36" t="s">
        <v>31</v>
      </c>
      <c r="AC318" s="36" t="s">
        <v>88</v>
      </c>
      <c r="AD318" s="36" t="s">
        <v>89</v>
      </c>
      <c r="AE318" s="36" t="s">
        <v>317</v>
      </c>
      <c r="AF318" s="36">
        <v>5</v>
      </c>
      <c r="AG318" s="38" t="s">
        <v>34</v>
      </c>
      <c r="AH318" s="38"/>
      <c r="AI318" s="36" t="s">
        <v>1496</v>
      </c>
      <c r="AJ318" s="36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homeassistant/sensor/monitor/host_eva_temperature/config</v>
      </c>
      <c r="AK318" s="36" t="str">
        <f>IF(ISBLANK(Table2[[#This Row],[index]]),  "", _xlfn.CONCAT("telegraf/", Table2[[#This Row],[unique_id_device]], "/", LOWER(Table2[[#This Row],[device_via_device]]), "/sensors"))</f>
        <v>telegraf/macmini-eva/monitor/sensors</v>
      </c>
      <c r="AR318" s="36" t="s">
        <v>1307</v>
      </c>
      <c r="AS318" s="36">
        <v>1</v>
      </c>
      <c r="AT318" s="32"/>
      <c r="AV31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telegraf-rack-eva-temperature</v>
      </c>
      <c r="AW31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Eva Temperature</v>
      </c>
      <c r="AX31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Eva Temperature Host Eva Temperature</v>
      </c>
      <c r="AY31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6" t="str">
        <f>IF(ISBLANK(Table2[[#This Row],[device_model]]), "", Table2[[#This Row],[device_suggested_area]])</f>
        <v>Rack</v>
      </c>
      <c r="BB318" s="36" t="s">
        <v>1498</v>
      </c>
      <c r="BC318" s="36" t="s">
        <v>1303</v>
      </c>
      <c r="BD318" s="36" t="s">
        <v>1302</v>
      </c>
      <c r="BE318" s="36" t="s">
        <v>1026</v>
      </c>
      <c r="BF318" s="36" t="s">
        <v>28</v>
      </c>
      <c r="BM31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s="36" customFormat="1" ht="16" customHeight="1" x14ac:dyDescent="0.2">
      <c r="A319" s="36">
        <v>2546</v>
      </c>
      <c r="B319" s="36" t="s">
        <v>26</v>
      </c>
      <c r="C319" s="36" t="s">
        <v>1286</v>
      </c>
      <c r="D319" s="36" t="s">
        <v>27</v>
      </c>
      <c r="E319" s="36" t="s">
        <v>1495</v>
      </c>
      <c r="F319" s="36" t="str">
        <f>IF(ISBLANK(Table2[[#This Row],[unique_id]]), "", PROPER(SUBSTITUTE(Table2[[#This Row],[unique_id]], "_", " ")))</f>
        <v>Compensation Sensor Host Eva Temperature</v>
      </c>
      <c r="G319" s="36" t="s">
        <v>1493</v>
      </c>
      <c r="H319" s="36" t="s">
        <v>1318</v>
      </c>
      <c r="I319" s="36" t="s">
        <v>291</v>
      </c>
      <c r="M319" s="36" t="s">
        <v>136</v>
      </c>
      <c r="O319" s="38"/>
      <c r="T319" s="39"/>
      <c r="U319" s="36" t="s">
        <v>442</v>
      </c>
      <c r="V319" s="38"/>
      <c r="W319" s="38"/>
      <c r="X319" s="38"/>
      <c r="Y319" s="38"/>
      <c r="Z319" s="38"/>
      <c r="AA319" s="38"/>
      <c r="AB319" s="36" t="s">
        <v>31</v>
      </c>
      <c r="AC319" s="36" t="s">
        <v>88</v>
      </c>
      <c r="AD319" s="36" t="s">
        <v>89</v>
      </c>
      <c r="AE319" s="36" t="s">
        <v>317</v>
      </c>
      <c r="AG319" s="38"/>
      <c r="AH319" s="38"/>
      <c r="AJ319" s="36" t="str">
        <f>IF(ISBLANK(AI319),  "", _xlfn.CONCAT("haas/entity/sensor/", LOWER(C319), "/", E319, "/config"))</f>
        <v/>
      </c>
      <c r="AK319" s="36" t="str">
        <f>IF(ISBLANK(AI319),  "", _xlfn.CONCAT(LOWER(C319), "/", E319))</f>
        <v/>
      </c>
      <c r="AT319" s="32"/>
      <c r="AU319" s="42"/>
      <c r="AX31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6" t="str">
        <f>IF(ISBLANK(Table2[[#This Row],[device_model]]), "", Table2[[#This Row],[device_suggested_area]])</f>
        <v/>
      </c>
      <c r="BE319" s="38"/>
      <c r="BF319" s="36" t="s">
        <v>28</v>
      </c>
      <c r="BM31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s="36" customFormat="1" ht="16" customHeight="1" x14ac:dyDescent="0.2">
      <c r="A320" s="36">
        <v>2547</v>
      </c>
      <c r="B320" s="36" t="s">
        <v>26</v>
      </c>
      <c r="C320" s="36" t="s">
        <v>1286</v>
      </c>
      <c r="D320" s="36" t="s">
        <v>27</v>
      </c>
      <c r="E320" s="36" t="s">
        <v>1301</v>
      </c>
      <c r="F320" s="36" t="str">
        <f>IF(ISBLANK(Table2[[#This Row],[unique_id]]), "", PROPER(SUBSTITUTE(Table2[[#This Row],[unique_id]], "_", " ")))</f>
        <v>Host Meg Temperature</v>
      </c>
      <c r="G320" s="36" t="s">
        <v>1314</v>
      </c>
      <c r="H320" s="36" t="s">
        <v>1318</v>
      </c>
      <c r="I320" s="36" t="s">
        <v>291</v>
      </c>
      <c r="K320" s="36" t="s">
        <v>1312</v>
      </c>
      <c r="O320" s="38"/>
      <c r="T320" s="39"/>
      <c r="V320" s="38" t="s">
        <v>316</v>
      </c>
      <c r="W320" s="38"/>
      <c r="X320" s="38"/>
      <c r="Y320" s="38"/>
      <c r="Z320" s="38"/>
      <c r="AA320" s="38"/>
      <c r="AB320" s="36" t="s">
        <v>31</v>
      </c>
      <c r="AC320" s="36" t="s">
        <v>88</v>
      </c>
      <c r="AD320" s="36" t="s">
        <v>89</v>
      </c>
      <c r="AE320" s="36" t="s">
        <v>317</v>
      </c>
      <c r="AF320" s="36">
        <v>5</v>
      </c>
      <c r="AG320" s="38" t="s">
        <v>34</v>
      </c>
      <c r="AH320" s="38"/>
      <c r="AI320" s="36" t="s">
        <v>1204</v>
      </c>
      <c r="AJ320" s="36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0" s="36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20" s="36" t="s">
        <v>1309</v>
      </c>
      <c r="AS320" s="36">
        <v>1</v>
      </c>
      <c r="AT320" s="32"/>
      <c r="AV32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0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0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6" t="str">
        <f>IF(ISBLANK(Table2[[#This Row],[device_model]]), "", Table2[[#This Row],[device_suggested_area]])</f>
        <v>Rack</v>
      </c>
      <c r="BB320" s="36" t="s">
        <v>1499</v>
      </c>
      <c r="BC320" s="36" t="s">
        <v>1303</v>
      </c>
      <c r="BD320" s="36" t="s">
        <v>1302</v>
      </c>
      <c r="BE320" s="36" t="s">
        <v>1026</v>
      </c>
      <c r="BF320" s="36" t="s">
        <v>28</v>
      </c>
      <c r="BM32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s="36" customFormat="1" ht="16" customHeight="1" x14ac:dyDescent="0.2">
      <c r="A321" s="36">
        <v>2548</v>
      </c>
      <c r="B321" s="36" t="s">
        <v>26</v>
      </c>
      <c r="C321" s="36" t="s">
        <v>1286</v>
      </c>
      <c r="D321" s="36" t="s">
        <v>27</v>
      </c>
      <c r="E321" s="36" t="s">
        <v>1312</v>
      </c>
      <c r="F321" s="36" t="str">
        <f>IF(ISBLANK(Table2[[#This Row],[unique_id]]), "", PROPER(SUBSTITUTE(Table2[[#This Row],[unique_id]], "_", " ")))</f>
        <v>Compensation Sensor Host Meg Temperature</v>
      </c>
      <c r="G321" s="36" t="s">
        <v>1314</v>
      </c>
      <c r="H321" s="36" t="s">
        <v>1318</v>
      </c>
      <c r="I321" s="36" t="s">
        <v>291</v>
      </c>
      <c r="M321" s="36" t="s">
        <v>136</v>
      </c>
      <c r="O321" s="38"/>
      <c r="T321" s="39"/>
      <c r="U321" s="36" t="s">
        <v>442</v>
      </c>
      <c r="V321" s="38"/>
      <c r="W321" s="38"/>
      <c r="X321" s="38"/>
      <c r="Y321" s="38"/>
      <c r="Z321" s="38"/>
      <c r="AA321" s="38"/>
      <c r="AB321" s="36" t="s">
        <v>31</v>
      </c>
      <c r="AC321" s="36" t="s">
        <v>88</v>
      </c>
      <c r="AD321" s="36" t="s">
        <v>89</v>
      </c>
      <c r="AE321" s="36" t="s">
        <v>317</v>
      </c>
      <c r="AG321" s="38"/>
      <c r="AH321" s="38"/>
      <c r="AJ321" s="36" t="str">
        <f>IF(ISBLANK(AI321),  "", _xlfn.CONCAT("haas/entity/sensor/", LOWER(C321), "/", E321, "/config"))</f>
        <v/>
      </c>
      <c r="AK321" s="36" t="str">
        <f>IF(ISBLANK(AI321),  "", _xlfn.CONCAT(LOWER(C321), "/", E321))</f>
        <v/>
      </c>
      <c r="AT321" s="32"/>
      <c r="AU321" s="42"/>
      <c r="AX32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6" t="str">
        <f>IF(ISBLANK(Table2[[#This Row],[device_model]]), "", Table2[[#This Row],[device_suggested_area]])</f>
        <v/>
      </c>
      <c r="BE321" s="38"/>
      <c r="BF321" s="36" t="s">
        <v>28</v>
      </c>
      <c r="BM32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s="36" customFormat="1" ht="16" customHeight="1" x14ac:dyDescent="0.2">
      <c r="A322" s="36">
        <v>2549</v>
      </c>
      <c r="B322" s="36" t="s">
        <v>26</v>
      </c>
      <c r="C322" s="36" t="s">
        <v>1315</v>
      </c>
      <c r="D322" s="36" t="s">
        <v>27</v>
      </c>
      <c r="E322" s="36" t="s">
        <v>1324</v>
      </c>
      <c r="F322" s="36" t="str">
        <f>IF(ISBLANK(Table2[[#This Row],[unique_id]]), "", PROPER(SUBSTITUTE(Table2[[#This Row],[unique_id]], "_", " ")))</f>
        <v>Template Deck Festoons Plug Temperature Proxy</v>
      </c>
      <c r="G322" s="36" t="s">
        <v>1321</v>
      </c>
      <c r="H322" s="36" t="s">
        <v>1319</v>
      </c>
      <c r="I322" s="36" t="s">
        <v>291</v>
      </c>
      <c r="K322" s="36" t="s">
        <v>1227</v>
      </c>
      <c r="M322" s="36" t="s">
        <v>136</v>
      </c>
      <c r="O322" s="38"/>
      <c r="T322" s="39"/>
      <c r="V322" s="38"/>
      <c r="W322" s="38"/>
      <c r="X322" s="38"/>
      <c r="Y322" s="38"/>
      <c r="Z322" s="38"/>
      <c r="AA322" s="38"/>
      <c r="AB322" s="36" t="s">
        <v>31</v>
      </c>
      <c r="AC322" s="36" t="s">
        <v>88</v>
      </c>
      <c r="AD322" s="36" t="s">
        <v>89</v>
      </c>
      <c r="AE322" s="36" t="s">
        <v>317</v>
      </c>
      <c r="AG322" s="38"/>
      <c r="AH322" s="38"/>
      <c r="AJ322" s="36" t="str">
        <f>IF(ISBLANK(AI322),  "", _xlfn.CONCAT("haas/entity/sensor/", LOWER(C322), "/", E322, "/config"))</f>
        <v/>
      </c>
      <c r="AK322" s="36" t="str">
        <f>IF(ISBLANK(AI322),  "", _xlfn.CONCAT(LOWER(C322), "/", E322))</f>
        <v/>
      </c>
      <c r="AT322" s="32"/>
      <c r="AU322" s="42"/>
      <c r="AX32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6" t="str">
        <f>IF(ISBLANK(Table2[[#This Row],[device_model]]), "", Table2[[#This Row],[device_suggested_area]])</f>
        <v/>
      </c>
      <c r="BE322" s="38"/>
      <c r="BM32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s="36" customFormat="1" ht="16" customHeight="1" x14ac:dyDescent="0.2">
      <c r="A323" s="36">
        <v>2550</v>
      </c>
      <c r="B323" s="36" t="s">
        <v>26</v>
      </c>
      <c r="C323" s="36" t="s">
        <v>1315</v>
      </c>
      <c r="D323" s="36" t="s">
        <v>27</v>
      </c>
      <c r="E323" s="36" t="s">
        <v>1323</v>
      </c>
      <c r="F323" s="36" t="str">
        <f>IF(ISBLANK(Table2[[#This Row],[unique_id]]), "", PROPER(SUBSTITUTE(Table2[[#This Row],[unique_id]], "_", " ")))</f>
        <v>Template Wardrobe Temperature Proxy</v>
      </c>
      <c r="G323" s="36" t="s">
        <v>1320</v>
      </c>
      <c r="H323" s="36" t="s">
        <v>1317</v>
      </c>
      <c r="I323" s="36" t="s">
        <v>291</v>
      </c>
      <c r="K323" s="36" t="s">
        <v>1233</v>
      </c>
      <c r="M323" s="36" t="s">
        <v>136</v>
      </c>
      <c r="O323" s="38"/>
      <c r="T323" s="39"/>
      <c r="V323" s="38"/>
      <c r="W323" s="38"/>
      <c r="X323" s="38"/>
      <c r="Y323" s="38"/>
      <c r="Z323" s="38"/>
      <c r="AA323" s="38"/>
      <c r="AB323" s="36" t="s">
        <v>31</v>
      </c>
      <c r="AC323" s="36" t="s">
        <v>88</v>
      </c>
      <c r="AD323" s="36" t="s">
        <v>89</v>
      </c>
      <c r="AE323" s="36" t="s">
        <v>317</v>
      </c>
      <c r="AG323" s="38"/>
      <c r="AH323" s="38"/>
      <c r="AJ323" s="36" t="str">
        <f>IF(ISBLANK(AI323),  "", _xlfn.CONCAT("haas/entity/sensor/", LOWER(C323), "/", E323, "/config"))</f>
        <v/>
      </c>
      <c r="AK323" s="36" t="str">
        <f>IF(ISBLANK(AI323),  "", _xlfn.CONCAT(LOWER(C323), "/", E323))</f>
        <v/>
      </c>
      <c r="AT323" s="32"/>
      <c r="AU323" s="42"/>
      <c r="AX323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6" t="str">
        <f>IF(ISBLANK(Table2[[#This Row],[device_model]]), "", Table2[[#This Row],[device_suggested_area]])</f>
        <v/>
      </c>
      <c r="BE323" s="38"/>
      <c r="BM323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s="36" customFormat="1" ht="16" customHeight="1" x14ac:dyDescent="0.2">
      <c r="A324" s="36">
        <v>2551</v>
      </c>
      <c r="B324" s="36" t="s">
        <v>26</v>
      </c>
      <c r="C324" s="36" t="s">
        <v>1286</v>
      </c>
      <c r="D324" s="36" t="s">
        <v>27</v>
      </c>
      <c r="E324" s="36" t="s">
        <v>1299</v>
      </c>
      <c r="F324" s="36" t="str">
        <f>IF(ISBLANK(Table2[[#This Row],[unique_id]]), "", PROPER(SUBSTITUTE(Table2[[#This Row],[unique_id]], "_", " ")))</f>
        <v>Host Lia Temperature</v>
      </c>
      <c r="G324" s="36" t="s">
        <v>1313</v>
      </c>
      <c r="H324" s="36" t="s">
        <v>1317</v>
      </c>
      <c r="I324" s="36" t="s">
        <v>291</v>
      </c>
      <c r="K324" s="36" t="s">
        <v>1310</v>
      </c>
      <c r="O324" s="38"/>
      <c r="T324" s="39"/>
      <c r="V324" s="38" t="s">
        <v>316</v>
      </c>
      <c r="W324" s="38"/>
      <c r="X324" s="38"/>
      <c r="Y324" s="38"/>
      <c r="Z324" s="38"/>
      <c r="AA324" s="38"/>
      <c r="AB324" s="36" t="s">
        <v>31</v>
      </c>
      <c r="AC324" s="36" t="s">
        <v>88</v>
      </c>
      <c r="AD324" s="36" t="s">
        <v>89</v>
      </c>
      <c r="AE324" s="36" t="s">
        <v>317</v>
      </c>
      <c r="AF324" s="36">
        <v>5</v>
      </c>
      <c r="AG324" s="38" t="s">
        <v>34</v>
      </c>
      <c r="AH324" s="38"/>
      <c r="AI324" s="36" t="s">
        <v>1205</v>
      </c>
      <c r="AJ324" s="36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4" s="36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R324" s="36" t="s">
        <v>1308</v>
      </c>
      <c r="AS324" s="36">
        <v>1</v>
      </c>
      <c r="AT324" s="32"/>
      <c r="AV32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telegraf-wardrobe-lia-temperature</v>
      </c>
      <c r="AW32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Lia Temperature</v>
      </c>
      <c r="AX32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Lia Temperature Host Lia Temperature</v>
      </c>
      <c r="AY32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6" t="str">
        <f>IF(ISBLANK(Table2[[#This Row],[device_model]]), "", Table2[[#This Row],[device_suggested_area]])</f>
        <v>Wardrobe</v>
      </c>
      <c r="BB324" s="36" t="s">
        <v>1304</v>
      </c>
      <c r="BC324" s="36" t="s">
        <v>1303</v>
      </c>
      <c r="BD324" s="36" t="s">
        <v>1302</v>
      </c>
      <c r="BE324" s="36" t="s">
        <v>1026</v>
      </c>
      <c r="BF324" s="36" t="s">
        <v>501</v>
      </c>
      <c r="BM32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s="36" customFormat="1" ht="16" customHeight="1" x14ac:dyDescent="0.2">
      <c r="A325" s="36">
        <v>2552</v>
      </c>
      <c r="B325" s="36" t="s">
        <v>26</v>
      </c>
      <c r="C325" s="36" t="s">
        <v>1286</v>
      </c>
      <c r="D325" s="36" t="s">
        <v>27</v>
      </c>
      <c r="E325" s="36" t="s">
        <v>1310</v>
      </c>
      <c r="F325" s="36" t="str">
        <f>IF(ISBLANK(Table2[[#This Row],[unique_id]]), "", PROPER(SUBSTITUTE(Table2[[#This Row],[unique_id]], "_", " ")))</f>
        <v>Compensation Sensor Host Lia Temperature</v>
      </c>
      <c r="G325" s="36" t="s">
        <v>1313</v>
      </c>
      <c r="H325" s="36" t="s">
        <v>1317</v>
      </c>
      <c r="I325" s="36" t="s">
        <v>291</v>
      </c>
      <c r="M325" s="36" t="s">
        <v>136</v>
      </c>
      <c r="O325" s="38"/>
      <c r="T325" s="39"/>
      <c r="U325" s="36" t="s">
        <v>442</v>
      </c>
      <c r="V325" s="38"/>
      <c r="W325" s="38"/>
      <c r="X325" s="38"/>
      <c r="Y325" s="38"/>
      <c r="Z325" s="38"/>
      <c r="AA325" s="38"/>
      <c r="AB325" s="36" t="s">
        <v>31</v>
      </c>
      <c r="AC325" s="36" t="s">
        <v>88</v>
      </c>
      <c r="AD325" s="36" t="s">
        <v>89</v>
      </c>
      <c r="AE325" s="36" t="s">
        <v>317</v>
      </c>
      <c r="AG325" s="38"/>
      <c r="AH325" s="38"/>
      <c r="AJ325" s="36" t="str">
        <f>IF(ISBLANK(AI325),  "", _xlfn.CONCAT("haas/entity/sensor/", LOWER(C325), "/", E325, "/config"))</f>
        <v/>
      </c>
      <c r="AK325" s="36" t="str">
        <f>IF(ISBLANK(AI325),  "", _xlfn.CONCAT(LOWER(C325), "/", E325))</f>
        <v/>
      </c>
      <c r="AT325" s="32"/>
      <c r="AU325" s="42"/>
      <c r="AX32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6" t="str">
        <f>IF(ISBLANK(Table2[[#This Row],[device_model]]), "", Table2[[#This Row],[device_suggested_area]])</f>
        <v/>
      </c>
      <c r="BE325" s="38"/>
      <c r="BF325" s="36" t="s">
        <v>501</v>
      </c>
      <c r="BM32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s="36" customFormat="1" ht="16" customHeight="1" x14ac:dyDescent="0.2">
      <c r="A326" s="36">
        <v>2553</v>
      </c>
      <c r="B326" s="36" t="s">
        <v>26</v>
      </c>
      <c r="C326" s="36" t="s">
        <v>632</v>
      </c>
      <c r="D326" s="36" t="s">
        <v>27</v>
      </c>
      <c r="E326" s="36" t="s">
        <v>670</v>
      </c>
      <c r="F326" s="37" t="str">
        <f>IF(ISBLANK(Table2[[#This Row],[unique_id]]), "", PROPER(SUBSTITUTE(Table2[[#This Row],[unique_id]], "_", " ")))</f>
        <v>Back Door Lock Battery</v>
      </c>
      <c r="G326" s="36" t="s">
        <v>656</v>
      </c>
      <c r="H326" s="36" t="s">
        <v>1252</v>
      </c>
      <c r="I326" s="36" t="s">
        <v>291</v>
      </c>
      <c r="M326" s="36" t="s">
        <v>136</v>
      </c>
      <c r="O326" s="38"/>
      <c r="T326" s="39"/>
      <c r="V326" s="38"/>
      <c r="W326" s="38"/>
      <c r="X326" s="38"/>
      <c r="Y326" s="38"/>
      <c r="Z326" s="38"/>
      <c r="AA326" s="38"/>
      <c r="AG326" s="38"/>
      <c r="AH326" s="38"/>
      <c r="AT326" s="42"/>
      <c r="AU326" s="38"/>
      <c r="AV32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6" t="str">
        <f>IF(ISBLANK(Table2[[#This Row],[device_model]]), "", Table2[[#This Row],[device_suggested_area]])</f>
        <v/>
      </c>
      <c r="BE326" s="38"/>
      <c r="BM32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s="36" customFormat="1" ht="16" customHeight="1" x14ac:dyDescent="0.2">
      <c r="A327" s="36">
        <v>2554</v>
      </c>
      <c r="B327" s="36" t="s">
        <v>26</v>
      </c>
      <c r="C327" s="36" t="s">
        <v>632</v>
      </c>
      <c r="D327" s="36" t="s">
        <v>27</v>
      </c>
      <c r="E327" s="36" t="s">
        <v>671</v>
      </c>
      <c r="F327" s="37" t="str">
        <f>IF(ISBLANK(Table2[[#This Row],[unique_id]]), "", PROPER(SUBSTITUTE(Table2[[#This Row],[unique_id]], "_", " ")))</f>
        <v>Front Door Lock Battery</v>
      </c>
      <c r="G327" s="36" t="s">
        <v>655</v>
      </c>
      <c r="H327" s="36" t="s">
        <v>1252</v>
      </c>
      <c r="I327" s="36" t="s">
        <v>291</v>
      </c>
      <c r="M327" s="36" t="s">
        <v>136</v>
      </c>
      <c r="O327" s="38"/>
      <c r="T327" s="39"/>
      <c r="V327" s="38"/>
      <c r="W327" s="38"/>
      <c r="X327" s="38"/>
      <c r="Y327" s="38"/>
      <c r="Z327" s="38"/>
      <c r="AA327" s="38"/>
      <c r="AG327" s="38"/>
      <c r="AH327" s="38"/>
      <c r="AT327" s="42"/>
      <c r="AU327" s="38"/>
      <c r="AV327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6" t="str">
        <f>IF(ISBLANK(Table2[[#This Row],[device_model]]), "", Table2[[#This Row],[device_suggested_area]])</f>
        <v/>
      </c>
      <c r="BE327" s="38"/>
      <c r="BM32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s="36" customFormat="1" ht="16" customHeight="1" x14ac:dyDescent="0.2">
      <c r="A328" s="36">
        <v>2555</v>
      </c>
      <c r="B328" s="36" t="s">
        <v>26</v>
      </c>
      <c r="C328" s="36" t="s">
        <v>335</v>
      </c>
      <c r="D328" s="36" t="s">
        <v>27</v>
      </c>
      <c r="E328" s="36" t="s">
        <v>673</v>
      </c>
      <c r="F328" s="37" t="str">
        <f>IF(ISBLANK(Table2[[#This Row],[unique_id]]), "", PROPER(SUBSTITUTE(Table2[[#This Row],[unique_id]], "_", " ")))</f>
        <v>Template Back Door Sensor Battery Last</v>
      </c>
      <c r="G328" s="36" t="s">
        <v>658</v>
      </c>
      <c r="H328" s="36" t="s">
        <v>1252</v>
      </c>
      <c r="I328" s="36" t="s">
        <v>291</v>
      </c>
      <c r="M328" s="36" t="s">
        <v>136</v>
      </c>
      <c r="O328" s="38"/>
      <c r="T328" s="39"/>
      <c r="V328" s="38"/>
      <c r="W328" s="38"/>
      <c r="X328" s="38"/>
      <c r="Y328" s="38"/>
      <c r="Z328" s="38"/>
      <c r="AA328" s="38"/>
      <c r="AG328" s="38"/>
      <c r="AH328" s="38"/>
      <c r="AT328" s="42"/>
      <c r="AU328" s="38"/>
      <c r="AV32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6" t="str">
        <f>IF(ISBLANK(Table2[[#This Row],[device_model]]), "", Table2[[#This Row],[device_suggested_area]])</f>
        <v/>
      </c>
      <c r="BE328" s="38"/>
      <c r="BM32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s="36" customFormat="1" ht="16" customHeight="1" x14ac:dyDescent="0.2">
      <c r="A329" s="36">
        <v>2556</v>
      </c>
      <c r="B329" s="36" t="s">
        <v>26</v>
      </c>
      <c r="C329" s="36" t="s">
        <v>335</v>
      </c>
      <c r="D329" s="36" t="s">
        <v>27</v>
      </c>
      <c r="E329" s="36" t="s">
        <v>672</v>
      </c>
      <c r="F329" s="37" t="str">
        <f>IF(ISBLANK(Table2[[#This Row],[unique_id]]), "", PROPER(SUBSTITUTE(Table2[[#This Row],[unique_id]], "_", " ")))</f>
        <v>Template Front Door Sensor Battery Last</v>
      </c>
      <c r="G329" s="36" t="s">
        <v>657</v>
      </c>
      <c r="H329" s="36" t="s">
        <v>1252</v>
      </c>
      <c r="I329" s="36" t="s">
        <v>291</v>
      </c>
      <c r="M329" s="36" t="s">
        <v>136</v>
      </c>
      <c r="O329" s="38"/>
      <c r="T329" s="39"/>
      <c r="V329" s="38"/>
      <c r="W329" s="38"/>
      <c r="X329" s="38"/>
      <c r="Y329" s="38"/>
      <c r="Z329" s="38"/>
      <c r="AA329" s="38"/>
      <c r="AG329" s="38"/>
      <c r="AH329" s="38"/>
      <c r="AT329" s="42"/>
      <c r="AU329" s="38"/>
      <c r="AV32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6" t="str">
        <f>IF(ISBLANK(Table2[[#This Row],[device_model]]), "", Table2[[#This Row],[device_suggested_area]])</f>
        <v/>
      </c>
      <c r="BE329" s="38"/>
      <c r="BM32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s="36" customFormat="1" ht="16" customHeight="1" x14ac:dyDescent="0.2">
      <c r="A330" s="36">
        <v>2557</v>
      </c>
      <c r="B330" s="36" t="s">
        <v>585</v>
      </c>
      <c r="C330" s="36" t="s">
        <v>463</v>
      </c>
      <c r="D330" s="36" t="s">
        <v>27</v>
      </c>
      <c r="E330" s="36" t="s">
        <v>491</v>
      </c>
      <c r="F330" s="37" t="str">
        <f>IF(ISBLANK(Table2[[#This Row],[unique_id]]), "", PROPER(SUBSTITUTE(Table2[[#This Row],[unique_id]], "_", " ")))</f>
        <v>Home Cube Remote Battery</v>
      </c>
      <c r="G330" s="36" t="s">
        <v>471</v>
      </c>
      <c r="H330" s="36" t="s">
        <v>1252</v>
      </c>
      <c r="I330" s="36" t="s">
        <v>291</v>
      </c>
      <c r="M330" s="36" t="s">
        <v>136</v>
      </c>
      <c r="O330" s="38"/>
      <c r="T330" s="39"/>
      <c r="V330" s="38"/>
      <c r="W330" s="38"/>
      <c r="X330" s="38"/>
      <c r="Y330" s="38"/>
      <c r="Z330" s="38"/>
      <c r="AA330" s="38"/>
      <c r="AG330" s="38"/>
      <c r="AH330" s="38"/>
      <c r="AT330" s="42"/>
      <c r="AU330" s="38"/>
      <c r="AV33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6" t="str">
        <f>IF(ISBLANK(Table2[[#This Row],[device_model]]), "", Table2[[#This Row],[device_suggested_area]])</f>
        <v/>
      </c>
      <c r="BE330" s="38"/>
      <c r="BM33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s="36" customFormat="1" ht="16" customHeight="1" x14ac:dyDescent="0.2">
      <c r="A331" s="36">
        <v>2558</v>
      </c>
      <c r="B331" s="36" t="s">
        <v>26</v>
      </c>
      <c r="C331" s="36" t="s">
        <v>150</v>
      </c>
      <c r="D331" s="36" t="s">
        <v>27</v>
      </c>
      <c r="E331" s="36" t="s">
        <v>667</v>
      </c>
      <c r="F331" s="37" t="str">
        <f>IF(ISBLANK(Table2[[#This Row],[unique_id]]), "", PROPER(SUBSTITUTE(Table2[[#This Row],[unique_id]], "_", " ")))</f>
        <v>Template Weatherstation Console Battery Percent Int</v>
      </c>
      <c r="G331" s="36" t="s">
        <v>665</v>
      </c>
      <c r="H331" s="36" t="s">
        <v>1252</v>
      </c>
      <c r="I331" s="36" t="s">
        <v>291</v>
      </c>
      <c r="M331" s="36" t="s">
        <v>136</v>
      </c>
      <c r="O331" s="38"/>
      <c r="T331" s="39"/>
      <c r="V331" s="38"/>
      <c r="W331" s="38"/>
      <c r="X331" s="38"/>
      <c r="Y331" s="38"/>
      <c r="Z331" s="38"/>
      <c r="AA331" s="38"/>
      <c r="AB331" s="36" t="s">
        <v>31</v>
      </c>
      <c r="AC331" s="36" t="s">
        <v>32</v>
      </c>
      <c r="AD331" s="36" t="s">
        <v>666</v>
      </c>
      <c r="AG331" s="38"/>
      <c r="AH331" s="38"/>
      <c r="AR331" s="41"/>
      <c r="AT331" s="32"/>
      <c r="AU331" s="38"/>
      <c r="AV33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6" t="str">
        <f>IF(ISBLANK(Table2[[#This Row],[device_model]]), "", Table2[[#This Row],[device_suggested_area]])</f>
        <v/>
      </c>
      <c r="BE331" s="38"/>
      <c r="BM33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s="36" customFormat="1" ht="16" customHeight="1" x14ac:dyDescent="0.2">
      <c r="A332" s="36">
        <v>2559</v>
      </c>
      <c r="B332" s="36" t="s">
        <v>26</v>
      </c>
      <c r="C332" s="36" t="s">
        <v>39</v>
      </c>
      <c r="D332" s="36" t="s">
        <v>27</v>
      </c>
      <c r="E332" s="36" t="s">
        <v>170</v>
      </c>
      <c r="F332" s="37" t="str">
        <f>IF(ISBLANK(Table2[[#This Row],[unique_id]]), "", PROPER(SUBSTITUTE(Table2[[#This Row],[unique_id]], "_", " ")))</f>
        <v>Weatherstation Console Battery Voltage</v>
      </c>
      <c r="G332" s="36" t="s">
        <v>470</v>
      </c>
      <c r="H332" s="36" t="s">
        <v>1252</v>
      </c>
      <c r="I332" s="36" t="s">
        <v>291</v>
      </c>
      <c r="O332" s="38"/>
      <c r="T332" s="39"/>
      <c r="V332" s="38" t="s">
        <v>1333</v>
      </c>
      <c r="W332" s="38"/>
      <c r="X332" s="38"/>
      <c r="Y332" s="38"/>
      <c r="Z332" s="38"/>
      <c r="AA332" s="38"/>
      <c r="AB332" s="36" t="s">
        <v>31</v>
      </c>
      <c r="AC332" s="36" t="s">
        <v>83</v>
      </c>
      <c r="AD332" s="36" t="s">
        <v>84</v>
      </c>
      <c r="AE332" s="36" t="s">
        <v>272</v>
      </c>
      <c r="AF332" s="36">
        <v>300</v>
      </c>
      <c r="AG332" s="38" t="s">
        <v>34</v>
      </c>
      <c r="AH332" s="38"/>
      <c r="AI332" s="36" t="s">
        <v>85</v>
      </c>
      <c r="AJ332" s="36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2" s="36" t="str">
        <f>IF(ISBLANK(Table2[[#This Row],[index]]),  "", _xlfn.CONCAT(LOWER(Table2[[#This Row],[device_via_device]]), "/", Table2[[#This Row],[unique_id]]))</f>
        <v>weewx/weatherstation_console_battery_voltage</v>
      </c>
      <c r="AR332" s="41" t="s">
        <v>1250</v>
      </c>
      <c r="AS332" s="36">
        <v>1</v>
      </c>
      <c r="AT332" s="32"/>
      <c r="AV33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6" t="str">
        <f>IF(ISBLANK(Table2[[#This Row],[device_model]]), "", Table2[[#This Row],[device_suggested_area]])</f>
        <v>Wardrobe</v>
      </c>
      <c r="BB332" s="36" t="s">
        <v>1331</v>
      </c>
      <c r="BC332" s="36" t="s">
        <v>36</v>
      </c>
      <c r="BD332" s="36" t="s">
        <v>37</v>
      </c>
      <c r="BE332" s="36" t="s">
        <v>1122</v>
      </c>
      <c r="BF332" s="36" t="s">
        <v>501</v>
      </c>
      <c r="BM33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s="36" customFormat="1" ht="16" customHeight="1" x14ac:dyDescent="0.2">
      <c r="A333" s="36">
        <v>2560</v>
      </c>
      <c r="B333" s="36" t="s">
        <v>26</v>
      </c>
      <c r="C333" s="36" t="s">
        <v>128</v>
      </c>
      <c r="D333" s="36" t="s">
        <v>27</v>
      </c>
      <c r="E333" s="41" t="s">
        <v>1525</v>
      </c>
      <c r="F333" s="37" t="str">
        <f>IF(ISBLANK(Table2[[#This Row],[unique_id]]), "", PROPER(SUBSTITUTE(Table2[[#This Row],[unique_id]], "_", " ")))</f>
        <v>Office Pantry Battery</v>
      </c>
      <c r="G333" s="36" t="s">
        <v>464</v>
      </c>
      <c r="H333" s="36" t="s">
        <v>1252</v>
      </c>
      <c r="I333" s="36" t="s">
        <v>291</v>
      </c>
      <c r="M333" s="36" t="s">
        <v>136</v>
      </c>
      <c r="O333" s="38"/>
      <c r="T333" s="39"/>
      <c r="V333" s="38"/>
      <c r="W333" s="38"/>
      <c r="X333" s="38"/>
      <c r="Y333" s="38"/>
      <c r="Z333" s="38"/>
      <c r="AA333" s="38"/>
      <c r="AG333" s="38"/>
      <c r="AH333" s="38"/>
      <c r="AT333" s="42"/>
      <c r="AV333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3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3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6" t="str">
        <f>IF(ISBLANK(Table2[[#This Row],[device_model]]), "", Table2[[#This Row],[device_suggested_area]])</f>
        <v>Pantry</v>
      </c>
      <c r="BB333" s="36" t="s">
        <v>1028</v>
      </c>
      <c r="BC333" s="36" t="s">
        <v>1030</v>
      </c>
      <c r="BD333" s="36" t="s">
        <v>128</v>
      </c>
      <c r="BE333" s="36" t="s">
        <v>429</v>
      </c>
      <c r="BF333" s="36" t="s">
        <v>211</v>
      </c>
      <c r="BM333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s="36" customFormat="1" ht="16" customHeight="1" x14ac:dyDescent="0.2">
      <c r="A334" s="36">
        <v>2561</v>
      </c>
      <c r="B334" s="36" t="s">
        <v>26</v>
      </c>
      <c r="C334" s="36" t="s">
        <v>128</v>
      </c>
      <c r="D334" s="36" t="s">
        <v>27</v>
      </c>
      <c r="E334" s="41" t="s">
        <v>1526</v>
      </c>
      <c r="F334" s="37" t="str">
        <f>IF(ISBLANK(Table2[[#This Row],[unique_id]]), "", PROPER(SUBSTITUTE(Table2[[#This Row],[unique_id]], "_", " ")))</f>
        <v>Office Lounge Battery</v>
      </c>
      <c r="G334" s="36" t="s">
        <v>465</v>
      </c>
      <c r="H334" s="36" t="s">
        <v>1252</v>
      </c>
      <c r="I334" s="36" t="s">
        <v>291</v>
      </c>
      <c r="M334" s="36" t="s">
        <v>136</v>
      </c>
      <c r="O334" s="38"/>
      <c r="T334" s="39"/>
      <c r="V334" s="38"/>
      <c r="W334" s="38"/>
      <c r="X334" s="38"/>
      <c r="Y334" s="38"/>
      <c r="Z334" s="38"/>
      <c r="AA334" s="38"/>
      <c r="AG334" s="38"/>
      <c r="AH334" s="38"/>
      <c r="AT334" s="42"/>
      <c r="AV33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6" t="str">
        <f>IF(ISBLANK(Table2[[#This Row],[device_model]]), "", Table2[[#This Row],[device_suggested_area]])</f>
        <v>Lounge</v>
      </c>
      <c r="BB334" s="36" t="s">
        <v>1028</v>
      </c>
      <c r="BC334" s="36" t="s">
        <v>1030</v>
      </c>
      <c r="BD334" s="36" t="s">
        <v>128</v>
      </c>
      <c r="BE334" s="36" t="s">
        <v>429</v>
      </c>
      <c r="BF334" s="36" t="s">
        <v>194</v>
      </c>
      <c r="BM33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s="36" customFormat="1" ht="16" customHeight="1" x14ac:dyDescent="0.2">
      <c r="A335" s="36">
        <v>2562</v>
      </c>
      <c r="B335" s="36" t="s">
        <v>26</v>
      </c>
      <c r="C335" s="36" t="s">
        <v>128</v>
      </c>
      <c r="D335" s="36" t="s">
        <v>27</v>
      </c>
      <c r="E335" s="41" t="s">
        <v>1527</v>
      </c>
      <c r="F335" s="37" t="str">
        <f>IF(ISBLANK(Table2[[#This Row],[unique_id]]), "", PROPER(SUBSTITUTE(Table2[[#This Row],[unique_id]], "_", " ")))</f>
        <v>Office Dining Battery</v>
      </c>
      <c r="G335" s="36" t="s">
        <v>466</v>
      </c>
      <c r="H335" s="36" t="s">
        <v>1252</v>
      </c>
      <c r="I335" s="36" t="s">
        <v>291</v>
      </c>
      <c r="M335" s="36" t="s">
        <v>136</v>
      </c>
      <c r="O335" s="38"/>
      <c r="T335" s="39"/>
      <c r="V335" s="38"/>
      <c r="W335" s="38"/>
      <c r="X335" s="38"/>
      <c r="Y335" s="38"/>
      <c r="Z335" s="38"/>
      <c r="AA335" s="38"/>
      <c r="AG335" s="38"/>
      <c r="AH335" s="38"/>
      <c r="AT335" s="42"/>
      <c r="AV335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5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6" t="str">
        <f>IF(ISBLANK(Table2[[#This Row],[device_model]]), "", Table2[[#This Row],[device_suggested_area]])</f>
        <v>Dining</v>
      </c>
      <c r="BB335" s="36" t="s">
        <v>1028</v>
      </c>
      <c r="BC335" s="36" t="s">
        <v>1030</v>
      </c>
      <c r="BD335" s="36" t="s">
        <v>128</v>
      </c>
      <c r="BE335" s="36" t="s">
        <v>429</v>
      </c>
      <c r="BF335" s="36" t="s">
        <v>193</v>
      </c>
      <c r="BM33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s="36" customFormat="1" ht="16" customHeight="1" x14ac:dyDescent="0.2">
      <c r="A336" s="36">
        <v>2563</v>
      </c>
      <c r="B336" s="36" t="s">
        <v>26</v>
      </c>
      <c r="C336" s="36" t="s">
        <v>128</v>
      </c>
      <c r="D336" s="36" t="s">
        <v>27</v>
      </c>
      <c r="E336" s="41" t="s">
        <v>1528</v>
      </c>
      <c r="F336" s="37" t="str">
        <f>IF(ISBLANK(Table2[[#This Row],[unique_id]]), "", PROPER(SUBSTITUTE(Table2[[#This Row],[unique_id]], "_", " ")))</f>
        <v>Office Basement Battery</v>
      </c>
      <c r="G336" s="36" t="s">
        <v>467</v>
      </c>
      <c r="H336" s="36" t="s">
        <v>1252</v>
      </c>
      <c r="I336" s="36" t="s">
        <v>291</v>
      </c>
      <c r="M336" s="36" t="s">
        <v>136</v>
      </c>
      <c r="O336" s="38"/>
      <c r="T336" s="39"/>
      <c r="V336" s="38"/>
      <c r="W336" s="38"/>
      <c r="X336" s="38"/>
      <c r="Y336" s="38"/>
      <c r="Z336" s="38"/>
      <c r="AA336" s="38"/>
      <c r="AG336" s="38"/>
      <c r="AH336" s="38"/>
      <c r="AT336" s="42"/>
      <c r="AV33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6" t="str">
        <f>IF(ISBLANK(Table2[[#This Row],[device_model]]), "", Table2[[#This Row],[device_suggested_area]])</f>
        <v>Basement</v>
      </c>
      <c r="BB336" s="36" t="s">
        <v>1028</v>
      </c>
      <c r="BC336" s="36" t="s">
        <v>1030</v>
      </c>
      <c r="BD336" s="36" t="s">
        <v>128</v>
      </c>
      <c r="BE336" s="36" t="s">
        <v>429</v>
      </c>
      <c r="BF336" s="36" t="s">
        <v>210</v>
      </c>
      <c r="BM33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s="36" customFormat="1" ht="16" customHeight="1" x14ac:dyDescent="0.2">
      <c r="A337" s="36">
        <v>2564</v>
      </c>
      <c r="B337" s="36" t="s">
        <v>26</v>
      </c>
      <c r="C337" s="36" t="s">
        <v>182</v>
      </c>
      <c r="D337" s="36" t="s">
        <v>27</v>
      </c>
      <c r="E337" s="36" t="s">
        <v>748</v>
      </c>
      <c r="F337" s="37" t="str">
        <f>IF(ISBLANK(Table2[[#This Row],[unique_id]]), "", PROPER(SUBSTITUTE(Table2[[#This Row],[unique_id]], "_", " ")))</f>
        <v>Parents Move Battery</v>
      </c>
      <c r="G337" s="36" t="s">
        <v>468</v>
      </c>
      <c r="H337" s="36" t="s">
        <v>1252</v>
      </c>
      <c r="I337" s="36" t="s">
        <v>291</v>
      </c>
      <c r="M337" s="36" t="s">
        <v>136</v>
      </c>
      <c r="O337" s="38"/>
      <c r="T337" s="39"/>
      <c r="V337" s="38"/>
      <c r="W337" s="38"/>
      <c r="X337" s="38"/>
      <c r="Y337" s="38"/>
      <c r="Z337" s="38"/>
      <c r="AA337" s="38"/>
      <c r="AG337" s="38"/>
      <c r="AH337" s="38"/>
      <c r="AT337" s="42"/>
      <c r="AU337" s="38"/>
      <c r="AV337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6" t="str">
        <f>IF(ISBLANK(Table2[[#This Row],[device_model]]), "", Table2[[#This Row],[device_suggested_area]])</f>
        <v/>
      </c>
      <c r="BE337" s="38"/>
      <c r="BM33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s="36" customFormat="1" ht="16" customHeight="1" x14ac:dyDescent="0.2">
      <c r="A338" s="36">
        <v>2565</v>
      </c>
      <c r="B338" s="36" t="s">
        <v>26</v>
      </c>
      <c r="C338" s="36" t="s">
        <v>182</v>
      </c>
      <c r="D338" s="36" t="s">
        <v>27</v>
      </c>
      <c r="E338" s="36" t="s">
        <v>747</v>
      </c>
      <c r="F338" s="37" t="str">
        <f>IF(ISBLANK(Table2[[#This Row],[unique_id]]), "", PROPER(SUBSTITUTE(Table2[[#This Row],[unique_id]], "_", " ")))</f>
        <v>Kitchen Move Battery</v>
      </c>
      <c r="G338" s="36" t="s">
        <v>469</v>
      </c>
      <c r="H338" s="36" t="s">
        <v>1252</v>
      </c>
      <c r="I338" s="36" t="s">
        <v>291</v>
      </c>
      <c r="M338" s="36" t="s">
        <v>136</v>
      </c>
      <c r="O338" s="38"/>
      <c r="T338" s="39"/>
      <c r="V338" s="38"/>
      <c r="W338" s="38"/>
      <c r="X338" s="38"/>
      <c r="Y338" s="38"/>
      <c r="Z338" s="38"/>
      <c r="AA338" s="38"/>
      <c r="AG338" s="38"/>
      <c r="AH338" s="38"/>
      <c r="AT338" s="42"/>
      <c r="AU338" s="38"/>
      <c r="AV33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36" t="str">
        <f>IF(ISBLANK(Table2[[#This Row],[device_model]]), "", Table2[[#This Row],[device_suggested_area]])</f>
        <v/>
      </c>
      <c r="BE338" s="38"/>
      <c r="BM33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s="36" customFormat="1" ht="16" customHeight="1" x14ac:dyDescent="0.2">
      <c r="A339" s="36">
        <v>2566</v>
      </c>
      <c r="B339" s="36" t="s">
        <v>26</v>
      </c>
      <c r="C339" s="36" t="s">
        <v>446</v>
      </c>
      <c r="D339" s="36" t="s">
        <v>334</v>
      </c>
      <c r="E339" s="36" t="s">
        <v>333</v>
      </c>
      <c r="F339" s="37" t="str">
        <f>IF(ISBLANK(Table2[[#This Row],[unique_id]]), "", PROPER(SUBSTITUTE(Table2[[#This Row],[unique_id]], "_", " ")))</f>
        <v>Column Break</v>
      </c>
      <c r="G339" s="36" t="s">
        <v>330</v>
      </c>
      <c r="H339" s="36" t="s">
        <v>1252</v>
      </c>
      <c r="I339" s="36" t="s">
        <v>291</v>
      </c>
      <c r="M339" s="36" t="s">
        <v>331</v>
      </c>
      <c r="N339" s="36" t="s">
        <v>332</v>
      </c>
      <c r="O339" s="38"/>
      <c r="T339" s="39"/>
      <c r="V339" s="38"/>
      <c r="W339" s="38"/>
      <c r="X339" s="38"/>
      <c r="Y339" s="38"/>
      <c r="Z339" s="38"/>
      <c r="AA339" s="38"/>
      <c r="AG339" s="38"/>
      <c r="AH339" s="38"/>
      <c r="AR339" s="41"/>
      <c r="AT339" s="32"/>
      <c r="AU339" s="38"/>
      <c r="AV33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36" t="str">
        <f>IF(ISBLANK(Table2[[#This Row],[device_model]]), "", Table2[[#This Row],[device_suggested_area]])</f>
        <v/>
      </c>
      <c r="BE339" s="38"/>
      <c r="BM33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s="36" customFormat="1" ht="16" customHeight="1" x14ac:dyDescent="0.2">
      <c r="A340" s="36">
        <v>2567</v>
      </c>
      <c r="B340" s="36" t="s">
        <v>26</v>
      </c>
      <c r="C340" s="36" t="s">
        <v>789</v>
      </c>
      <c r="D340" s="36" t="s">
        <v>27</v>
      </c>
      <c r="E340" s="36" t="s">
        <v>840</v>
      </c>
      <c r="F340" s="37" t="str">
        <f>IF(ISBLANK(Table2[[#This Row],[unique_id]]), "", PROPER(SUBSTITUTE(Table2[[#This Row],[unique_id]], "_", " ")))</f>
        <v>All Standby</v>
      </c>
      <c r="G340" s="36" t="s">
        <v>841</v>
      </c>
      <c r="H340" s="36" t="s">
        <v>532</v>
      </c>
      <c r="I340" s="36" t="s">
        <v>291</v>
      </c>
      <c r="O340" s="38" t="s">
        <v>800</v>
      </c>
      <c r="R340" s="43"/>
      <c r="T340" s="39" t="s">
        <v>839</v>
      </c>
      <c r="V340" s="38"/>
      <c r="W340" s="38"/>
      <c r="X340" s="38"/>
      <c r="Y340" s="38"/>
      <c r="Z340" s="38"/>
      <c r="AA340" s="38"/>
      <c r="AG340" s="38"/>
      <c r="AH340" s="38"/>
      <c r="AT340" s="42"/>
      <c r="AU340" s="38"/>
      <c r="AV34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6" t="str">
        <f>IF(ISBLANK(Table2[[#This Row],[device_model]]), "", Table2[[#This Row],[device_suggested_area]])</f>
        <v/>
      </c>
      <c r="BE340" s="38"/>
      <c r="BM34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s="36" customFormat="1" ht="16" customHeight="1" x14ac:dyDescent="0.2">
      <c r="A341" s="36">
        <v>2568</v>
      </c>
      <c r="B341" s="36" t="s">
        <v>26</v>
      </c>
      <c r="C341" s="36" t="s">
        <v>820</v>
      </c>
      <c r="D341" s="36" t="s">
        <v>148</v>
      </c>
      <c r="E341" s="39" t="s">
        <v>1129</v>
      </c>
      <c r="F341" s="37" t="str">
        <f>IF(ISBLANK(Table2[[#This Row],[unique_id]]), "", PROPER(SUBSTITUTE(Table2[[#This Row],[unique_id]], "_", " ")))</f>
        <v>Template Lounge Tv Plug Proxy</v>
      </c>
      <c r="G341" s="36" t="s">
        <v>180</v>
      </c>
      <c r="H341" s="36" t="s">
        <v>532</v>
      </c>
      <c r="I341" s="36" t="s">
        <v>291</v>
      </c>
      <c r="O341" s="38" t="s">
        <v>800</v>
      </c>
      <c r="P341" s="36" t="s">
        <v>165</v>
      </c>
      <c r="Q341" s="36" t="s">
        <v>772</v>
      </c>
      <c r="R341" s="43" t="s">
        <v>757</v>
      </c>
      <c r="S341" s="36" t="str">
        <f>Table2[[#This Row],[friendly_name]]</f>
        <v>Lounge TV</v>
      </c>
      <c r="T341" s="39" t="s">
        <v>1126</v>
      </c>
      <c r="V341" s="38"/>
      <c r="W341" s="38"/>
      <c r="X341" s="38"/>
      <c r="Y341" s="38"/>
      <c r="Z341" s="38"/>
      <c r="AA341" s="38"/>
      <c r="AG341" s="38"/>
      <c r="AH341" s="38"/>
      <c r="AR341" s="41"/>
      <c r="AT341" s="32"/>
      <c r="AU341" s="36" t="s">
        <v>134</v>
      </c>
      <c r="AV34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6" t="str">
        <f>IF(ISBLANK(Table2[[#This Row],[device_model]]), "", Table2[[#This Row],[device_suggested_area]])</f>
        <v>Lounge</v>
      </c>
      <c r="BB341" s="36" t="s">
        <v>1017</v>
      </c>
      <c r="BC341" s="36" t="s">
        <v>361</v>
      </c>
      <c r="BD341" s="36" t="s">
        <v>233</v>
      </c>
      <c r="BE341" s="36" t="s">
        <v>364</v>
      </c>
      <c r="BF341" s="36" t="s">
        <v>194</v>
      </c>
      <c r="BM34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s="36" customFormat="1" ht="16" customHeight="1" x14ac:dyDescent="0.2">
      <c r="A342" s="36">
        <v>2569</v>
      </c>
      <c r="B342" s="36" t="s">
        <v>26</v>
      </c>
      <c r="C342" s="36" t="s">
        <v>233</v>
      </c>
      <c r="D342" s="36" t="s">
        <v>134</v>
      </c>
      <c r="E342" s="36" t="s">
        <v>1128</v>
      </c>
      <c r="F342" s="37" t="str">
        <f>IF(ISBLANK(Table2[[#This Row],[unique_id]]), "", PROPER(SUBSTITUTE(Table2[[#This Row],[unique_id]], "_", " ")))</f>
        <v>Lounge Tv Plug</v>
      </c>
      <c r="G342" s="36" t="s">
        <v>180</v>
      </c>
      <c r="H342" s="36" t="s">
        <v>532</v>
      </c>
      <c r="I342" s="36" t="s">
        <v>291</v>
      </c>
      <c r="M342" s="36" t="s">
        <v>257</v>
      </c>
      <c r="O342" s="38" t="s">
        <v>800</v>
      </c>
      <c r="P342" s="36" t="s">
        <v>165</v>
      </c>
      <c r="Q342" s="36" t="s">
        <v>772</v>
      </c>
      <c r="R342" s="43" t="s">
        <v>757</v>
      </c>
      <c r="S342" s="36" t="str">
        <f>Table2[[#This Row],[friendly_name]]</f>
        <v>Lounge TV</v>
      </c>
      <c r="T342" s="39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342" s="38"/>
      <c r="W342" s="38"/>
      <c r="X342" s="38"/>
      <c r="Y342" s="38"/>
      <c r="Z342" s="38"/>
      <c r="AA342" s="38"/>
      <c r="AE342" s="36" t="s">
        <v>250</v>
      </c>
      <c r="AG342" s="38"/>
      <c r="AH342" s="38"/>
      <c r="AT342" s="42"/>
      <c r="AV34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6" t="str">
        <f>IF(ISBLANK(Table2[[#This Row],[device_model]]), "", Table2[[#This Row],[device_suggested_area]])</f>
        <v>Lounge</v>
      </c>
      <c r="BB342" s="36" t="s">
        <v>1017</v>
      </c>
      <c r="BC342" s="36" t="s">
        <v>361</v>
      </c>
      <c r="BD342" s="36" t="s">
        <v>233</v>
      </c>
      <c r="BE342" s="36" t="s">
        <v>364</v>
      </c>
      <c r="BF342" s="36" t="s">
        <v>194</v>
      </c>
      <c r="BI342" s="36" t="s">
        <v>1011</v>
      </c>
      <c r="BJ342" s="36" t="s">
        <v>1391</v>
      </c>
      <c r="BK342" s="36" t="s">
        <v>351</v>
      </c>
      <c r="BL342" s="36" t="s">
        <v>1433</v>
      </c>
      <c r="BM34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3" spans="1:65" s="36" customFormat="1" ht="16" customHeight="1" x14ac:dyDescent="0.2">
      <c r="A343" s="36">
        <v>2570</v>
      </c>
      <c r="B343" s="36" t="s">
        <v>26</v>
      </c>
      <c r="C343" s="36" t="s">
        <v>820</v>
      </c>
      <c r="D343" s="36" t="s">
        <v>148</v>
      </c>
      <c r="E343" s="39" t="s">
        <v>989</v>
      </c>
      <c r="F343" s="37" t="str">
        <f>IF(ISBLANK(Table2[[#This Row],[unique_id]]), "", PROPER(SUBSTITUTE(Table2[[#This Row],[unique_id]], "_", " ")))</f>
        <v>Template Lounge Sub Plug Proxy</v>
      </c>
      <c r="G343" s="36" t="s">
        <v>804</v>
      </c>
      <c r="H343" s="36" t="s">
        <v>532</v>
      </c>
      <c r="I343" s="36" t="s">
        <v>291</v>
      </c>
      <c r="O343" s="38" t="s">
        <v>800</v>
      </c>
      <c r="P343" s="36" t="s">
        <v>165</v>
      </c>
      <c r="Q343" s="36" t="s">
        <v>772</v>
      </c>
      <c r="R343" s="43" t="s">
        <v>757</v>
      </c>
      <c r="S343" s="36" t="str">
        <f>Table2[[#This Row],[friendly_name]]</f>
        <v>Lounge Sub</v>
      </c>
      <c r="T343" s="39" t="s">
        <v>1126</v>
      </c>
      <c r="V343" s="38"/>
      <c r="W343" s="38"/>
      <c r="X343" s="38"/>
      <c r="Y343" s="38"/>
      <c r="Z343" s="38"/>
      <c r="AA343" s="38"/>
      <c r="AG343" s="38"/>
      <c r="AH343" s="38"/>
      <c r="AR343" s="41"/>
      <c r="AT343" s="32"/>
      <c r="AU343" s="36" t="s">
        <v>134</v>
      </c>
      <c r="AV343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6" t="str">
        <f>IF(ISBLANK(Table2[[#This Row],[device_model]]), "", Table2[[#This Row],[device_suggested_area]])</f>
        <v>Lounge</v>
      </c>
      <c r="BB343" s="36" t="s">
        <v>1058</v>
      </c>
      <c r="BC343" s="41" t="s">
        <v>362</v>
      </c>
      <c r="BD343" s="36" t="s">
        <v>233</v>
      </c>
      <c r="BE343" s="36" t="s">
        <v>363</v>
      </c>
      <c r="BF343" s="36" t="s">
        <v>194</v>
      </c>
      <c r="BM343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s="36" customFormat="1" ht="16" customHeight="1" x14ac:dyDescent="0.2">
      <c r="A344" s="36">
        <v>2571</v>
      </c>
      <c r="B344" s="36" t="s">
        <v>26</v>
      </c>
      <c r="C344" s="36" t="s">
        <v>233</v>
      </c>
      <c r="D344" s="36" t="s">
        <v>134</v>
      </c>
      <c r="E344" s="36" t="s">
        <v>847</v>
      </c>
      <c r="F344" s="37" t="str">
        <f>IF(ISBLANK(Table2[[#This Row],[unique_id]]), "", PROPER(SUBSTITUTE(Table2[[#This Row],[unique_id]], "_", " ")))</f>
        <v>Lounge Sub Plug</v>
      </c>
      <c r="G344" s="36" t="s">
        <v>804</v>
      </c>
      <c r="H344" s="36" t="s">
        <v>532</v>
      </c>
      <c r="I344" s="36" t="s">
        <v>291</v>
      </c>
      <c r="M344" s="36" t="s">
        <v>257</v>
      </c>
      <c r="O344" s="38" t="s">
        <v>800</v>
      </c>
      <c r="P344" s="36" t="s">
        <v>165</v>
      </c>
      <c r="Q344" s="36" t="s">
        <v>772</v>
      </c>
      <c r="R344" s="43" t="s">
        <v>757</v>
      </c>
      <c r="S344" s="36" t="str">
        <f>Table2[[#This Row],[friendly_name]]</f>
        <v>Lounge Sub</v>
      </c>
      <c r="T344" s="39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344" s="38"/>
      <c r="W344" s="38"/>
      <c r="X344" s="38"/>
      <c r="Y344" s="38"/>
      <c r="Z344" s="38"/>
      <c r="AA344" s="38"/>
      <c r="AE344" s="36" t="s">
        <v>805</v>
      </c>
      <c r="AG344" s="38"/>
      <c r="AH344" s="38"/>
      <c r="AT344" s="42"/>
      <c r="AV34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6" t="str">
        <f>IF(ISBLANK(Table2[[#This Row],[device_model]]), "", Table2[[#This Row],[device_suggested_area]])</f>
        <v>Lounge</v>
      </c>
      <c r="BB344" s="36" t="s">
        <v>1058</v>
      </c>
      <c r="BC344" s="41" t="s">
        <v>362</v>
      </c>
      <c r="BD344" s="36" t="s">
        <v>233</v>
      </c>
      <c r="BE344" s="36" t="s">
        <v>363</v>
      </c>
      <c r="BF344" s="36" t="s">
        <v>194</v>
      </c>
      <c r="BI344" s="36" t="s">
        <v>1011</v>
      </c>
      <c r="BJ344" s="36" t="s">
        <v>1391</v>
      </c>
      <c r="BK344" s="36" t="s">
        <v>341</v>
      </c>
      <c r="BL344" s="36" t="s">
        <v>1434</v>
      </c>
      <c r="BM34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5" spans="1:65" s="36" customFormat="1" ht="16" customHeight="1" x14ac:dyDescent="0.2">
      <c r="A345" s="36">
        <v>2572</v>
      </c>
      <c r="B345" s="36" t="s">
        <v>26</v>
      </c>
      <c r="C345" s="36" t="s">
        <v>820</v>
      </c>
      <c r="D345" s="36" t="s">
        <v>148</v>
      </c>
      <c r="E345" s="39" t="s">
        <v>990</v>
      </c>
      <c r="F345" s="37" t="str">
        <f>IF(ISBLANK(Table2[[#This Row],[unique_id]]), "", PROPER(SUBSTITUTE(Table2[[#This Row],[unique_id]], "_", " ")))</f>
        <v>Template Study Outlet Plug Proxy</v>
      </c>
      <c r="G345" s="36" t="s">
        <v>226</v>
      </c>
      <c r="H345" s="36" t="s">
        <v>532</v>
      </c>
      <c r="I345" s="36" t="s">
        <v>291</v>
      </c>
      <c r="O345" s="38" t="s">
        <v>800</v>
      </c>
      <c r="P345" s="36" t="s">
        <v>165</v>
      </c>
      <c r="Q345" s="36" t="s">
        <v>772</v>
      </c>
      <c r="R345" s="36" t="s">
        <v>532</v>
      </c>
      <c r="S345" s="36" t="str">
        <f>Table2[[#This Row],[friendly_name]]</f>
        <v>Study Outlet</v>
      </c>
      <c r="T345" s="39" t="s">
        <v>1125</v>
      </c>
      <c r="V345" s="38"/>
      <c r="W345" s="38"/>
      <c r="X345" s="38"/>
      <c r="Y345" s="38"/>
      <c r="Z345" s="38"/>
      <c r="AA345" s="38"/>
      <c r="AG345" s="38"/>
      <c r="AH345" s="38"/>
      <c r="AT345" s="42"/>
      <c r="AU345" s="36" t="s">
        <v>134</v>
      </c>
      <c r="AV345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6" t="str">
        <f>IF(ISBLANK(Table2[[#This Row],[device_model]]), "", Table2[[#This Row],[device_suggested_area]])</f>
        <v>Study</v>
      </c>
      <c r="BB345" s="36" t="s">
        <v>1056</v>
      </c>
      <c r="BC345" s="41" t="s">
        <v>362</v>
      </c>
      <c r="BD345" s="36" t="s">
        <v>233</v>
      </c>
      <c r="BE345" s="36" t="s">
        <v>363</v>
      </c>
      <c r="BF345" s="36" t="s">
        <v>358</v>
      </c>
      <c r="BM34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5" s="36" customFormat="1" ht="16" customHeight="1" x14ac:dyDescent="0.2">
      <c r="A346" s="36">
        <v>2573</v>
      </c>
      <c r="B346" s="36" t="s">
        <v>26</v>
      </c>
      <c r="C346" s="36" t="s">
        <v>233</v>
      </c>
      <c r="D346" s="36" t="s">
        <v>134</v>
      </c>
      <c r="E346" s="36" t="s">
        <v>848</v>
      </c>
      <c r="F346" s="37" t="str">
        <f>IF(ISBLANK(Table2[[#This Row],[unique_id]]), "", PROPER(SUBSTITUTE(Table2[[#This Row],[unique_id]], "_", " ")))</f>
        <v>Study Outlet Plug</v>
      </c>
      <c r="G346" s="36" t="s">
        <v>226</v>
      </c>
      <c r="H346" s="36" t="s">
        <v>532</v>
      </c>
      <c r="I346" s="36" t="s">
        <v>291</v>
      </c>
      <c r="M346" s="36" t="s">
        <v>257</v>
      </c>
      <c r="O346" s="38" t="s">
        <v>800</v>
      </c>
      <c r="P346" s="36" t="s">
        <v>165</v>
      </c>
      <c r="Q346" s="36" t="s">
        <v>772</v>
      </c>
      <c r="R346" s="36" t="s">
        <v>532</v>
      </c>
      <c r="S346" s="36" t="str">
        <f>Table2[[#This Row],[friendly_name]]</f>
        <v>Study Outlet</v>
      </c>
      <c r="T346" s="39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46" s="38"/>
      <c r="W346" s="38"/>
      <c r="X346" s="38"/>
      <c r="Y346" s="38"/>
      <c r="Z346" s="38"/>
      <c r="AA346" s="38"/>
      <c r="AE346" s="36" t="s">
        <v>251</v>
      </c>
      <c r="AG346" s="38"/>
      <c r="AH346" s="38"/>
      <c r="AT346" s="42"/>
      <c r="AV34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6" t="str">
        <f>IF(ISBLANK(Table2[[#This Row],[device_model]]), "", Table2[[#This Row],[device_suggested_area]])</f>
        <v>Study</v>
      </c>
      <c r="BB346" s="36" t="s">
        <v>1056</v>
      </c>
      <c r="BC346" s="41" t="s">
        <v>362</v>
      </c>
      <c r="BD346" s="36" t="s">
        <v>233</v>
      </c>
      <c r="BE346" s="36" t="s">
        <v>363</v>
      </c>
      <c r="BF346" s="36" t="s">
        <v>358</v>
      </c>
      <c r="BI346" s="36" t="s">
        <v>1011</v>
      </c>
      <c r="BJ346" s="36" t="s">
        <v>1391</v>
      </c>
      <c r="BK346" s="36" t="s">
        <v>353</v>
      </c>
      <c r="BL346" s="36" t="s">
        <v>1435</v>
      </c>
      <c r="BM34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47" spans="1:65" s="36" customFormat="1" ht="16" customHeight="1" x14ac:dyDescent="0.2">
      <c r="A347" s="36">
        <v>2574</v>
      </c>
      <c r="B347" s="36" t="s">
        <v>585</v>
      </c>
      <c r="C347" s="36" t="s">
        <v>820</v>
      </c>
      <c r="D347" s="36" t="s">
        <v>148</v>
      </c>
      <c r="E347" s="39" t="s">
        <v>991</v>
      </c>
      <c r="F347" s="37" t="str">
        <f>IF(ISBLANK(Table2[[#This Row],[unique_id]]), "", PROPER(SUBSTITUTE(Table2[[#This Row],[unique_id]], "_", " ")))</f>
        <v>Template Office Outlet Plug Proxy</v>
      </c>
      <c r="G347" s="36" t="s">
        <v>225</v>
      </c>
      <c r="H347" s="36" t="s">
        <v>532</v>
      </c>
      <c r="I347" s="36" t="s">
        <v>291</v>
      </c>
      <c r="O347" s="38" t="s">
        <v>800</v>
      </c>
      <c r="P347" s="36" t="s">
        <v>165</v>
      </c>
      <c r="Q347" s="36" t="s">
        <v>772</v>
      </c>
      <c r="R347" s="36" t="s">
        <v>532</v>
      </c>
      <c r="S347" s="36" t="str">
        <f>Table2[[#This Row],[friendly_name]]</f>
        <v>Office Outlet</v>
      </c>
      <c r="T347" s="39" t="s">
        <v>1125</v>
      </c>
      <c r="V347" s="38"/>
      <c r="W347" s="38"/>
      <c r="X347" s="38"/>
      <c r="Y347" s="38"/>
      <c r="Z347" s="38"/>
      <c r="AA347" s="38"/>
      <c r="AG347" s="38"/>
      <c r="AH347" s="38"/>
      <c r="AT347" s="42"/>
      <c r="AU347" s="36" t="s">
        <v>134</v>
      </c>
      <c r="AV347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6" t="str">
        <f>IF(ISBLANK(Table2[[#This Row],[device_model]]), "", Table2[[#This Row],[device_suggested_area]])</f>
        <v>Office</v>
      </c>
      <c r="BB347" s="36" t="s">
        <v>1056</v>
      </c>
      <c r="BC347" s="41" t="s">
        <v>362</v>
      </c>
      <c r="BD347" s="36" t="s">
        <v>233</v>
      </c>
      <c r="BE347" s="36" t="s">
        <v>363</v>
      </c>
      <c r="BF347" s="36" t="s">
        <v>212</v>
      </c>
      <c r="BM34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5" s="36" customFormat="1" ht="16" customHeight="1" x14ac:dyDescent="0.2">
      <c r="A348" s="36">
        <v>2575</v>
      </c>
      <c r="B348" s="36" t="s">
        <v>585</v>
      </c>
      <c r="C348" s="36" t="s">
        <v>233</v>
      </c>
      <c r="D348" s="36" t="s">
        <v>134</v>
      </c>
      <c r="E348" s="36" t="s">
        <v>849</v>
      </c>
      <c r="F348" s="37" t="str">
        <f>IF(ISBLANK(Table2[[#This Row],[unique_id]]), "", PROPER(SUBSTITUTE(Table2[[#This Row],[unique_id]], "_", " ")))</f>
        <v>Office Outlet Plug</v>
      </c>
      <c r="G348" s="36" t="s">
        <v>225</v>
      </c>
      <c r="H348" s="36" t="s">
        <v>532</v>
      </c>
      <c r="I348" s="36" t="s">
        <v>291</v>
      </c>
      <c r="M348" s="36" t="s">
        <v>257</v>
      </c>
      <c r="O348" s="38" t="s">
        <v>800</v>
      </c>
      <c r="P348" s="36" t="s">
        <v>165</v>
      </c>
      <c r="Q348" s="36" t="s">
        <v>772</v>
      </c>
      <c r="R348" s="36" t="s">
        <v>532</v>
      </c>
      <c r="S348" s="36" t="str">
        <f>Table2[[#This Row],[friendly_name]]</f>
        <v>Office Outlet</v>
      </c>
      <c r="T348" s="39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48" s="38"/>
      <c r="W348" s="38"/>
      <c r="X348" s="38"/>
      <c r="Y348" s="38"/>
      <c r="Z348" s="38"/>
      <c r="AA348" s="38"/>
      <c r="AE348" s="36" t="s">
        <v>251</v>
      </c>
      <c r="AG348" s="38"/>
      <c r="AH348" s="38"/>
      <c r="AT348" s="42"/>
      <c r="AV34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6" t="str">
        <f>IF(ISBLANK(Table2[[#This Row],[device_model]]), "", Table2[[#This Row],[device_suggested_area]])</f>
        <v>Office</v>
      </c>
      <c r="BB348" s="36" t="s">
        <v>1056</v>
      </c>
      <c r="BC348" s="41" t="s">
        <v>362</v>
      </c>
      <c r="BD348" s="36" t="s">
        <v>233</v>
      </c>
      <c r="BE348" s="36" t="s">
        <v>363</v>
      </c>
      <c r="BF348" s="36" t="s">
        <v>212</v>
      </c>
      <c r="BI348" s="36" t="s">
        <v>1012</v>
      </c>
      <c r="BJ348" s="36" t="s">
        <v>1391</v>
      </c>
      <c r="BK348" s="36" t="s">
        <v>354</v>
      </c>
      <c r="BL348" s="36" t="s">
        <v>1436</v>
      </c>
      <c r="BM34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49" spans="1:65" s="36" customFormat="1" ht="16" customHeight="1" x14ac:dyDescent="0.2">
      <c r="A349" s="36">
        <v>2576</v>
      </c>
      <c r="B349" s="36" t="s">
        <v>26</v>
      </c>
      <c r="C349" s="36" t="s">
        <v>820</v>
      </c>
      <c r="D349" s="36" t="s">
        <v>148</v>
      </c>
      <c r="E349" s="39" t="s">
        <v>992</v>
      </c>
      <c r="F349" s="37" t="str">
        <f>IF(ISBLANK(Table2[[#This Row],[unique_id]]), "", PROPER(SUBSTITUTE(Table2[[#This Row],[unique_id]], "_", " ")))</f>
        <v>Template Kitchen Dish Washer Plug Proxy</v>
      </c>
      <c r="G349" s="36" t="s">
        <v>228</v>
      </c>
      <c r="H349" s="36" t="s">
        <v>532</v>
      </c>
      <c r="I349" s="36" t="s">
        <v>291</v>
      </c>
      <c r="O349" s="38" t="s">
        <v>800</v>
      </c>
      <c r="P349" s="36" t="s">
        <v>165</v>
      </c>
      <c r="Q349" s="36" t="s">
        <v>773</v>
      </c>
      <c r="R349" s="36" t="s">
        <v>783</v>
      </c>
      <c r="S349" s="36" t="str">
        <f>Table2[[#This Row],[friendly_name]]</f>
        <v>Dish Washer</v>
      </c>
      <c r="T349" s="39" t="s">
        <v>1125</v>
      </c>
      <c r="V349" s="38"/>
      <c r="W349" s="38"/>
      <c r="X349" s="38"/>
      <c r="Y349" s="38"/>
      <c r="Z349" s="38"/>
      <c r="AA349" s="38"/>
      <c r="AG349" s="38"/>
      <c r="AH349" s="38"/>
      <c r="AT349" s="42"/>
      <c r="AU349" s="36" t="s">
        <v>134</v>
      </c>
      <c r="AV34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6" t="str">
        <f>IF(ISBLANK(Table2[[#This Row],[device_model]]), "", Table2[[#This Row],[device_suggested_area]])</f>
        <v>Kitchen</v>
      </c>
      <c r="BB349" s="36" t="s">
        <v>228</v>
      </c>
      <c r="BC349" s="41" t="s">
        <v>362</v>
      </c>
      <c r="BD349" s="36" t="s">
        <v>233</v>
      </c>
      <c r="BE349" s="36" t="s">
        <v>363</v>
      </c>
      <c r="BF349" s="36" t="s">
        <v>206</v>
      </c>
      <c r="BM34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5" s="36" customFormat="1" ht="16" customHeight="1" x14ac:dyDescent="0.2">
      <c r="A350" s="36">
        <v>2577</v>
      </c>
      <c r="B350" s="36" t="s">
        <v>26</v>
      </c>
      <c r="C350" s="36" t="s">
        <v>233</v>
      </c>
      <c r="D350" s="36" t="s">
        <v>134</v>
      </c>
      <c r="E350" s="36" t="s">
        <v>850</v>
      </c>
      <c r="F350" s="37" t="str">
        <f>IF(ISBLANK(Table2[[#This Row],[unique_id]]), "", PROPER(SUBSTITUTE(Table2[[#This Row],[unique_id]], "_", " ")))</f>
        <v>Kitchen Dish Washer Plug</v>
      </c>
      <c r="G350" s="36" t="s">
        <v>228</v>
      </c>
      <c r="H350" s="36" t="s">
        <v>532</v>
      </c>
      <c r="I350" s="36" t="s">
        <v>291</v>
      </c>
      <c r="M350" s="36" t="s">
        <v>257</v>
      </c>
      <c r="O350" s="38" t="s">
        <v>800</v>
      </c>
      <c r="P350" s="36" t="s">
        <v>165</v>
      </c>
      <c r="Q350" s="36" t="s">
        <v>773</v>
      </c>
      <c r="R350" s="36" t="s">
        <v>783</v>
      </c>
      <c r="S350" s="36" t="str">
        <f>Table2[[#This Row],[friendly_name]]</f>
        <v>Dish Washer</v>
      </c>
      <c r="T350" s="39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50" s="38"/>
      <c r="W350" s="38"/>
      <c r="X350" s="38"/>
      <c r="Y350" s="38"/>
      <c r="Z350" s="38"/>
      <c r="AA350" s="38"/>
      <c r="AE350" s="36" t="s">
        <v>244</v>
      </c>
      <c r="AG350" s="38"/>
      <c r="AH350" s="38"/>
      <c r="AT350" s="42"/>
      <c r="AV35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0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36" t="str">
        <f>IF(ISBLANK(Table2[[#This Row],[device_model]]), "", Table2[[#This Row],[device_suggested_area]])</f>
        <v>Kitchen</v>
      </c>
      <c r="BB350" s="36" t="s">
        <v>228</v>
      </c>
      <c r="BC350" s="41" t="s">
        <v>362</v>
      </c>
      <c r="BD350" s="36" t="s">
        <v>233</v>
      </c>
      <c r="BE350" s="36" t="s">
        <v>363</v>
      </c>
      <c r="BF350" s="36" t="s">
        <v>206</v>
      </c>
      <c r="BI350" s="36" t="s">
        <v>1011</v>
      </c>
      <c r="BJ350" s="36" t="s">
        <v>1391</v>
      </c>
      <c r="BK350" s="36" t="s">
        <v>344</v>
      </c>
      <c r="BL350" s="36" t="s">
        <v>1437</v>
      </c>
      <c r="BM35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1" spans="1:65" s="36" customFormat="1" ht="16" customHeight="1" x14ac:dyDescent="0.2">
      <c r="A351" s="36">
        <v>2578</v>
      </c>
      <c r="B351" s="36" t="s">
        <v>26</v>
      </c>
      <c r="C351" s="36" t="s">
        <v>820</v>
      </c>
      <c r="D351" s="36" t="s">
        <v>148</v>
      </c>
      <c r="E351" s="39" t="s">
        <v>993</v>
      </c>
      <c r="F351" s="37" t="str">
        <f>IF(ISBLANK(Table2[[#This Row],[unique_id]]), "", PROPER(SUBSTITUTE(Table2[[#This Row],[unique_id]], "_", " ")))</f>
        <v>Template Laundry Clothes Dryer Plug Proxy</v>
      </c>
      <c r="G351" s="36" t="s">
        <v>229</v>
      </c>
      <c r="H351" s="36" t="s">
        <v>532</v>
      </c>
      <c r="I351" s="36" t="s">
        <v>291</v>
      </c>
      <c r="O351" s="38" t="s">
        <v>800</v>
      </c>
      <c r="P351" s="36" t="s">
        <v>165</v>
      </c>
      <c r="Q351" s="36" t="s">
        <v>773</v>
      </c>
      <c r="R351" s="36" t="s">
        <v>783</v>
      </c>
      <c r="S351" s="36" t="str">
        <f>Table2[[#This Row],[friendly_name]]</f>
        <v>Clothes Dryer</v>
      </c>
      <c r="T351" s="39" t="s">
        <v>1125</v>
      </c>
      <c r="V351" s="38"/>
      <c r="W351" s="38"/>
      <c r="X351" s="38"/>
      <c r="Y351" s="38"/>
      <c r="Z351" s="38"/>
      <c r="AA351" s="38"/>
      <c r="AG351" s="38"/>
      <c r="AH351" s="38"/>
      <c r="AT351" s="42"/>
      <c r="AU351" s="36" t="s">
        <v>134</v>
      </c>
      <c r="AV35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36" t="str">
        <f>IF(ISBLANK(Table2[[#This Row],[device_model]]), "", Table2[[#This Row],[device_suggested_area]])</f>
        <v>Laundry</v>
      </c>
      <c r="BB351" s="36" t="s">
        <v>229</v>
      </c>
      <c r="BC351" s="41" t="s">
        <v>362</v>
      </c>
      <c r="BD351" s="36" t="s">
        <v>233</v>
      </c>
      <c r="BE351" s="36" t="s">
        <v>363</v>
      </c>
      <c r="BF351" s="36" t="s">
        <v>213</v>
      </c>
      <c r="BM35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5" s="36" customFormat="1" ht="16" customHeight="1" x14ac:dyDescent="0.2">
      <c r="A352" s="36">
        <v>2579</v>
      </c>
      <c r="B352" s="36" t="s">
        <v>26</v>
      </c>
      <c r="C352" s="36" t="s">
        <v>233</v>
      </c>
      <c r="D352" s="36" t="s">
        <v>134</v>
      </c>
      <c r="E352" s="36" t="s">
        <v>851</v>
      </c>
      <c r="F352" s="37" t="str">
        <f>IF(ISBLANK(Table2[[#This Row],[unique_id]]), "", PROPER(SUBSTITUTE(Table2[[#This Row],[unique_id]], "_", " ")))</f>
        <v>Laundry Clothes Dryer Plug</v>
      </c>
      <c r="G352" s="36" t="s">
        <v>229</v>
      </c>
      <c r="H352" s="36" t="s">
        <v>532</v>
      </c>
      <c r="I352" s="36" t="s">
        <v>291</v>
      </c>
      <c r="M352" s="36" t="s">
        <v>257</v>
      </c>
      <c r="O352" s="38" t="s">
        <v>800</v>
      </c>
      <c r="P352" s="36" t="s">
        <v>165</v>
      </c>
      <c r="Q352" s="36" t="s">
        <v>773</v>
      </c>
      <c r="R352" s="36" t="s">
        <v>783</v>
      </c>
      <c r="S352" s="36" t="str">
        <f>Table2[[#This Row],[friendly_name]]</f>
        <v>Clothes Dryer</v>
      </c>
      <c r="T352" s="39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52" s="38"/>
      <c r="W352" s="38"/>
      <c r="X352" s="38"/>
      <c r="Y352" s="38"/>
      <c r="Z352" s="38"/>
      <c r="AA352" s="38"/>
      <c r="AE352" s="36" t="s">
        <v>245</v>
      </c>
      <c r="AG352" s="38"/>
      <c r="AH352" s="38"/>
      <c r="AT352" s="42"/>
      <c r="AV35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36" t="str">
        <f>IF(ISBLANK(Table2[[#This Row],[device_model]]), "", Table2[[#This Row],[device_suggested_area]])</f>
        <v>Laundry</v>
      </c>
      <c r="BB352" s="36" t="s">
        <v>229</v>
      </c>
      <c r="BC352" s="41" t="s">
        <v>362</v>
      </c>
      <c r="BD352" s="36" t="s">
        <v>233</v>
      </c>
      <c r="BE352" s="36" t="s">
        <v>363</v>
      </c>
      <c r="BF352" s="36" t="s">
        <v>213</v>
      </c>
      <c r="BI352" s="36" t="s">
        <v>1011</v>
      </c>
      <c r="BJ352" s="36" t="s">
        <v>1391</v>
      </c>
      <c r="BK352" s="36" t="s">
        <v>345</v>
      </c>
      <c r="BL352" s="36" t="s">
        <v>1438</v>
      </c>
      <c r="BM35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3" spans="1:65" s="36" customFormat="1" ht="16" customHeight="1" x14ac:dyDescent="0.2">
      <c r="A353" s="36">
        <v>2580</v>
      </c>
      <c r="B353" s="36" t="s">
        <v>26</v>
      </c>
      <c r="C353" s="36" t="s">
        <v>820</v>
      </c>
      <c r="D353" s="36" t="s">
        <v>148</v>
      </c>
      <c r="E353" s="39" t="s">
        <v>994</v>
      </c>
      <c r="F353" s="37" t="str">
        <f>IF(ISBLANK(Table2[[#This Row],[unique_id]]), "", PROPER(SUBSTITUTE(Table2[[#This Row],[unique_id]], "_", " ")))</f>
        <v>Template Laundry Washing Machine Plug Proxy</v>
      </c>
      <c r="G353" s="36" t="s">
        <v>227</v>
      </c>
      <c r="H353" s="36" t="s">
        <v>532</v>
      </c>
      <c r="I353" s="36" t="s">
        <v>291</v>
      </c>
      <c r="O353" s="38" t="s">
        <v>800</v>
      </c>
      <c r="P353" s="36" t="s">
        <v>165</v>
      </c>
      <c r="Q353" s="36" t="s">
        <v>773</v>
      </c>
      <c r="R353" s="36" t="s">
        <v>783</v>
      </c>
      <c r="S353" s="36" t="str">
        <f>Table2[[#This Row],[friendly_name]]</f>
        <v>Washing Machine</v>
      </c>
      <c r="T353" s="39" t="s">
        <v>1125</v>
      </c>
      <c r="V353" s="38"/>
      <c r="W353" s="38"/>
      <c r="X353" s="38"/>
      <c r="Y353" s="38"/>
      <c r="Z353" s="38"/>
      <c r="AA353" s="38"/>
      <c r="AG353" s="38"/>
      <c r="AH353" s="38"/>
      <c r="AT353" s="42"/>
      <c r="AU353" s="36" t="s">
        <v>134</v>
      </c>
      <c r="AV353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36" t="str">
        <f>IF(ISBLANK(Table2[[#This Row],[device_model]]), "", Table2[[#This Row],[device_suggested_area]])</f>
        <v>Laundry</v>
      </c>
      <c r="BB353" s="36" t="s">
        <v>227</v>
      </c>
      <c r="BC353" s="41" t="s">
        <v>362</v>
      </c>
      <c r="BD353" s="36" t="s">
        <v>233</v>
      </c>
      <c r="BE353" s="36" t="s">
        <v>363</v>
      </c>
      <c r="BF353" s="36" t="s">
        <v>213</v>
      </c>
      <c r="BM353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5" s="36" customFormat="1" ht="16" customHeight="1" x14ac:dyDescent="0.2">
      <c r="A354" s="36">
        <v>2581</v>
      </c>
      <c r="B354" s="36" t="s">
        <v>26</v>
      </c>
      <c r="C354" s="36" t="s">
        <v>233</v>
      </c>
      <c r="D354" s="36" t="s">
        <v>134</v>
      </c>
      <c r="E354" s="36" t="s">
        <v>852</v>
      </c>
      <c r="F354" s="37" t="str">
        <f>IF(ISBLANK(Table2[[#This Row],[unique_id]]), "", PROPER(SUBSTITUTE(Table2[[#This Row],[unique_id]], "_", " ")))</f>
        <v>Laundry Washing Machine Plug</v>
      </c>
      <c r="G354" s="36" t="s">
        <v>227</v>
      </c>
      <c r="H354" s="36" t="s">
        <v>532</v>
      </c>
      <c r="I354" s="36" t="s">
        <v>291</v>
      </c>
      <c r="M354" s="36" t="s">
        <v>257</v>
      </c>
      <c r="O354" s="38" t="s">
        <v>800</v>
      </c>
      <c r="P354" s="36" t="s">
        <v>165</v>
      </c>
      <c r="Q354" s="36" t="s">
        <v>773</v>
      </c>
      <c r="R354" s="36" t="s">
        <v>783</v>
      </c>
      <c r="S354" s="36" t="str">
        <f>Table2[[#This Row],[friendly_name]]</f>
        <v>Washing Machine</v>
      </c>
      <c r="T354" s="39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54" s="38"/>
      <c r="W354" s="38"/>
      <c r="X354" s="38"/>
      <c r="Y354" s="38"/>
      <c r="Z354" s="38"/>
      <c r="AA354" s="38"/>
      <c r="AE354" s="36" t="s">
        <v>246</v>
      </c>
      <c r="AG354" s="38"/>
      <c r="AH354" s="38"/>
      <c r="AT354" s="42"/>
      <c r="AV35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36" t="str">
        <f>IF(ISBLANK(Table2[[#This Row],[device_model]]), "", Table2[[#This Row],[device_suggested_area]])</f>
        <v>Laundry</v>
      </c>
      <c r="BB354" s="36" t="s">
        <v>227</v>
      </c>
      <c r="BC354" s="41" t="s">
        <v>362</v>
      </c>
      <c r="BD354" s="36" t="s">
        <v>233</v>
      </c>
      <c r="BE354" s="36" t="s">
        <v>363</v>
      </c>
      <c r="BF354" s="36" t="s">
        <v>213</v>
      </c>
      <c r="BI354" s="36" t="s">
        <v>1011</v>
      </c>
      <c r="BJ354" s="36" t="s">
        <v>1391</v>
      </c>
      <c r="BK354" s="36" t="s">
        <v>346</v>
      </c>
      <c r="BL354" s="36" t="s">
        <v>1439</v>
      </c>
      <c r="BM35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5" spans="1:65" s="36" customFormat="1" ht="16" customHeight="1" x14ac:dyDescent="0.2">
      <c r="A355" s="36">
        <v>2582</v>
      </c>
      <c r="B355" s="36" t="s">
        <v>26</v>
      </c>
      <c r="C355" s="36" t="s">
        <v>820</v>
      </c>
      <c r="D355" s="36" t="s">
        <v>148</v>
      </c>
      <c r="E355" s="39" t="s">
        <v>996</v>
      </c>
      <c r="F355" s="37" t="str">
        <f>IF(ISBLANK(Table2[[#This Row],[unique_id]]), "", PROPER(SUBSTITUTE(Table2[[#This Row],[unique_id]], "_", " ")))</f>
        <v>Template Kitchen Fridge Plug Proxy</v>
      </c>
      <c r="G355" s="36" t="s">
        <v>223</v>
      </c>
      <c r="H355" s="36" t="s">
        <v>532</v>
      </c>
      <c r="I355" s="36" t="s">
        <v>291</v>
      </c>
      <c r="O355" s="38" t="s">
        <v>800</v>
      </c>
      <c r="P355" s="36" t="s">
        <v>165</v>
      </c>
      <c r="Q355" s="36" t="s">
        <v>772</v>
      </c>
      <c r="R355" s="36" t="s">
        <v>784</v>
      </c>
      <c r="S355" s="36" t="str">
        <f>Table2[[#This Row],[friendly_name]]</f>
        <v>Kitchen Fridge</v>
      </c>
      <c r="T355" s="39" t="s">
        <v>1126</v>
      </c>
      <c r="V355" s="38"/>
      <c r="W355" s="38"/>
      <c r="X355" s="38"/>
      <c r="Y355" s="38"/>
      <c r="Z355" s="38"/>
      <c r="AA355" s="38"/>
      <c r="AG355" s="38"/>
      <c r="AH355" s="38"/>
      <c r="AT355" s="42"/>
      <c r="AU355" s="36" t="s">
        <v>134</v>
      </c>
      <c r="AV355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5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36" t="str">
        <f>IF(ISBLANK(Table2[[#This Row],[device_model]]), "", Table2[[#This Row],[device_suggested_area]])</f>
        <v>Kitchen</v>
      </c>
      <c r="BB355" s="36" t="s">
        <v>1059</v>
      </c>
      <c r="BC355" s="36" t="s">
        <v>361</v>
      </c>
      <c r="BD355" s="36" t="s">
        <v>233</v>
      </c>
      <c r="BE355" s="36" t="s">
        <v>364</v>
      </c>
      <c r="BF355" s="36" t="s">
        <v>206</v>
      </c>
      <c r="BM35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5" s="36" customFormat="1" ht="16" customHeight="1" x14ac:dyDescent="0.2">
      <c r="A356" s="36">
        <v>2583</v>
      </c>
      <c r="B356" s="36" t="s">
        <v>26</v>
      </c>
      <c r="C356" s="36" t="s">
        <v>233</v>
      </c>
      <c r="D356" s="36" t="s">
        <v>134</v>
      </c>
      <c r="E356" s="36" t="s">
        <v>854</v>
      </c>
      <c r="F356" s="37" t="str">
        <f>IF(ISBLANK(Table2[[#This Row],[unique_id]]), "", PROPER(SUBSTITUTE(Table2[[#This Row],[unique_id]], "_", " ")))</f>
        <v>Kitchen Fridge Plug</v>
      </c>
      <c r="G356" s="36" t="s">
        <v>223</v>
      </c>
      <c r="H356" s="36" t="s">
        <v>532</v>
      </c>
      <c r="I356" s="36" t="s">
        <v>291</v>
      </c>
      <c r="M356" s="36" t="s">
        <v>257</v>
      </c>
      <c r="O356" s="38" t="s">
        <v>800</v>
      </c>
      <c r="P356" s="36" t="s">
        <v>165</v>
      </c>
      <c r="Q356" s="36" t="s">
        <v>772</v>
      </c>
      <c r="R356" s="36" t="s">
        <v>784</v>
      </c>
      <c r="S356" s="36" t="str">
        <f>Table2[[#This Row],[friendly_name]]</f>
        <v>Kitchen Fridge</v>
      </c>
      <c r="T356" s="39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56" s="38"/>
      <c r="W356" s="38"/>
      <c r="X356" s="38"/>
      <c r="Y356" s="38"/>
      <c r="Z356" s="38"/>
      <c r="AA356" s="38"/>
      <c r="AE356" s="36" t="s">
        <v>248</v>
      </c>
      <c r="AG356" s="38"/>
      <c r="AH356" s="38"/>
      <c r="AT356" s="42"/>
      <c r="AV35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36" t="str">
        <f>IF(ISBLANK(Table2[[#This Row],[device_model]]), "", Table2[[#This Row],[device_suggested_area]])</f>
        <v>Kitchen</v>
      </c>
      <c r="BB356" s="36" t="s">
        <v>1059</v>
      </c>
      <c r="BC356" s="36" t="s">
        <v>361</v>
      </c>
      <c r="BD356" s="36" t="s">
        <v>233</v>
      </c>
      <c r="BE356" s="36" t="s">
        <v>364</v>
      </c>
      <c r="BF356" s="36" t="s">
        <v>206</v>
      </c>
      <c r="BI356" s="36" t="s">
        <v>1011</v>
      </c>
      <c r="BJ356" s="36" t="s">
        <v>1391</v>
      </c>
      <c r="BK356" s="36" t="s">
        <v>348</v>
      </c>
      <c r="BL356" s="36" t="s">
        <v>1441</v>
      </c>
      <c r="BM35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57" spans="1:65" s="36" customFormat="1" ht="16" customHeight="1" x14ac:dyDescent="0.2">
      <c r="A357" s="36">
        <v>2584</v>
      </c>
      <c r="B357" s="36" t="s">
        <v>26</v>
      </c>
      <c r="C357" s="36" t="s">
        <v>820</v>
      </c>
      <c r="D357" s="36" t="s">
        <v>148</v>
      </c>
      <c r="E357" s="39" t="s">
        <v>997</v>
      </c>
      <c r="F357" s="37" t="str">
        <f>IF(ISBLANK(Table2[[#This Row],[unique_id]]), "", PROPER(SUBSTITUTE(Table2[[#This Row],[unique_id]], "_", " ")))</f>
        <v>Template Deck Freezer Plug Proxy</v>
      </c>
      <c r="G357" s="36" t="s">
        <v>224</v>
      </c>
      <c r="H357" s="36" t="s">
        <v>532</v>
      </c>
      <c r="I357" s="36" t="s">
        <v>291</v>
      </c>
      <c r="O357" s="38" t="s">
        <v>800</v>
      </c>
      <c r="P357" s="36" t="s">
        <v>165</v>
      </c>
      <c r="Q357" s="36" t="s">
        <v>772</v>
      </c>
      <c r="R357" s="36" t="s">
        <v>784</v>
      </c>
      <c r="S357" s="36" t="str">
        <f>Table2[[#This Row],[friendly_name]]</f>
        <v>Deck Freezer</v>
      </c>
      <c r="T357" s="39" t="s">
        <v>1126</v>
      </c>
      <c r="V357" s="38"/>
      <c r="W357" s="38"/>
      <c r="X357" s="38"/>
      <c r="Y357" s="38"/>
      <c r="Z357" s="38"/>
      <c r="AA357" s="38"/>
      <c r="AG357" s="38"/>
      <c r="AH357" s="38"/>
      <c r="AT357" s="42"/>
      <c r="AU357" s="36" t="s">
        <v>134</v>
      </c>
      <c r="AV357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7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36" t="str">
        <f>IF(ISBLANK(Table2[[#This Row],[device_model]]), "", Table2[[#This Row],[device_suggested_area]])</f>
        <v>Deck</v>
      </c>
      <c r="BB357" s="36" t="s">
        <v>1060</v>
      </c>
      <c r="BC357" s="36" t="s">
        <v>361</v>
      </c>
      <c r="BD357" s="36" t="s">
        <v>233</v>
      </c>
      <c r="BE357" s="36" t="s">
        <v>364</v>
      </c>
      <c r="BF357" s="36" t="s">
        <v>359</v>
      </c>
      <c r="BM35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5" s="36" customFormat="1" ht="16" customHeight="1" x14ac:dyDescent="0.2">
      <c r="A358" s="36">
        <v>2585</v>
      </c>
      <c r="B358" s="36" t="s">
        <v>26</v>
      </c>
      <c r="C358" s="36" t="s">
        <v>233</v>
      </c>
      <c r="D358" s="36" t="s">
        <v>134</v>
      </c>
      <c r="E358" s="36" t="s">
        <v>855</v>
      </c>
      <c r="F358" s="37" t="str">
        <f>IF(ISBLANK(Table2[[#This Row],[unique_id]]), "", PROPER(SUBSTITUTE(Table2[[#This Row],[unique_id]], "_", " ")))</f>
        <v>Deck Freezer Plug</v>
      </c>
      <c r="G358" s="36" t="s">
        <v>224</v>
      </c>
      <c r="H358" s="36" t="s">
        <v>532</v>
      </c>
      <c r="I358" s="36" t="s">
        <v>291</v>
      </c>
      <c r="M358" s="36" t="s">
        <v>257</v>
      </c>
      <c r="O358" s="38" t="s">
        <v>800</v>
      </c>
      <c r="P358" s="36" t="s">
        <v>165</v>
      </c>
      <c r="Q358" s="36" t="s">
        <v>772</v>
      </c>
      <c r="R358" s="36" t="s">
        <v>784</v>
      </c>
      <c r="S358" s="36" t="str">
        <f>Table2[[#This Row],[friendly_name]]</f>
        <v>Deck Freezer</v>
      </c>
      <c r="T358" s="39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58" s="38"/>
      <c r="W358" s="38"/>
      <c r="X358" s="38"/>
      <c r="Y358" s="38"/>
      <c r="Z358" s="38"/>
      <c r="AA358" s="38"/>
      <c r="AE358" s="36" t="s">
        <v>249</v>
      </c>
      <c r="AG358" s="38"/>
      <c r="AH358" s="38"/>
      <c r="AT358" s="42"/>
      <c r="AV35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36" t="str">
        <f>IF(ISBLANK(Table2[[#This Row],[device_model]]), "", Table2[[#This Row],[device_suggested_area]])</f>
        <v>Deck</v>
      </c>
      <c r="BB358" s="36" t="s">
        <v>1060</v>
      </c>
      <c r="BC358" s="36" t="s">
        <v>361</v>
      </c>
      <c r="BD358" s="36" t="s">
        <v>233</v>
      </c>
      <c r="BE358" s="36" t="s">
        <v>364</v>
      </c>
      <c r="BF358" s="36" t="s">
        <v>359</v>
      </c>
      <c r="BI358" s="36" t="s">
        <v>1011</v>
      </c>
      <c r="BJ358" s="36" t="s">
        <v>1391</v>
      </c>
      <c r="BK358" s="36" t="s">
        <v>349</v>
      </c>
      <c r="BL358" s="36" t="s">
        <v>1442</v>
      </c>
      <c r="BM35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59" spans="1:65" s="36" customFormat="1" ht="16" customHeight="1" x14ac:dyDescent="0.2">
      <c r="A359" s="36">
        <v>2586</v>
      </c>
      <c r="B359" s="36" t="s">
        <v>26</v>
      </c>
      <c r="C359" s="36" t="s">
        <v>820</v>
      </c>
      <c r="D359" s="36" t="s">
        <v>148</v>
      </c>
      <c r="E359" s="39" t="s">
        <v>998</v>
      </c>
      <c r="F359" s="37" t="str">
        <f>IF(ISBLANK(Table2[[#This Row],[unique_id]]), "", PROPER(SUBSTITUTE(Table2[[#This Row],[unique_id]], "_", " ")))</f>
        <v>Template Study Battery Charger Plug Proxy</v>
      </c>
      <c r="G359" s="36" t="s">
        <v>231</v>
      </c>
      <c r="H359" s="36" t="s">
        <v>532</v>
      </c>
      <c r="I359" s="36" t="s">
        <v>291</v>
      </c>
      <c r="O359" s="38" t="s">
        <v>800</v>
      </c>
      <c r="P359" s="36" t="s">
        <v>165</v>
      </c>
      <c r="Q359" s="36" t="s">
        <v>772</v>
      </c>
      <c r="R359" s="36" t="s">
        <v>532</v>
      </c>
      <c r="S359" s="36" t="str">
        <f>Table2[[#This Row],[friendly_name]]</f>
        <v>Battery Charger</v>
      </c>
      <c r="T359" s="39" t="s">
        <v>1125</v>
      </c>
      <c r="V359" s="38"/>
      <c r="W359" s="38"/>
      <c r="X359" s="38"/>
      <c r="Y359" s="38"/>
      <c r="Z359" s="38"/>
      <c r="AA359" s="38"/>
      <c r="AG359" s="38"/>
      <c r="AH359" s="38"/>
      <c r="AT359" s="42"/>
      <c r="AU359" s="36" t="s">
        <v>134</v>
      </c>
      <c r="AV35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5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36" t="str">
        <f>IF(ISBLANK(Table2[[#This Row],[device_model]]), "", Table2[[#This Row],[device_suggested_area]])</f>
        <v>Study</v>
      </c>
      <c r="BB359" s="36" t="s">
        <v>231</v>
      </c>
      <c r="BC359" s="41" t="s">
        <v>362</v>
      </c>
      <c r="BD359" s="36" t="s">
        <v>233</v>
      </c>
      <c r="BE359" s="36" t="s">
        <v>363</v>
      </c>
      <c r="BF359" s="36" t="s">
        <v>358</v>
      </c>
      <c r="BM35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5" s="36" customFormat="1" ht="16" customHeight="1" x14ac:dyDescent="0.2">
      <c r="A360" s="36">
        <v>2587</v>
      </c>
      <c r="B360" s="36" t="s">
        <v>26</v>
      </c>
      <c r="C360" s="36" t="s">
        <v>233</v>
      </c>
      <c r="D360" s="36" t="s">
        <v>134</v>
      </c>
      <c r="E360" s="36" t="s">
        <v>856</v>
      </c>
      <c r="F360" s="37" t="str">
        <f>IF(ISBLANK(Table2[[#This Row],[unique_id]]), "", PROPER(SUBSTITUTE(Table2[[#This Row],[unique_id]], "_", " ")))</f>
        <v>Study Battery Charger Plug</v>
      </c>
      <c r="G360" s="36" t="s">
        <v>231</v>
      </c>
      <c r="H360" s="36" t="s">
        <v>532</v>
      </c>
      <c r="I360" s="36" t="s">
        <v>291</v>
      </c>
      <c r="M360" s="36" t="s">
        <v>257</v>
      </c>
      <c r="O360" s="38" t="s">
        <v>800</v>
      </c>
      <c r="P360" s="36" t="s">
        <v>165</v>
      </c>
      <c r="Q360" s="36" t="s">
        <v>772</v>
      </c>
      <c r="R360" s="36" t="s">
        <v>532</v>
      </c>
      <c r="S360" s="36" t="str">
        <f>Table2[[#This Row],[friendly_name]]</f>
        <v>Battery Charger</v>
      </c>
      <c r="T360" s="39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60" s="38"/>
      <c r="W360" s="38"/>
      <c r="X360" s="38"/>
      <c r="Y360" s="38"/>
      <c r="Z360" s="38"/>
      <c r="AA360" s="38"/>
      <c r="AE360" s="36" t="s">
        <v>255</v>
      </c>
      <c r="AG360" s="38"/>
      <c r="AH360" s="38"/>
      <c r="AT360" s="42"/>
      <c r="AV36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0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36" t="str">
        <f>IF(ISBLANK(Table2[[#This Row],[device_model]]), "", Table2[[#This Row],[device_suggested_area]])</f>
        <v>Study</v>
      </c>
      <c r="BB360" s="36" t="s">
        <v>231</v>
      </c>
      <c r="BC360" s="41" t="s">
        <v>362</v>
      </c>
      <c r="BD360" s="36" t="s">
        <v>233</v>
      </c>
      <c r="BE360" s="36" t="s">
        <v>363</v>
      </c>
      <c r="BF360" s="36" t="s">
        <v>358</v>
      </c>
      <c r="BI360" s="36" t="s">
        <v>1011</v>
      </c>
      <c r="BJ360" s="36" t="s">
        <v>1391</v>
      </c>
      <c r="BK360" s="36" t="s">
        <v>342</v>
      </c>
      <c r="BL360" s="36" t="s">
        <v>1443</v>
      </c>
      <c r="BM36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1" spans="1:65" s="36" customFormat="1" ht="16" customHeight="1" x14ac:dyDescent="0.2">
      <c r="A361" s="36">
        <v>2588</v>
      </c>
      <c r="B361" s="36" t="s">
        <v>26</v>
      </c>
      <c r="C361" s="36" t="s">
        <v>820</v>
      </c>
      <c r="D361" s="36" t="s">
        <v>148</v>
      </c>
      <c r="E361" s="39" t="s">
        <v>999</v>
      </c>
      <c r="F361" s="37" t="str">
        <f>IF(ISBLANK(Table2[[#This Row],[unique_id]]), "", PROPER(SUBSTITUTE(Table2[[#This Row],[unique_id]], "_", " ")))</f>
        <v>Template Laundry Vacuum Charger Plug Proxy</v>
      </c>
      <c r="G361" s="36" t="s">
        <v>230</v>
      </c>
      <c r="H361" s="36" t="s">
        <v>532</v>
      </c>
      <c r="I361" s="36" t="s">
        <v>291</v>
      </c>
      <c r="O361" s="38" t="s">
        <v>800</v>
      </c>
      <c r="P361" s="36" t="s">
        <v>165</v>
      </c>
      <c r="Q361" s="36" t="s">
        <v>772</v>
      </c>
      <c r="R361" s="36" t="s">
        <v>532</v>
      </c>
      <c r="S361" s="36" t="str">
        <f>Table2[[#This Row],[friendly_name]]</f>
        <v>Vacuum Charger</v>
      </c>
      <c r="T361" s="39" t="s">
        <v>1125</v>
      </c>
      <c r="V361" s="38"/>
      <c r="W361" s="38"/>
      <c r="X361" s="38"/>
      <c r="Y361" s="38"/>
      <c r="Z361" s="38"/>
      <c r="AA361" s="38"/>
      <c r="AG361" s="38"/>
      <c r="AH361" s="38"/>
      <c r="AT361" s="42"/>
      <c r="AU361" s="36" t="s">
        <v>134</v>
      </c>
      <c r="AV36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36" t="str">
        <f>IF(ISBLANK(Table2[[#This Row],[device_model]]), "", Table2[[#This Row],[device_suggested_area]])</f>
        <v>Laundry</v>
      </c>
      <c r="BB361" s="36" t="s">
        <v>230</v>
      </c>
      <c r="BC361" s="41" t="s">
        <v>362</v>
      </c>
      <c r="BD361" s="36" t="s">
        <v>233</v>
      </c>
      <c r="BE361" s="36" t="s">
        <v>363</v>
      </c>
      <c r="BF361" s="36" t="s">
        <v>213</v>
      </c>
      <c r="BM36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5" s="36" customFormat="1" ht="16" customHeight="1" x14ac:dyDescent="0.2">
      <c r="A362" s="36">
        <v>2589</v>
      </c>
      <c r="B362" s="36" t="s">
        <v>26</v>
      </c>
      <c r="C362" s="36" t="s">
        <v>233</v>
      </c>
      <c r="D362" s="36" t="s">
        <v>134</v>
      </c>
      <c r="E362" s="36" t="s">
        <v>857</v>
      </c>
      <c r="F362" s="37" t="str">
        <f>IF(ISBLANK(Table2[[#This Row],[unique_id]]), "", PROPER(SUBSTITUTE(Table2[[#This Row],[unique_id]], "_", " ")))</f>
        <v>Laundry Vacuum Charger Plug</v>
      </c>
      <c r="G362" s="36" t="s">
        <v>230</v>
      </c>
      <c r="H362" s="36" t="s">
        <v>532</v>
      </c>
      <c r="I362" s="36" t="s">
        <v>291</v>
      </c>
      <c r="M362" s="36" t="s">
        <v>257</v>
      </c>
      <c r="O362" s="38" t="s">
        <v>800</v>
      </c>
      <c r="P362" s="36" t="s">
        <v>165</v>
      </c>
      <c r="Q362" s="36" t="s">
        <v>772</v>
      </c>
      <c r="R362" s="36" t="s">
        <v>532</v>
      </c>
      <c r="S362" s="36" t="str">
        <f>Table2[[#This Row],[friendly_name]]</f>
        <v>Vacuum Charger</v>
      </c>
      <c r="T362" s="39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62" s="38"/>
      <c r="W362" s="38"/>
      <c r="X362" s="38"/>
      <c r="Y362" s="38"/>
      <c r="Z362" s="38"/>
      <c r="AA362" s="38"/>
      <c r="AE362" s="36" t="s">
        <v>255</v>
      </c>
      <c r="AG362" s="38"/>
      <c r="AH362" s="38"/>
      <c r="AT362" s="42"/>
      <c r="AV36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36" t="str">
        <f>IF(ISBLANK(Table2[[#This Row],[device_model]]), "", Table2[[#This Row],[device_suggested_area]])</f>
        <v>Laundry</v>
      </c>
      <c r="BB362" s="36" t="s">
        <v>230</v>
      </c>
      <c r="BC362" s="41" t="s">
        <v>362</v>
      </c>
      <c r="BD362" s="36" t="s">
        <v>233</v>
      </c>
      <c r="BE362" s="36" t="s">
        <v>363</v>
      </c>
      <c r="BF362" s="36" t="s">
        <v>213</v>
      </c>
      <c r="BI362" s="36" t="s">
        <v>1012</v>
      </c>
      <c r="BJ362" s="36" t="s">
        <v>1391</v>
      </c>
      <c r="BK362" s="36" t="s">
        <v>343</v>
      </c>
      <c r="BL362" s="36" t="s">
        <v>1444</v>
      </c>
      <c r="BM36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3" spans="1:65" s="36" customFormat="1" ht="16" customHeight="1" x14ac:dyDescent="0.2">
      <c r="A363" s="36">
        <v>2590</v>
      </c>
      <c r="B363" s="36" t="s">
        <v>26</v>
      </c>
      <c r="C363" s="36" t="s">
        <v>820</v>
      </c>
      <c r="D363" s="36" t="s">
        <v>148</v>
      </c>
      <c r="E363" s="39" t="s">
        <v>1130</v>
      </c>
      <c r="F363" s="37" t="str">
        <f>IF(ISBLANK(Table2[[#This Row],[unique_id]]), "", PROPER(SUBSTITUTE(Table2[[#This Row],[unique_id]], "_", " ")))</f>
        <v>Template Ada Tablet Plug Proxy</v>
      </c>
      <c r="G363" s="36" t="s">
        <v>833</v>
      </c>
      <c r="H363" s="36" t="s">
        <v>532</v>
      </c>
      <c r="I363" s="36" t="s">
        <v>291</v>
      </c>
      <c r="O363" s="38" t="s">
        <v>800</v>
      </c>
      <c r="P363" s="36" t="s">
        <v>165</v>
      </c>
      <c r="Q363" s="36" t="s">
        <v>772</v>
      </c>
      <c r="R363" s="43" t="s">
        <v>757</v>
      </c>
      <c r="S363" s="36" t="str">
        <f>Table2[[#This Row],[friendly_name]]</f>
        <v>Ada Tablet</v>
      </c>
      <c r="T363" s="39" t="s">
        <v>1125</v>
      </c>
      <c r="V363" s="38"/>
      <c r="W363" s="38"/>
      <c r="X363" s="38"/>
      <c r="Y363" s="38"/>
      <c r="Z363" s="38"/>
      <c r="AA363" s="38"/>
      <c r="AG363" s="38"/>
      <c r="AH363" s="38"/>
      <c r="AR363" s="41"/>
      <c r="AT363" s="32"/>
      <c r="AU363" s="36" t="s">
        <v>134</v>
      </c>
      <c r="AV363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3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3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36" t="str">
        <f>IF(ISBLANK(Table2[[#This Row],[device_model]]), "", Table2[[#This Row],[device_suggested_area]])</f>
        <v>Lounge</v>
      </c>
      <c r="BB363" s="36" t="s">
        <v>833</v>
      </c>
      <c r="BC363" s="41" t="s">
        <v>362</v>
      </c>
      <c r="BD363" s="36" t="s">
        <v>233</v>
      </c>
      <c r="BE363" s="36" t="s">
        <v>363</v>
      </c>
      <c r="BF363" s="36" t="s">
        <v>194</v>
      </c>
      <c r="BM363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5" s="36" customFormat="1" ht="16" customHeight="1" x14ac:dyDescent="0.2">
      <c r="A364" s="36">
        <v>2591</v>
      </c>
      <c r="B364" s="36" t="s">
        <v>26</v>
      </c>
      <c r="C364" s="36" t="s">
        <v>233</v>
      </c>
      <c r="D364" s="36" t="s">
        <v>134</v>
      </c>
      <c r="E364" s="36" t="s">
        <v>1131</v>
      </c>
      <c r="F364" s="37" t="str">
        <f>IF(ISBLANK(Table2[[#This Row],[unique_id]]), "", PROPER(SUBSTITUTE(Table2[[#This Row],[unique_id]], "_", " ")))</f>
        <v>Ada Tablet Plug</v>
      </c>
      <c r="G364" s="36" t="s">
        <v>833</v>
      </c>
      <c r="H364" s="36" t="s">
        <v>532</v>
      </c>
      <c r="I364" s="36" t="s">
        <v>291</v>
      </c>
      <c r="M364" s="36" t="s">
        <v>257</v>
      </c>
      <c r="O364" s="38" t="s">
        <v>800</v>
      </c>
      <c r="P364" s="36" t="s">
        <v>165</v>
      </c>
      <c r="Q364" s="36" t="s">
        <v>772</v>
      </c>
      <c r="R364" s="43" t="s">
        <v>757</v>
      </c>
      <c r="S364" s="36" t="str">
        <f>Table2[[#This Row],[friendly_name]]</f>
        <v>Ada Tablet</v>
      </c>
      <c r="T364" s="39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64" s="38"/>
      <c r="W364" s="38"/>
      <c r="X364" s="38"/>
      <c r="Y364" s="38"/>
      <c r="Z364" s="38"/>
      <c r="AA364" s="38"/>
      <c r="AE364" s="36" t="s">
        <v>834</v>
      </c>
      <c r="AG364" s="38"/>
      <c r="AH364" s="38"/>
      <c r="AR364" s="41"/>
      <c r="AT364" s="32"/>
      <c r="AV36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36" t="str">
        <f>IF(ISBLANK(Table2[[#This Row],[device_model]]), "", Table2[[#This Row],[device_suggested_area]])</f>
        <v>Lounge</v>
      </c>
      <c r="BB364" s="36" t="s">
        <v>833</v>
      </c>
      <c r="BC364" s="41" t="s">
        <v>362</v>
      </c>
      <c r="BD364" s="36" t="s">
        <v>233</v>
      </c>
      <c r="BE364" s="36" t="s">
        <v>363</v>
      </c>
      <c r="BF364" s="36" t="s">
        <v>194</v>
      </c>
      <c r="BI364" s="36" t="s">
        <v>1011</v>
      </c>
      <c r="BJ364" s="36" t="s">
        <v>1391</v>
      </c>
      <c r="BK364" s="36" t="s">
        <v>812</v>
      </c>
      <c r="BL364" s="36" t="s">
        <v>1445</v>
      </c>
      <c r="BM36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65" spans="1:65" s="36" customFormat="1" ht="16" customHeight="1" x14ac:dyDescent="0.2">
      <c r="A365" s="36">
        <v>2592</v>
      </c>
      <c r="B365" s="36" t="s">
        <v>26</v>
      </c>
      <c r="C365" s="36" t="s">
        <v>820</v>
      </c>
      <c r="D365" s="36" t="s">
        <v>148</v>
      </c>
      <c r="E365" s="39" t="s">
        <v>1485</v>
      </c>
      <c r="F365" s="37" t="str">
        <f>IF(ISBLANK(Table2[[#This Row],[unique_id]]), "", PROPER(SUBSTITUTE(Table2[[#This Row],[unique_id]], "_", " ")))</f>
        <v>Template Server Eva Plug Proxy</v>
      </c>
      <c r="G365" s="36" t="s">
        <v>1486</v>
      </c>
      <c r="H365" s="36" t="s">
        <v>532</v>
      </c>
      <c r="I365" s="36" t="s">
        <v>291</v>
      </c>
      <c r="O365" s="38" t="s">
        <v>800</v>
      </c>
      <c r="R365" s="36" t="s">
        <v>813</v>
      </c>
      <c r="S365" s="36" t="str">
        <f>Table2[[#This Row],[friendly_name]]</f>
        <v>Server Eva</v>
      </c>
      <c r="T365" s="39" t="s">
        <v>1125</v>
      </c>
      <c r="V365" s="38"/>
      <c r="W365" s="38"/>
      <c r="X365" s="38"/>
      <c r="Y365" s="38"/>
      <c r="Z365" s="38"/>
      <c r="AA365" s="38"/>
      <c r="AG365" s="38"/>
      <c r="AH365" s="38"/>
      <c r="AR365" s="41"/>
      <c r="AT365" s="32"/>
      <c r="AU365" s="36" t="s">
        <v>134</v>
      </c>
      <c r="AV365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5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36" t="str">
        <f>IF(ISBLANK(Table2[[#This Row],[device_model]]), "", Table2[[#This Row],[device_suggested_area]])</f>
        <v>Rack</v>
      </c>
      <c r="BB365" s="36" t="s">
        <v>1487</v>
      </c>
      <c r="BC365" s="41" t="s">
        <v>362</v>
      </c>
      <c r="BD365" s="36" t="s">
        <v>233</v>
      </c>
      <c r="BE365" s="36" t="s">
        <v>363</v>
      </c>
      <c r="BF365" s="36" t="s">
        <v>28</v>
      </c>
      <c r="BM36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5" s="36" customFormat="1" ht="16" customHeight="1" x14ac:dyDescent="0.2">
      <c r="A366" s="36">
        <v>2593</v>
      </c>
      <c r="B366" s="36" t="s">
        <v>26</v>
      </c>
      <c r="C366" s="36" t="s">
        <v>233</v>
      </c>
      <c r="D366" s="36" t="s">
        <v>134</v>
      </c>
      <c r="E366" s="36" t="s">
        <v>1484</v>
      </c>
      <c r="F366" s="37" t="str">
        <f>IF(ISBLANK(Table2[[#This Row],[unique_id]]), "", PROPER(SUBSTITUTE(Table2[[#This Row],[unique_id]], "_", " ")))</f>
        <v>Server Eva Plug</v>
      </c>
      <c r="G366" s="36" t="s">
        <v>1486</v>
      </c>
      <c r="H366" s="36" t="s">
        <v>532</v>
      </c>
      <c r="I366" s="36" t="s">
        <v>291</v>
      </c>
      <c r="M366" s="36" t="s">
        <v>257</v>
      </c>
      <c r="O366" s="38" t="s">
        <v>800</v>
      </c>
      <c r="R366" s="36" t="s">
        <v>813</v>
      </c>
      <c r="S366" s="36" t="str">
        <f>Table2[[#This Row],[friendly_name]]</f>
        <v>Server Eva</v>
      </c>
      <c r="T366" s="39" t="str">
        <f>"power_sensor_id: sensor." &amp; Table2[[#This Row],[unique_id]] &amp; "_current_consumption" &amp; CHAR(10) &amp; "force_energy_sensor_creation: true" &amp; CHAR(10)</f>
        <v xml:space="preserve">power_sensor_id: sensor.server_eva_plug_current_consumption
force_energy_sensor_creation: true
</v>
      </c>
      <c r="V366" s="38"/>
      <c r="W366" s="38"/>
      <c r="X366" s="38"/>
      <c r="Y366" s="38"/>
      <c r="Z366" s="38"/>
      <c r="AA366" s="38"/>
      <c r="AE366" s="36" t="s">
        <v>252</v>
      </c>
      <c r="AG366" s="38"/>
      <c r="AH366" s="38"/>
      <c r="AR366" s="41"/>
      <c r="AT366" s="32"/>
      <c r="AV36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36" t="str">
        <f>IF(ISBLANK(Table2[[#This Row],[device_model]]), "", Table2[[#This Row],[device_suggested_area]])</f>
        <v>Rack</v>
      </c>
      <c r="BB366" s="36" t="s">
        <v>1487</v>
      </c>
      <c r="BC366" s="41" t="s">
        <v>362</v>
      </c>
      <c r="BD366" s="36" t="s">
        <v>233</v>
      </c>
      <c r="BE366" s="36" t="s">
        <v>363</v>
      </c>
      <c r="BF366" s="36" t="s">
        <v>28</v>
      </c>
      <c r="BI366" s="36" t="s">
        <v>1012</v>
      </c>
      <c r="BJ366" s="36" t="s">
        <v>1391</v>
      </c>
      <c r="BK366" s="36" t="s">
        <v>816</v>
      </c>
      <c r="BL366" s="36" t="s">
        <v>1446</v>
      </c>
      <c r="BM36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67" spans="1:65" s="36" customFormat="1" ht="16" customHeight="1" x14ac:dyDescent="0.2">
      <c r="A367" s="36">
        <v>2594</v>
      </c>
      <c r="B367" s="36" t="s">
        <v>26</v>
      </c>
      <c r="C367" s="36" t="s">
        <v>820</v>
      </c>
      <c r="D367" s="36" t="s">
        <v>148</v>
      </c>
      <c r="E367" s="39" t="s">
        <v>1132</v>
      </c>
      <c r="F367" s="37" t="str">
        <f>IF(ISBLANK(Table2[[#This Row],[unique_id]]), "", PROPER(SUBSTITUTE(Table2[[#This Row],[unique_id]], "_", " ")))</f>
        <v>Template Server Meg Plug Proxy</v>
      </c>
      <c r="G367" s="41" t="s">
        <v>817</v>
      </c>
      <c r="H367" s="36" t="s">
        <v>532</v>
      </c>
      <c r="I367" s="36" t="s">
        <v>291</v>
      </c>
      <c r="O367" s="38" t="s">
        <v>800</v>
      </c>
      <c r="R367" s="36" t="s">
        <v>813</v>
      </c>
      <c r="S367" s="36" t="str">
        <f>Table2[[#This Row],[friendly_name]]</f>
        <v>Server Meg</v>
      </c>
      <c r="T367" s="39" t="s">
        <v>1125</v>
      </c>
      <c r="V367" s="38"/>
      <c r="W367" s="38"/>
      <c r="X367" s="38"/>
      <c r="Y367" s="38"/>
      <c r="Z367" s="38"/>
      <c r="AA367" s="38"/>
      <c r="AG367" s="38"/>
      <c r="AH367" s="38"/>
      <c r="AR367" s="41"/>
      <c r="AT367" s="32"/>
      <c r="AU367" s="36" t="s">
        <v>134</v>
      </c>
      <c r="AV367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7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36" t="str">
        <f>IF(ISBLANK(Table2[[#This Row],[device_model]]), "", Table2[[#This Row],[device_suggested_area]])</f>
        <v>Rack</v>
      </c>
      <c r="BB367" s="36" t="s">
        <v>1115</v>
      </c>
      <c r="BC367" s="41" t="s">
        <v>362</v>
      </c>
      <c r="BD367" s="36" t="s">
        <v>233</v>
      </c>
      <c r="BE367" s="36" t="s">
        <v>363</v>
      </c>
      <c r="BF367" s="36" t="s">
        <v>28</v>
      </c>
      <c r="BM36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5" s="36" customFormat="1" ht="16" customHeight="1" x14ac:dyDescent="0.2">
      <c r="A368" s="36">
        <v>2595</v>
      </c>
      <c r="B368" s="36" t="s">
        <v>26</v>
      </c>
      <c r="C368" s="36" t="s">
        <v>233</v>
      </c>
      <c r="D368" s="36" t="s">
        <v>134</v>
      </c>
      <c r="E368" s="36" t="s">
        <v>1133</v>
      </c>
      <c r="F368" s="37" t="str">
        <f>IF(ISBLANK(Table2[[#This Row],[unique_id]]), "", PROPER(SUBSTITUTE(Table2[[#This Row],[unique_id]], "_", " ")))</f>
        <v>Server Meg Plug</v>
      </c>
      <c r="G368" s="41" t="s">
        <v>817</v>
      </c>
      <c r="H368" s="36" t="s">
        <v>532</v>
      </c>
      <c r="I368" s="36" t="s">
        <v>291</v>
      </c>
      <c r="M368" s="36" t="s">
        <v>257</v>
      </c>
      <c r="O368" s="38" t="s">
        <v>800</v>
      </c>
      <c r="R368" s="36" t="s">
        <v>813</v>
      </c>
      <c r="S368" s="36" t="str">
        <f>Table2[[#This Row],[friendly_name]]</f>
        <v>Server Meg</v>
      </c>
      <c r="T368" s="39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68" s="38"/>
      <c r="W368" s="38"/>
      <c r="X368" s="38"/>
      <c r="Y368" s="38"/>
      <c r="Z368" s="38"/>
      <c r="AA368" s="38"/>
      <c r="AE368" s="36" t="s">
        <v>252</v>
      </c>
      <c r="AG368" s="38"/>
      <c r="AH368" s="38"/>
      <c r="AR368" s="41"/>
      <c r="AT368" s="32"/>
      <c r="AV36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36" t="str">
        <f>IF(ISBLANK(Table2[[#This Row],[device_model]]), "", Table2[[#This Row],[device_suggested_area]])</f>
        <v>Rack</v>
      </c>
      <c r="BB368" s="36" t="s">
        <v>1115</v>
      </c>
      <c r="BC368" s="41" t="s">
        <v>362</v>
      </c>
      <c r="BD368" s="36" t="s">
        <v>233</v>
      </c>
      <c r="BE368" s="36" t="s">
        <v>363</v>
      </c>
      <c r="BF368" s="36" t="s">
        <v>28</v>
      </c>
      <c r="BI368" s="36" t="s">
        <v>1012</v>
      </c>
      <c r="BJ368" s="36" t="s">
        <v>1391</v>
      </c>
      <c r="BK368" s="36" t="s">
        <v>815</v>
      </c>
      <c r="BL368" s="36" t="s">
        <v>1447</v>
      </c>
      <c r="BM36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69" spans="1:65" s="36" customFormat="1" ht="16" customHeight="1" x14ac:dyDescent="0.2">
      <c r="A369" s="36">
        <v>2596</v>
      </c>
      <c r="B369" s="36" t="s">
        <v>26</v>
      </c>
      <c r="C369" s="36" t="s">
        <v>820</v>
      </c>
      <c r="D369" s="36" t="s">
        <v>148</v>
      </c>
      <c r="E369" s="39" t="s">
        <v>1343</v>
      </c>
      <c r="F369" s="37" t="str">
        <f>IF(ISBLANK(Table2[[#This Row],[unique_id]]), "", PROPER(SUBSTITUTE(Table2[[#This Row],[unique_id]], "_", " ")))</f>
        <v>Template Server Lia Plug Proxy</v>
      </c>
      <c r="G369" s="36" t="s">
        <v>1344</v>
      </c>
      <c r="H369" s="36" t="s">
        <v>532</v>
      </c>
      <c r="I369" s="36" t="s">
        <v>291</v>
      </c>
      <c r="O369" s="38" t="s">
        <v>800</v>
      </c>
      <c r="P369" s="36" t="s">
        <v>165</v>
      </c>
      <c r="Q369" s="36" t="s">
        <v>772</v>
      </c>
      <c r="R369" s="36" t="s">
        <v>774</v>
      </c>
      <c r="S369" s="36" t="s">
        <v>1344</v>
      </c>
      <c r="T369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369" s="38"/>
      <c r="W369" s="38"/>
      <c r="X369" s="38"/>
      <c r="Y369" s="38"/>
      <c r="Z369" s="38"/>
      <c r="AA369" s="38"/>
      <c r="AG369" s="38"/>
      <c r="AH369" s="38"/>
      <c r="AT369" s="42"/>
      <c r="AU369" s="36" t="s">
        <v>134</v>
      </c>
      <c r="AV36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6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6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36" t="s">
        <v>501</v>
      </c>
      <c r="BB369" s="36" t="s">
        <v>1345</v>
      </c>
      <c r="BC369" s="36" t="s">
        <v>361</v>
      </c>
      <c r="BD369" s="36" t="s">
        <v>233</v>
      </c>
      <c r="BE369" s="36" t="s">
        <v>364</v>
      </c>
      <c r="BF369" s="36" t="s">
        <v>501</v>
      </c>
      <c r="BM36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5" s="36" customFormat="1" ht="16" customHeight="1" x14ac:dyDescent="0.2">
      <c r="A370" s="36">
        <v>2597</v>
      </c>
      <c r="B370" s="36" t="s">
        <v>26</v>
      </c>
      <c r="C370" s="36" t="s">
        <v>233</v>
      </c>
      <c r="D370" s="36" t="s">
        <v>134</v>
      </c>
      <c r="E370" s="36" t="s">
        <v>1342</v>
      </c>
      <c r="F370" s="37" t="str">
        <f>IF(ISBLANK(Table2[[#This Row],[unique_id]]), "", PROPER(SUBSTITUTE(Table2[[#This Row],[unique_id]], "_", " ")))</f>
        <v>Server Lia Plug</v>
      </c>
      <c r="G370" s="36" t="s">
        <v>1344</v>
      </c>
      <c r="H370" s="36" t="s">
        <v>532</v>
      </c>
      <c r="I370" s="36" t="s">
        <v>291</v>
      </c>
      <c r="M370" s="36" t="s">
        <v>257</v>
      </c>
      <c r="O370" s="38" t="s">
        <v>800</v>
      </c>
      <c r="P370" s="36" t="s">
        <v>165</v>
      </c>
      <c r="Q370" s="36" t="s">
        <v>772</v>
      </c>
      <c r="R370" s="36" t="s">
        <v>774</v>
      </c>
      <c r="S370" s="36" t="s">
        <v>1344</v>
      </c>
      <c r="T370" s="3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V370" s="38"/>
      <c r="W370" s="38"/>
      <c r="X370" s="38"/>
      <c r="Y370" s="38"/>
      <c r="Z370" s="38"/>
      <c r="AA370" s="38"/>
      <c r="AE370" s="36" t="s">
        <v>252</v>
      </c>
      <c r="AG370" s="38"/>
      <c r="AH370" s="38"/>
      <c r="AT370" s="42"/>
      <c r="AV37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0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36" t="s">
        <v>501</v>
      </c>
      <c r="BB370" s="36" t="s">
        <v>1345</v>
      </c>
      <c r="BC370" s="36" t="s">
        <v>361</v>
      </c>
      <c r="BD370" s="36" t="s">
        <v>233</v>
      </c>
      <c r="BE370" s="36" t="s">
        <v>364</v>
      </c>
      <c r="BF370" s="36" t="s">
        <v>501</v>
      </c>
      <c r="BI370" s="36" t="s">
        <v>1011</v>
      </c>
      <c r="BJ370" s="36" t="s">
        <v>1391</v>
      </c>
      <c r="BK370" s="36" t="s">
        <v>350</v>
      </c>
      <c r="BL370" s="36" t="s">
        <v>1448</v>
      </c>
      <c r="BM37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1" spans="1:65" s="36" customFormat="1" ht="16" customHeight="1" x14ac:dyDescent="0.2">
      <c r="A371" s="36">
        <v>2598</v>
      </c>
      <c r="B371" s="36" t="s">
        <v>26</v>
      </c>
      <c r="C371" s="36" t="s">
        <v>820</v>
      </c>
      <c r="D371" s="36" t="s">
        <v>148</v>
      </c>
      <c r="E371" s="39" t="s">
        <v>943</v>
      </c>
      <c r="F371" s="37" t="str">
        <f>IF(ISBLANK(Table2[[#This Row],[unique_id]]), "", PROPER(SUBSTITUTE(Table2[[#This Row],[unique_id]], "_", " ")))</f>
        <v>Template Old Rack Outlet Plug Proxy</v>
      </c>
      <c r="G371" s="36" t="s">
        <v>222</v>
      </c>
      <c r="H371" s="36" t="s">
        <v>532</v>
      </c>
      <c r="I371" s="36" t="s">
        <v>291</v>
      </c>
      <c r="O371" s="38" t="s">
        <v>800</v>
      </c>
      <c r="T371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371" s="38"/>
      <c r="W371" s="38"/>
      <c r="X371" s="38"/>
      <c r="Y371" s="38"/>
      <c r="Z371" s="38"/>
      <c r="AA371" s="38"/>
      <c r="AG371" s="38"/>
      <c r="AH371" s="38"/>
      <c r="AT371" s="42"/>
      <c r="AU371" s="36" t="s">
        <v>134</v>
      </c>
      <c r="AV37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36" t="str">
        <f>IF(ISBLANK(Table2[[#This Row],[device_model]]), "", Table2[[#This Row],[device_suggested_area]])</f>
        <v>Rack</v>
      </c>
      <c r="BB371" s="36" t="s">
        <v>1056</v>
      </c>
      <c r="BC371" s="36" t="s">
        <v>361</v>
      </c>
      <c r="BD371" s="36" t="s">
        <v>233</v>
      </c>
      <c r="BE371" s="36" t="s">
        <v>364</v>
      </c>
      <c r="BF371" s="36" t="s">
        <v>28</v>
      </c>
      <c r="BM37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s="36" customFormat="1" ht="16" customHeight="1" x14ac:dyDescent="0.2">
      <c r="A372" s="36">
        <v>2599</v>
      </c>
      <c r="B372" s="36" t="s">
        <v>26</v>
      </c>
      <c r="C372" s="36" t="s">
        <v>233</v>
      </c>
      <c r="D372" s="36" t="s">
        <v>134</v>
      </c>
      <c r="E372" s="36" t="s">
        <v>942</v>
      </c>
      <c r="F372" s="37" t="str">
        <f>IF(ISBLANK(Table2[[#This Row],[unique_id]]), "", PROPER(SUBSTITUTE(Table2[[#This Row],[unique_id]], "_", " ")))</f>
        <v>Old Rack Outlet Plug</v>
      </c>
      <c r="G372" s="36" t="s">
        <v>222</v>
      </c>
      <c r="H372" s="36" t="s">
        <v>532</v>
      </c>
      <c r="I372" s="36" t="s">
        <v>291</v>
      </c>
      <c r="O372" s="38" t="s">
        <v>800</v>
      </c>
      <c r="T372" s="3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72" s="38"/>
      <c r="W372" s="38"/>
      <c r="X372" s="38"/>
      <c r="Y372" s="38"/>
      <c r="Z372" s="38"/>
      <c r="AA372" s="38"/>
      <c r="AG372" s="38"/>
      <c r="AH372" s="38"/>
      <c r="AT372" s="42"/>
      <c r="AV37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36" t="str">
        <f>IF(ISBLANK(Table2[[#This Row],[device_model]]), "", Table2[[#This Row],[device_suggested_area]])</f>
        <v>Rack</v>
      </c>
      <c r="BB372" s="36" t="s">
        <v>1056</v>
      </c>
      <c r="BC372" s="36" t="s">
        <v>361</v>
      </c>
      <c r="BD372" s="36" t="s">
        <v>233</v>
      </c>
      <c r="BE372" s="36" t="s">
        <v>364</v>
      </c>
      <c r="BF372" s="36" t="s">
        <v>28</v>
      </c>
      <c r="BI372" s="36" t="s">
        <v>1012</v>
      </c>
      <c r="BJ372" s="36" t="s">
        <v>1391</v>
      </c>
      <c r="BK372" s="36" t="s">
        <v>357</v>
      </c>
      <c r="BL372" s="36" t="s">
        <v>1449</v>
      </c>
      <c r="BM37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3" spans="1:65" s="36" customFormat="1" ht="16" customHeight="1" x14ac:dyDescent="0.2">
      <c r="A373" s="36">
        <v>2600</v>
      </c>
      <c r="B373" s="36" t="s">
        <v>26</v>
      </c>
      <c r="C373" s="36" t="s">
        <v>820</v>
      </c>
      <c r="D373" s="36" t="s">
        <v>148</v>
      </c>
      <c r="E373" s="39" t="s">
        <v>1000</v>
      </c>
      <c r="F373" s="37" t="str">
        <f>IF(ISBLANK(Table2[[#This Row],[unique_id]]), "", PROPER(SUBSTITUTE(Table2[[#This Row],[unique_id]], "_", " ")))</f>
        <v>Template Rack Outlet Plug Proxy</v>
      </c>
      <c r="G373" s="36" t="s">
        <v>222</v>
      </c>
      <c r="H373" s="36" t="s">
        <v>532</v>
      </c>
      <c r="I373" s="36" t="s">
        <v>291</v>
      </c>
      <c r="O373" s="38" t="s">
        <v>800</v>
      </c>
      <c r="P373" s="36" t="s">
        <v>165</v>
      </c>
      <c r="Q373" s="36" t="s">
        <v>772</v>
      </c>
      <c r="R373" s="36" t="s">
        <v>774</v>
      </c>
      <c r="S373" s="36" t="str">
        <f>Table2[[#This Row],[friendly_name]]</f>
        <v>Server Rack</v>
      </c>
      <c r="T373" s="39" t="s">
        <v>1127</v>
      </c>
      <c r="V373" s="38"/>
      <c r="W373" s="38"/>
      <c r="X373" s="38"/>
      <c r="Y373" s="38"/>
      <c r="Z373" s="38"/>
      <c r="AA373" s="38"/>
      <c r="AG373" s="38"/>
      <c r="AH373" s="38"/>
      <c r="AT373" s="42"/>
      <c r="AU373" s="36" t="s">
        <v>134</v>
      </c>
      <c r="AV373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3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36" t="str">
        <f>IF(ISBLANK(Table2[[#This Row],[device_model]]), "", Table2[[#This Row],[device_suggested_area]])</f>
        <v>Rack</v>
      </c>
      <c r="BB373" s="36" t="s">
        <v>1056</v>
      </c>
      <c r="BC373" s="36" t="s">
        <v>936</v>
      </c>
      <c r="BD373" s="36" t="s">
        <v>1172</v>
      </c>
      <c r="BE373" s="36" t="s">
        <v>908</v>
      </c>
      <c r="BF373" s="36" t="s">
        <v>28</v>
      </c>
      <c r="BM373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5" s="36" customFormat="1" ht="16" customHeight="1" x14ac:dyDescent="0.2">
      <c r="A374" s="36">
        <v>2601</v>
      </c>
      <c r="B374" s="36" t="s">
        <v>26</v>
      </c>
      <c r="C374" s="36" t="s">
        <v>705</v>
      </c>
      <c r="D374" s="36" t="s">
        <v>134</v>
      </c>
      <c r="E374" s="36" t="s">
        <v>858</v>
      </c>
      <c r="F374" s="37" t="str">
        <f>IF(ISBLANK(Table2[[#This Row],[unique_id]]), "", PROPER(SUBSTITUTE(Table2[[#This Row],[unique_id]], "_", " ")))</f>
        <v>Rack Outlet Plug</v>
      </c>
      <c r="G374" s="36" t="s">
        <v>222</v>
      </c>
      <c r="H374" s="36" t="s">
        <v>532</v>
      </c>
      <c r="I374" s="36" t="s">
        <v>291</v>
      </c>
      <c r="M374" s="36" t="s">
        <v>257</v>
      </c>
      <c r="O374" s="38" t="s">
        <v>800</v>
      </c>
      <c r="P374" s="36" t="s">
        <v>165</v>
      </c>
      <c r="Q374" s="36" t="s">
        <v>772</v>
      </c>
      <c r="R374" s="36" t="s">
        <v>774</v>
      </c>
      <c r="S374" s="36" t="str">
        <f>Table2[[#This Row],[friendly_name]]</f>
        <v>Server Rack</v>
      </c>
      <c r="T374" s="39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74" s="38"/>
      <c r="W374" s="38"/>
      <c r="X374" s="38"/>
      <c r="Y374" s="38"/>
      <c r="Z374" s="38"/>
      <c r="AA374" s="44" t="s">
        <v>1170</v>
      </c>
      <c r="AE374" s="36" t="s">
        <v>252</v>
      </c>
      <c r="AF374" s="36">
        <v>10</v>
      </c>
      <c r="AG374" s="38" t="s">
        <v>34</v>
      </c>
      <c r="AH374" s="38" t="s">
        <v>918</v>
      </c>
      <c r="AJ374" s="36" t="str">
        <f>_xlfn.CONCAT("homeassistant/", Table2[[#This Row],[entity_namespace]], "/tasmota/",Table2[[#This Row],[unique_id]], "/config")</f>
        <v>homeassistant/switch/tasmota/rack_outlet_plug/config</v>
      </c>
      <c r="AK374" s="36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4" s="36" t="str">
        <f>_xlfn.CONCAT("tasmota/device/",Table2[[#This Row],[unique_id]], "/cmnd/POWER")</f>
        <v>tasmota/device/rack_outlet_plug/cmnd/POWER</v>
      </c>
      <c r="AM374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4" s="36" t="s">
        <v>937</v>
      </c>
      <c r="AO374" s="36" t="s">
        <v>938</v>
      </c>
      <c r="AP374" s="36" t="s">
        <v>927</v>
      </c>
      <c r="AQ374" s="36" t="s">
        <v>928</v>
      </c>
      <c r="AR374" s="36" t="s">
        <v>1004</v>
      </c>
      <c r="AS374" s="36">
        <v>1</v>
      </c>
      <c r="AT374" s="34" t="str">
        <f>HYPERLINK(_xlfn.CONCAT("http://", Table2[[#This Row],[connection_ip]], "/?"))</f>
        <v>http://10.0.4.102/?</v>
      </c>
      <c r="AV37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36" t="str">
        <f>IF(ISBLANK(Table2[[#This Row],[device_model]]), "", Table2[[#This Row],[device_suggested_area]])</f>
        <v>Rack</v>
      </c>
      <c r="BB374" s="36" t="s">
        <v>1056</v>
      </c>
      <c r="BC374" s="36" t="s">
        <v>936</v>
      </c>
      <c r="BD374" s="36" t="s">
        <v>1172</v>
      </c>
      <c r="BE374" s="36" t="s">
        <v>908</v>
      </c>
      <c r="BF374" s="36" t="s">
        <v>28</v>
      </c>
      <c r="BJ374" s="36" t="s">
        <v>1391</v>
      </c>
      <c r="BK374" s="36" t="s">
        <v>935</v>
      </c>
      <c r="BL374" s="36" t="s">
        <v>1450</v>
      </c>
      <c r="BM37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5" spans="1:65" s="36" customFormat="1" ht="16" customHeight="1" x14ac:dyDescent="0.2">
      <c r="A375" s="36">
        <v>2602</v>
      </c>
      <c r="B375" s="36" t="s">
        <v>26</v>
      </c>
      <c r="C375" s="36" t="s">
        <v>705</v>
      </c>
      <c r="D375" s="36" t="s">
        <v>27</v>
      </c>
      <c r="E375" s="36" t="s">
        <v>1001</v>
      </c>
      <c r="F375" s="37" t="str">
        <f>IF(ISBLANK(Table2[[#This Row],[unique_id]]), "", PROPER(SUBSTITUTE(Table2[[#This Row],[unique_id]], "_", " ")))</f>
        <v>Rack Outlet Plug Energy Power</v>
      </c>
      <c r="G375" s="36" t="s">
        <v>222</v>
      </c>
      <c r="H375" s="36" t="s">
        <v>532</v>
      </c>
      <c r="I375" s="36" t="s">
        <v>291</v>
      </c>
      <c r="O375" s="38"/>
      <c r="T375" s="39"/>
      <c r="V375" s="38"/>
      <c r="W375" s="38"/>
      <c r="X375" s="38"/>
      <c r="Y375" s="38"/>
      <c r="Z375" s="38"/>
      <c r="AA375" s="38"/>
      <c r="AB375" s="36" t="s">
        <v>31</v>
      </c>
      <c r="AC375" s="36" t="s">
        <v>328</v>
      </c>
      <c r="AD375" s="36" t="s">
        <v>919</v>
      </c>
      <c r="AF375" s="36">
        <v>10</v>
      </c>
      <c r="AG375" s="38" t="s">
        <v>34</v>
      </c>
      <c r="AH375" s="38" t="s">
        <v>918</v>
      </c>
      <c r="AJ375" s="36" t="str">
        <f>_xlfn.CONCAT("homeassistant/", Table2[[#This Row],[entity_namespace]], "/tasmota/",Table2[[#This Row],[unique_id]], "/config")</f>
        <v>homeassistant/sensor/tasmota/rack_outlet_plug_energy_power/config</v>
      </c>
      <c r="AK375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5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5" s="36" t="s">
        <v>937</v>
      </c>
      <c r="AO375" s="36" t="s">
        <v>938</v>
      </c>
      <c r="AP375" s="36" t="s">
        <v>927</v>
      </c>
      <c r="AQ375" s="36" t="s">
        <v>928</v>
      </c>
      <c r="AR375" s="36" t="s">
        <v>1166</v>
      </c>
      <c r="AS375" s="36">
        <v>1</v>
      </c>
      <c r="AT375" s="34"/>
      <c r="AV375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36" t="str">
        <f>IF(ISBLANK(Table2[[#This Row],[device_model]]), "", Table2[[#This Row],[device_suggested_area]])</f>
        <v>Rack</v>
      </c>
      <c r="BB375" s="36" t="s">
        <v>1056</v>
      </c>
      <c r="BC375" s="36" t="s">
        <v>936</v>
      </c>
      <c r="BD375" s="36" t="s">
        <v>1172</v>
      </c>
      <c r="BE375" s="36" t="s">
        <v>908</v>
      </c>
      <c r="BF375" s="36" t="s">
        <v>28</v>
      </c>
      <c r="BM37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5" s="36" customFormat="1" ht="16" customHeight="1" x14ac:dyDescent="0.2">
      <c r="A376" s="36">
        <v>2603</v>
      </c>
      <c r="B376" s="36" t="s">
        <v>26</v>
      </c>
      <c r="C376" s="36" t="s">
        <v>705</v>
      </c>
      <c r="D376" s="36" t="s">
        <v>27</v>
      </c>
      <c r="E376" s="36" t="s">
        <v>1002</v>
      </c>
      <c r="F376" s="37" t="str">
        <f>IF(ISBLANK(Table2[[#This Row],[unique_id]]), "", PROPER(SUBSTITUTE(Table2[[#This Row],[unique_id]], "_", " ")))</f>
        <v>Rack Outlet Plug Energy Total</v>
      </c>
      <c r="G376" s="36" t="s">
        <v>222</v>
      </c>
      <c r="H376" s="36" t="s">
        <v>532</v>
      </c>
      <c r="I376" s="36" t="s">
        <v>291</v>
      </c>
      <c r="O376" s="38"/>
      <c r="T376" s="39"/>
      <c r="V376" s="38"/>
      <c r="W376" s="38"/>
      <c r="X376" s="38"/>
      <c r="Y376" s="38"/>
      <c r="Z376" s="38"/>
      <c r="AA376" s="38"/>
      <c r="AB376" s="36" t="s">
        <v>76</v>
      </c>
      <c r="AC376" s="36" t="s">
        <v>329</v>
      </c>
      <c r="AD376" s="36" t="s">
        <v>920</v>
      </c>
      <c r="AF376" s="36">
        <v>10</v>
      </c>
      <c r="AG376" s="38" t="s">
        <v>34</v>
      </c>
      <c r="AH376" s="38" t="s">
        <v>918</v>
      </c>
      <c r="AJ376" s="36" t="str">
        <f>_xlfn.CONCAT("homeassistant/", Table2[[#This Row],[entity_namespace]], "/tasmota/",Table2[[#This Row],[unique_id]], "/config")</f>
        <v>homeassistant/sensor/tasmota/rack_outlet_plug_energy_total/config</v>
      </c>
      <c r="AK376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6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6" t="s">
        <v>937</v>
      </c>
      <c r="AO376" s="36" t="s">
        <v>938</v>
      </c>
      <c r="AP376" s="36" t="s">
        <v>927</v>
      </c>
      <c r="AQ376" s="36" t="s">
        <v>928</v>
      </c>
      <c r="AR376" s="36" t="s">
        <v>1167</v>
      </c>
      <c r="AS376" s="36">
        <v>1</v>
      </c>
      <c r="AT376" s="34"/>
      <c r="AV37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36" t="str">
        <f>IF(ISBLANK(Table2[[#This Row],[device_model]]), "", Table2[[#This Row],[device_suggested_area]])</f>
        <v>Rack</v>
      </c>
      <c r="BB376" s="36" t="s">
        <v>1056</v>
      </c>
      <c r="BC376" s="36" t="s">
        <v>936</v>
      </c>
      <c r="BD376" s="36" t="s">
        <v>1172</v>
      </c>
      <c r="BE376" s="36" t="s">
        <v>908</v>
      </c>
      <c r="BF376" s="36" t="s">
        <v>28</v>
      </c>
      <c r="BM37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s="36" customFormat="1" ht="16" customHeight="1" x14ac:dyDescent="0.2">
      <c r="A377" s="36">
        <v>2604</v>
      </c>
      <c r="B377" s="36" t="s">
        <v>26</v>
      </c>
      <c r="C377" s="36" t="s">
        <v>820</v>
      </c>
      <c r="D377" s="36" t="s">
        <v>148</v>
      </c>
      <c r="E377" s="39" t="s">
        <v>1014</v>
      </c>
      <c r="F377" s="37" t="str">
        <f>IF(ISBLANK(Table2[[#This Row],[unique_id]]), "", PROPER(SUBSTITUTE(Table2[[#This Row],[unique_id]], "_", " ")))</f>
        <v>Template Old Roof Network Switch Plug Proxy</v>
      </c>
      <c r="G377" s="36" t="s">
        <v>220</v>
      </c>
      <c r="H377" s="36" t="s">
        <v>532</v>
      </c>
      <c r="I377" s="36" t="s">
        <v>291</v>
      </c>
      <c r="O377" s="38" t="s">
        <v>800</v>
      </c>
      <c r="T377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377" s="38"/>
      <c r="W377" s="38"/>
      <c r="X377" s="38"/>
      <c r="Y377" s="38"/>
      <c r="Z377" s="38"/>
      <c r="AA377" s="38"/>
      <c r="AG377" s="38"/>
      <c r="AH377" s="38"/>
      <c r="AT377" s="42"/>
      <c r="AU377" s="36" t="s">
        <v>134</v>
      </c>
      <c r="AV377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7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36" t="str">
        <f>IF(ISBLANK(Table2[[#This Row],[device_model]]), "", Table2[[#This Row],[device_suggested_area]])</f>
        <v>Ceiling</v>
      </c>
      <c r="BB377" s="36" t="s">
        <v>220</v>
      </c>
      <c r="BC377" s="36" t="s">
        <v>361</v>
      </c>
      <c r="BD377" s="36" t="s">
        <v>233</v>
      </c>
      <c r="BE377" s="36" t="s">
        <v>364</v>
      </c>
      <c r="BF377" s="36" t="s">
        <v>407</v>
      </c>
      <c r="BM37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s="36" customFormat="1" ht="16" customHeight="1" x14ac:dyDescent="0.2">
      <c r="A378" s="36">
        <v>2605</v>
      </c>
      <c r="B378" s="36" t="s">
        <v>26</v>
      </c>
      <c r="C378" s="36" t="s">
        <v>233</v>
      </c>
      <c r="D378" s="36" t="s">
        <v>134</v>
      </c>
      <c r="E378" s="36" t="s">
        <v>1015</v>
      </c>
      <c r="F378" s="37" t="str">
        <f>IF(ISBLANK(Table2[[#This Row],[unique_id]]), "", PROPER(SUBSTITUTE(Table2[[#This Row],[unique_id]], "_", " ")))</f>
        <v>Old Roof Network Switch Plug</v>
      </c>
      <c r="G378" s="36" t="s">
        <v>220</v>
      </c>
      <c r="H378" s="36" t="s">
        <v>532</v>
      </c>
      <c r="I378" s="36" t="s">
        <v>291</v>
      </c>
      <c r="O378" s="38" t="s">
        <v>800</v>
      </c>
      <c r="T378" s="3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78" s="38"/>
      <c r="W378" s="38"/>
      <c r="X378" s="38"/>
      <c r="Y378" s="38"/>
      <c r="Z378" s="38"/>
      <c r="AA378" s="38"/>
      <c r="AE378" s="36" t="s">
        <v>253</v>
      </c>
      <c r="AG378" s="38"/>
      <c r="AH378" s="38"/>
      <c r="AT378" s="42"/>
      <c r="AV37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36" t="str">
        <f>IF(ISBLANK(Table2[[#This Row],[device_model]]), "", Table2[[#This Row],[device_suggested_area]])</f>
        <v>Ceiling</v>
      </c>
      <c r="BB378" s="36" t="s">
        <v>220</v>
      </c>
      <c r="BC378" s="36" t="s">
        <v>361</v>
      </c>
      <c r="BD378" s="36" t="s">
        <v>233</v>
      </c>
      <c r="BE378" s="36" t="s">
        <v>364</v>
      </c>
      <c r="BF378" s="36" t="s">
        <v>407</v>
      </c>
      <c r="BI378" s="36" t="s">
        <v>1011</v>
      </c>
      <c r="BJ378" s="36" t="s">
        <v>1391</v>
      </c>
      <c r="BK378" s="36" t="s">
        <v>355</v>
      </c>
      <c r="BL378" s="36" t="s">
        <v>1451</v>
      </c>
      <c r="BM37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79" spans="1:65" s="36" customFormat="1" ht="16" customHeight="1" x14ac:dyDescent="0.2">
      <c r="A379" s="36">
        <v>2606</v>
      </c>
      <c r="B379" s="36" t="s">
        <v>26</v>
      </c>
      <c r="C379" s="36" t="s">
        <v>820</v>
      </c>
      <c r="D379" s="36" t="s">
        <v>148</v>
      </c>
      <c r="E379" s="39" t="s">
        <v>1156</v>
      </c>
      <c r="F379" s="37" t="str">
        <f>IF(ISBLANK(Table2[[#This Row],[unique_id]]), "", PROPER(SUBSTITUTE(Table2[[#This Row],[unique_id]], "_", " ")))</f>
        <v>Template Ceiling Network Switch Plug Proxy</v>
      </c>
      <c r="G379" s="36" t="s">
        <v>220</v>
      </c>
      <c r="H379" s="36" t="s">
        <v>532</v>
      </c>
      <c r="I379" s="36" t="s">
        <v>291</v>
      </c>
      <c r="O379" s="38" t="s">
        <v>800</v>
      </c>
      <c r="P379" s="36" t="s">
        <v>165</v>
      </c>
      <c r="Q379" s="36" t="s">
        <v>772</v>
      </c>
      <c r="R379" s="36" t="s">
        <v>774</v>
      </c>
      <c r="S379" s="36" t="str">
        <f>Table2[[#This Row],[friendly_name]]</f>
        <v>Network Switch</v>
      </c>
      <c r="T379" s="39" t="s">
        <v>1127</v>
      </c>
      <c r="V379" s="38"/>
      <c r="W379" s="38"/>
      <c r="X379" s="38"/>
      <c r="Y379" s="38"/>
      <c r="Z379" s="38"/>
      <c r="AA379" s="38"/>
      <c r="AG379" s="38"/>
      <c r="AH379" s="38"/>
      <c r="AT379" s="42"/>
      <c r="AU379" s="36" t="s">
        <v>134</v>
      </c>
      <c r="AV37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36" t="str">
        <f>IF(ISBLANK(Table2[[#This Row],[device_model]]), "", Table2[[#This Row],[device_suggested_area]])</f>
        <v>Ceiling</v>
      </c>
      <c r="BB379" s="36" t="s">
        <v>220</v>
      </c>
      <c r="BC379" s="36" t="s">
        <v>936</v>
      </c>
      <c r="BD379" s="36" t="s">
        <v>1172</v>
      </c>
      <c r="BE379" s="36" t="s">
        <v>908</v>
      </c>
      <c r="BF379" s="36" t="s">
        <v>407</v>
      </c>
      <c r="BM37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5" s="36" customFormat="1" ht="16" customHeight="1" x14ac:dyDescent="0.2">
      <c r="A380" s="36">
        <v>2607</v>
      </c>
      <c r="B380" s="36" t="s">
        <v>26</v>
      </c>
      <c r="C380" s="36" t="s">
        <v>705</v>
      </c>
      <c r="D380" s="36" t="s">
        <v>134</v>
      </c>
      <c r="E380" s="36" t="s">
        <v>1157</v>
      </c>
      <c r="F380" s="37" t="str">
        <f>IF(ISBLANK(Table2[[#This Row],[unique_id]]), "", PROPER(SUBSTITUTE(Table2[[#This Row],[unique_id]], "_", " ")))</f>
        <v>Ceiling Network Switch Plug</v>
      </c>
      <c r="G380" s="36" t="s">
        <v>220</v>
      </c>
      <c r="H380" s="36" t="s">
        <v>532</v>
      </c>
      <c r="I380" s="36" t="s">
        <v>291</v>
      </c>
      <c r="M380" s="36" t="s">
        <v>257</v>
      </c>
      <c r="O380" s="38" t="s">
        <v>800</v>
      </c>
      <c r="P380" s="36" t="s">
        <v>165</v>
      </c>
      <c r="Q380" s="36" t="s">
        <v>772</v>
      </c>
      <c r="R380" s="36" t="s">
        <v>774</v>
      </c>
      <c r="S380" s="36" t="str">
        <f>Table2[[#This Row],[friendly_name]]</f>
        <v>Network Switch</v>
      </c>
      <c r="T380" s="39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80" s="38"/>
      <c r="W380" s="38"/>
      <c r="X380" s="38"/>
      <c r="Y380" s="38"/>
      <c r="Z380" s="38"/>
      <c r="AA380" s="44" t="s">
        <v>1170</v>
      </c>
      <c r="AE380" s="36" t="s">
        <v>253</v>
      </c>
      <c r="AF380" s="36">
        <v>10</v>
      </c>
      <c r="AG380" s="38" t="s">
        <v>34</v>
      </c>
      <c r="AH380" s="38" t="s">
        <v>918</v>
      </c>
      <c r="AJ380" s="36" t="str">
        <f>_xlfn.CONCAT("homeassistant/", Table2[[#This Row],[entity_namespace]], "/tasmota/",Table2[[#This Row],[unique_id]], "/config")</f>
        <v>homeassistant/switch/tasmota/ceiling_network_switch_plug/config</v>
      </c>
      <c r="AK380" s="36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0" s="36" t="str">
        <f>_xlfn.CONCAT("tasmota/device/",Table2[[#This Row],[unique_id]], "/cmnd/POWER")</f>
        <v>tasmota/device/ceiling_network_switch_plug/cmnd/POWER</v>
      </c>
      <c r="AM380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0" s="36" t="s">
        <v>937</v>
      </c>
      <c r="AO380" s="36" t="s">
        <v>938</v>
      </c>
      <c r="AP380" s="36" t="s">
        <v>927</v>
      </c>
      <c r="AQ380" s="36" t="s">
        <v>928</v>
      </c>
      <c r="AR380" s="36" t="s">
        <v>1004</v>
      </c>
      <c r="AS380" s="36">
        <v>1</v>
      </c>
      <c r="AT380" s="34" t="str">
        <f>HYPERLINK(_xlfn.CONCAT("http://", Table2[[#This Row],[connection_ip]], "/?"))</f>
        <v>http://10.0.4.105/?</v>
      </c>
      <c r="AV38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0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36" t="str">
        <f>IF(ISBLANK(Table2[[#This Row],[device_model]]), "", Table2[[#This Row],[device_suggested_area]])</f>
        <v>Ceiling</v>
      </c>
      <c r="BB380" s="36" t="s">
        <v>220</v>
      </c>
      <c r="BC380" s="36" t="s">
        <v>936</v>
      </c>
      <c r="BD380" s="36" t="s">
        <v>1172</v>
      </c>
      <c r="BE380" s="36" t="s">
        <v>908</v>
      </c>
      <c r="BF380" s="36" t="s">
        <v>407</v>
      </c>
      <c r="BJ380" s="36" t="s">
        <v>1391</v>
      </c>
      <c r="BK380" s="43" t="s">
        <v>1016</v>
      </c>
      <c r="BL380" s="36" t="s">
        <v>1452</v>
      </c>
      <c r="BM38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1" spans="1:65" s="36" customFormat="1" ht="16" customHeight="1" x14ac:dyDescent="0.2">
      <c r="A381" s="36">
        <v>2608</v>
      </c>
      <c r="B381" s="36" t="s">
        <v>26</v>
      </c>
      <c r="C381" s="36" t="s">
        <v>705</v>
      </c>
      <c r="D381" s="36" t="s">
        <v>27</v>
      </c>
      <c r="E381" s="36" t="s">
        <v>1158</v>
      </c>
      <c r="F381" s="37" t="str">
        <f>IF(ISBLANK(Table2[[#This Row],[unique_id]]), "", PROPER(SUBSTITUTE(Table2[[#This Row],[unique_id]], "_", " ")))</f>
        <v>Ceiling Network Switch Plug Energy Power</v>
      </c>
      <c r="G381" s="36" t="s">
        <v>220</v>
      </c>
      <c r="H381" s="36" t="s">
        <v>532</v>
      </c>
      <c r="I381" s="36" t="s">
        <v>291</v>
      </c>
      <c r="O381" s="38"/>
      <c r="T381" s="39"/>
      <c r="V381" s="38"/>
      <c r="W381" s="38"/>
      <c r="X381" s="38"/>
      <c r="Y381" s="38"/>
      <c r="Z381" s="38"/>
      <c r="AA381" s="38"/>
      <c r="AB381" s="36" t="s">
        <v>31</v>
      </c>
      <c r="AC381" s="36" t="s">
        <v>328</v>
      </c>
      <c r="AD381" s="36" t="s">
        <v>919</v>
      </c>
      <c r="AF381" s="36">
        <v>10</v>
      </c>
      <c r="AG381" s="38" t="s">
        <v>34</v>
      </c>
      <c r="AH381" s="38" t="s">
        <v>918</v>
      </c>
      <c r="AJ381" s="36" t="str">
        <f>_xlfn.CONCAT("homeassistant/", Table2[[#This Row],[entity_namespace]], "/tasmota/",Table2[[#This Row],[unique_id]], "/config")</f>
        <v>homeassistant/sensor/tasmota/ceiling_network_switch_plug_energy_power/config</v>
      </c>
      <c r="AK381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1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1" s="36" t="s">
        <v>937</v>
      </c>
      <c r="AO381" s="36" t="s">
        <v>938</v>
      </c>
      <c r="AP381" s="36" t="s">
        <v>927</v>
      </c>
      <c r="AQ381" s="36" t="s">
        <v>928</v>
      </c>
      <c r="AR381" s="36" t="s">
        <v>1166</v>
      </c>
      <c r="AS381" s="36">
        <v>1</v>
      </c>
      <c r="AT381" s="34"/>
      <c r="AV38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6" t="str">
        <f>IF(ISBLANK(Table2[[#This Row],[device_model]]), "", Table2[[#This Row],[device_suggested_area]])</f>
        <v>Ceiling</v>
      </c>
      <c r="BB381" s="36" t="s">
        <v>220</v>
      </c>
      <c r="BC381" s="36" t="s">
        <v>936</v>
      </c>
      <c r="BD381" s="36" t="s">
        <v>1172</v>
      </c>
      <c r="BE381" s="36" t="s">
        <v>908</v>
      </c>
      <c r="BF381" s="36" t="s">
        <v>407</v>
      </c>
      <c r="BM38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s="36" customFormat="1" ht="16" customHeight="1" x14ac:dyDescent="0.2">
      <c r="A382" s="36">
        <v>2609</v>
      </c>
      <c r="B382" s="36" t="s">
        <v>26</v>
      </c>
      <c r="C382" s="36" t="s">
        <v>705</v>
      </c>
      <c r="D382" s="36" t="s">
        <v>27</v>
      </c>
      <c r="E382" s="36" t="s">
        <v>1159</v>
      </c>
      <c r="F382" s="37" t="str">
        <f>IF(ISBLANK(Table2[[#This Row],[unique_id]]), "", PROPER(SUBSTITUTE(Table2[[#This Row],[unique_id]], "_", " ")))</f>
        <v>Ceiling Network Switch Plug Energy Total</v>
      </c>
      <c r="G382" s="36" t="s">
        <v>220</v>
      </c>
      <c r="H382" s="36" t="s">
        <v>532</v>
      </c>
      <c r="I382" s="36" t="s">
        <v>291</v>
      </c>
      <c r="O382" s="38"/>
      <c r="T382" s="39"/>
      <c r="V382" s="38"/>
      <c r="W382" s="38"/>
      <c r="X382" s="38"/>
      <c r="Y382" s="38"/>
      <c r="Z382" s="38"/>
      <c r="AA382" s="38"/>
      <c r="AB382" s="36" t="s">
        <v>76</v>
      </c>
      <c r="AC382" s="36" t="s">
        <v>329</v>
      </c>
      <c r="AD382" s="36" t="s">
        <v>920</v>
      </c>
      <c r="AF382" s="36">
        <v>10</v>
      </c>
      <c r="AG382" s="38" t="s">
        <v>34</v>
      </c>
      <c r="AH382" s="38" t="s">
        <v>918</v>
      </c>
      <c r="AJ382" s="36" t="str">
        <f>_xlfn.CONCAT("homeassistant/", Table2[[#This Row],[entity_namespace]], "/tasmota/",Table2[[#This Row],[unique_id]], "/config")</f>
        <v>homeassistant/sensor/tasmota/ceiling_network_switch_plug_energy_total/config</v>
      </c>
      <c r="AK382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2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6" t="s">
        <v>937</v>
      </c>
      <c r="AO382" s="36" t="s">
        <v>938</v>
      </c>
      <c r="AP382" s="36" t="s">
        <v>927</v>
      </c>
      <c r="AQ382" s="36" t="s">
        <v>928</v>
      </c>
      <c r="AR382" s="36" t="s">
        <v>1167</v>
      </c>
      <c r="AS382" s="36">
        <v>1</v>
      </c>
      <c r="AT382" s="34"/>
      <c r="AV38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6" t="str">
        <f>IF(ISBLANK(Table2[[#This Row],[device_model]]), "", Table2[[#This Row],[device_suggested_area]])</f>
        <v>Ceiling</v>
      </c>
      <c r="BB382" s="36" t="s">
        <v>220</v>
      </c>
      <c r="BC382" s="36" t="s">
        <v>936</v>
      </c>
      <c r="BD382" s="36" t="s">
        <v>1172</v>
      </c>
      <c r="BE382" s="36" t="s">
        <v>908</v>
      </c>
      <c r="BF382" s="36" t="s">
        <v>407</v>
      </c>
      <c r="BM38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5" s="36" customFormat="1" ht="16" customHeight="1" x14ac:dyDescent="0.2">
      <c r="A383" s="36">
        <v>2610</v>
      </c>
      <c r="B383" s="36" t="s">
        <v>26</v>
      </c>
      <c r="C383" s="36" t="s">
        <v>820</v>
      </c>
      <c r="D383" s="36" t="s">
        <v>148</v>
      </c>
      <c r="E383" s="39" t="s">
        <v>1003</v>
      </c>
      <c r="F383" s="37" t="str">
        <f>IF(ISBLANK(Table2[[#This Row],[unique_id]]), "", PROPER(SUBSTITUTE(Table2[[#This Row],[unique_id]], "_", " ")))</f>
        <v>Template Rack Internet Modem Plug Proxy</v>
      </c>
      <c r="G383" s="36" t="s">
        <v>221</v>
      </c>
      <c r="H383" s="36" t="s">
        <v>532</v>
      </c>
      <c r="I383" s="36" t="s">
        <v>291</v>
      </c>
      <c r="O383" s="38" t="s">
        <v>800</v>
      </c>
      <c r="R383" s="36" t="s">
        <v>814</v>
      </c>
      <c r="S383" s="36" t="str">
        <f>Table2[[#This Row],[friendly_name]]</f>
        <v>Internet Modem</v>
      </c>
      <c r="T383" s="39" t="s">
        <v>1125</v>
      </c>
      <c r="V383" s="38"/>
      <c r="W383" s="38"/>
      <c r="X383" s="38"/>
      <c r="Y383" s="38"/>
      <c r="Z383" s="38"/>
      <c r="AA383" s="38"/>
      <c r="AG383" s="38"/>
      <c r="AH383" s="38"/>
      <c r="AT383" s="42"/>
      <c r="AU383" s="36" t="s">
        <v>134</v>
      </c>
      <c r="AV383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3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3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6" t="str">
        <f>IF(ISBLANK(Table2[[#This Row],[device_model]]), "", Table2[[#This Row],[device_suggested_area]])</f>
        <v>Rack</v>
      </c>
      <c r="BB383" s="36" t="s">
        <v>1061</v>
      </c>
      <c r="BC383" s="41" t="s">
        <v>362</v>
      </c>
      <c r="BD383" s="36" t="s">
        <v>233</v>
      </c>
      <c r="BE383" s="36" t="s">
        <v>363</v>
      </c>
      <c r="BF383" s="36" t="s">
        <v>28</v>
      </c>
      <c r="BM383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s="36" customFormat="1" ht="16" customHeight="1" x14ac:dyDescent="0.2">
      <c r="A384" s="36">
        <v>2611</v>
      </c>
      <c r="B384" s="36" t="s">
        <v>26</v>
      </c>
      <c r="C384" s="36" t="s">
        <v>233</v>
      </c>
      <c r="D384" s="36" t="s">
        <v>134</v>
      </c>
      <c r="E384" s="36" t="s">
        <v>859</v>
      </c>
      <c r="F384" s="37" t="str">
        <f>IF(ISBLANK(Table2[[#This Row],[unique_id]]), "", PROPER(SUBSTITUTE(Table2[[#This Row],[unique_id]], "_", " ")))</f>
        <v>Rack Internet Modem Plug</v>
      </c>
      <c r="G384" s="36" t="s">
        <v>221</v>
      </c>
      <c r="H384" s="36" t="s">
        <v>532</v>
      </c>
      <c r="I384" s="36" t="s">
        <v>291</v>
      </c>
      <c r="M384" s="36" t="s">
        <v>257</v>
      </c>
      <c r="O384" s="38" t="s">
        <v>800</v>
      </c>
      <c r="R384" s="36" t="s">
        <v>814</v>
      </c>
      <c r="S384" s="36" t="str">
        <f>Table2[[#This Row],[friendly_name]]</f>
        <v>Internet Modem</v>
      </c>
      <c r="T384" s="39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V384" s="38"/>
      <c r="W384" s="38"/>
      <c r="X384" s="38"/>
      <c r="Y384" s="38"/>
      <c r="Z384" s="38"/>
      <c r="AA384" s="38"/>
      <c r="AE384" s="36" t="s">
        <v>254</v>
      </c>
      <c r="AG384" s="38"/>
      <c r="AH384" s="38"/>
      <c r="AT384" s="42"/>
      <c r="AV38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6" t="str">
        <f>IF(ISBLANK(Table2[[#This Row],[device_model]]), "", Table2[[#This Row],[device_suggested_area]])</f>
        <v>Rack</v>
      </c>
      <c r="BB384" s="36" t="s">
        <v>1061</v>
      </c>
      <c r="BC384" s="41" t="s">
        <v>362</v>
      </c>
      <c r="BD384" s="36" t="s">
        <v>233</v>
      </c>
      <c r="BE384" s="36" t="s">
        <v>363</v>
      </c>
      <c r="BF384" s="36" t="s">
        <v>28</v>
      </c>
      <c r="BI384" s="36" t="s">
        <v>1011</v>
      </c>
      <c r="BJ384" s="36" t="s">
        <v>1391</v>
      </c>
      <c r="BK384" s="36" t="s">
        <v>356</v>
      </c>
      <c r="BL384" s="36" t="s">
        <v>1453</v>
      </c>
      <c r="BM38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5" spans="1:65" s="36" customFormat="1" ht="16" customHeight="1" x14ac:dyDescent="0.2">
      <c r="A385" s="36">
        <v>2612</v>
      </c>
      <c r="B385" s="36" t="s">
        <v>26</v>
      </c>
      <c r="C385" s="36" t="s">
        <v>705</v>
      </c>
      <c r="D385" s="36" t="s">
        <v>129</v>
      </c>
      <c r="E385" s="36" t="s">
        <v>909</v>
      </c>
      <c r="F385" s="37" t="str">
        <f>IF(ISBLANK(Table2[[#This Row],[unique_id]]), "", PROPER(SUBSTITUTE(Table2[[#This Row],[unique_id]], "_", " ")))</f>
        <v>Rack Fans Plug</v>
      </c>
      <c r="G385" s="36" t="s">
        <v>595</v>
      </c>
      <c r="H385" s="36" t="s">
        <v>532</v>
      </c>
      <c r="I385" s="36" t="s">
        <v>291</v>
      </c>
      <c r="M385" s="36" t="s">
        <v>257</v>
      </c>
      <c r="O385" s="38" t="s">
        <v>800</v>
      </c>
      <c r="T385" s="39" t="s">
        <v>1005</v>
      </c>
      <c r="V385" s="38"/>
      <c r="W385" s="38"/>
      <c r="X385" s="38"/>
      <c r="Y385" s="38"/>
      <c r="Z385" s="38"/>
      <c r="AA385" s="38" t="s">
        <v>1171</v>
      </c>
      <c r="AE385" s="36" t="s">
        <v>597</v>
      </c>
      <c r="AF385" s="36">
        <v>10</v>
      </c>
      <c r="AG385" s="38" t="s">
        <v>34</v>
      </c>
      <c r="AH385" s="38" t="s">
        <v>918</v>
      </c>
      <c r="AJ385" s="36" t="str">
        <f>_xlfn.CONCAT("homeassistant/", Table2[[#This Row],[entity_namespace]], "/tasmota/",Table2[[#This Row],[unique_id]], "/config")</f>
        <v>homeassistant/fan/tasmota/rack_fans_plug/config</v>
      </c>
      <c r="AK385" s="36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5" s="36" t="str">
        <f>_xlfn.CONCAT("tasmota/device/",Table2[[#This Row],[unique_id]], "/cmnd/POWER")</f>
        <v>tasmota/device/rack_fans_plug/cmnd/POWER</v>
      </c>
      <c r="AM385" s="36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5" s="36" t="s">
        <v>937</v>
      </c>
      <c r="AO385" s="36" t="s">
        <v>938</v>
      </c>
      <c r="AP385" s="36" t="s">
        <v>927</v>
      </c>
      <c r="AQ385" s="36" t="s">
        <v>928</v>
      </c>
      <c r="AR385" s="36" t="s">
        <v>1004</v>
      </c>
      <c r="AS385" s="36">
        <v>1</v>
      </c>
      <c r="AT385" s="34" t="str">
        <f>HYPERLINK(_xlfn.CONCAT("http://", Table2[[#This Row],[connection_ip]], "/?"))</f>
        <v>http://10.0.4.101/?</v>
      </c>
      <c r="AV385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5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6" t="str">
        <f>IF(ISBLANK(Table2[[#This Row],[device_model]]), "", Table2[[#This Row],[device_suggested_area]])</f>
        <v>Rack</v>
      </c>
      <c r="BB385" s="36" t="s">
        <v>131</v>
      </c>
      <c r="BC385" s="41" t="s">
        <v>779</v>
      </c>
      <c r="BD385" s="36" t="s">
        <v>1172</v>
      </c>
      <c r="BE385" s="36" t="s">
        <v>908</v>
      </c>
      <c r="BF385" s="36" t="s">
        <v>28</v>
      </c>
      <c r="BJ385" s="36" t="s">
        <v>1391</v>
      </c>
      <c r="BK385" s="36" t="s">
        <v>596</v>
      </c>
      <c r="BL385" s="36" t="s">
        <v>1454</v>
      </c>
      <c r="BM38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6" spans="1:65" s="36" customFormat="1" ht="16" customHeight="1" x14ac:dyDescent="0.2">
      <c r="A386" s="36">
        <v>2613</v>
      </c>
      <c r="B386" s="36" t="s">
        <v>26</v>
      </c>
      <c r="C386" s="36" t="s">
        <v>379</v>
      </c>
      <c r="D386" s="36" t="s">
        <v>134</v>
      </c>
      <c r="E386" s="41" t="s">
        <v>621</v>
      </c>
      <c r="F386" s="37" t="str">
        <f>IF(ISBLANK(Table2[[#This Row],[unique_id]]), "", PROPER(SUBSTITUTE(Table2[[#This Row],[unique_id]], "_", " ")))</f>
        <v>Deck Fans Outlet</v>
      </c>
      <c r="G386" s="36" t="s">
        <v>624</v>
      </c>
      <c r="H386" s="36" t="s">
        <v>532</v>
      </c>
      <c r="I386" s="36" t="s">
        <v>291</v>
      </c>
      <c r="M386" s="36" t="s">
        <v>257</v>
      </c>
      <c r="O386" s="38" t="s">
        <v>800</v>
      </c>
      <c r="P386" s="36" t="s">
        <v>165</v>
      </c>
      <c r="Q386" s="36" t="s">
        <v>772</v>
      </c>
      <c r="R386" s="36" t="s">
        <v>774</v>
      </c>
      <c r="S386" s="36" t="s">
        <v>831</v>
      </c>
      <c r="T386" s="39" t="s">
        <v>830</v>
      </c>
      <c r="V386" s="38"/>
      <c r="W386" s="38" t="s">
        <v>495</v>
      </c>
      <c r="X386" s="38"/>
      <c r="Y386" s="44" t="s">
        <v>769</v>
      </c>
      <c r="Z386" s="38"/>
      <c r="AA386" s="38"/>
      <c r="AE386" s="36" t="s">
        <v>251</v>
      </c>
      <c r="AG386" s="38"/>
      <c r="AH386" s="38"/>
      <c r="AT386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6" s="39"/>
      <c r="AV38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36" t="str">
        <f>Table2[[#This Row],[device_suggested_area]]</f>
        <v>Deck</v>
      </c>
      <c r="BA386" s="36" t="str">
        <f>IF(ISBLANK(Table2[[#This Row],[device_model]]), "", Table2[[#This Row],[device_suggested_area]])</f>
        <v>Deck</v>
      </c>
      <c r="BB386" s="39" t="s">
        <v>1051</v>
      </c>
      <c r="BC386" s="39" t="s">
        <v>626</v>
      </c>
      <c r="BD386" s="36" t="s">
        <v>379</v>
      </c>
      <c r="BE386" s="39" t="s">
        <v>627</v>
      </c>
      <c r="BF386" s="36" t="s">
        <v>359</v>
      </c>
      <c r="BK386" s="36" t="s">
        <v>628</v>
      </c>
      <c r="BM38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7" spans="1:65" s="36" customFormat="1" ht="16" customHeight="1" x14ac:dyDescent="0.2">
      <c r="A387" s="36">
        <v>2614</v>
      </c>
      <c r="B387" s="36" t="s">
        <v>26</v>
      </c>
      <c r="C387" s="36" t="s">
        <v>379</v>
      </c>
      <c r="D387" s="36" t="s">
        <v>134</v>
      </c>
      <c r="E387" s="41" t="s">
        <v>622</v>
      </c>
      <c r="F387" s="37" t="str">
        <f>IF(ISBLANK(Table2[[#This Row],[unique_id]]), "", PROPER(SUBSTITUTE(Table2[[#This Row],[unique_id]], "_", " ")))</f>
        <v>Kitchen Fan Outlet</v>
      </c>
      <c r="G387" s="36" t="s">
        <v>623</v>
      </c>
      <c r="H387" s="36" t="s">
        <v>532</v>
      </c>
      <c r="I387" s="36" t="s">
        <v>291</v>
      </c>
      <c r="M387" s="36" t="s">
        <v>257</v>
      </c>
      <c r="O387" s="38" t="s">
        <v>800</v>
      </c>
      <c r="P387" s="36" t="s">
        <v>165</v>
      </c>
      <c r="Q387" s="36" t="s">
        <v>772</v>
      </c>
      <c r="R387" s="36" t="s">
        <v>774</v>
      </c>
      <c r="S387" s="36" t="s">
        <v>831</v>
      </c>
      <c r="T387" s="39" t="s">
        <v>830</v>
      </c>
      <c r="V387" s="38"/>
      <c r="W387" s="38" t="s">
        <v>495</v>
      </c>
      <c r="X387" s="38"/>
      <c r="Y387" s="44" t="s">
        <v>769</v>
      </c>
      <c r="Z387" s="38"/>
      <c r="AA387" s="38"/>
      <c r="AE387" s="36" t="s">
        <v>251</v>
      </c>
      <c r="AG387" s="38"/>
      <c r="AH387" s="38"/>
      <c r="AT387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7" s="39"/>
      <c r="AV387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7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36" t="str">
        <f>Table2[[#This Row],[device_suggested_area]]</f>
        <v>Kitchen</v>
      </c>
      <c r="BA387" s="36" t="str">
        <f>IF(ISBLANK(Table2[[#This Row],[device_model]]), "", Table2[[#This Row],[device_suggested_area]])</f>
        <v>Kitchen</v>
      </c>
      <c r="BB387" s="39" t="s">
        <v>1052</v>
      </c>
      <c r="BC387" s="39" t="s">
        <v>626</v>
      </c>
      <c r="BD387" s="36" t="s">
        <v>379</v>
      </c>
      <c r="BE387" s="39" t="s">
        <v>627</v>
      </c>
      <c r="BF387" s="36" t="s">
        <v>206</v>
      </c>
      <c r="BK387" s="36" t="s">
        <v>629</v>
      </c>
      <c r="BM38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8" spans="1:65" s="36" customFormat="1" ht="16" customHeight="1" x14ac:dyDescent="0.2">
      <c r="A388" s="36">
        <v>2615</v>
      </c>
      <c r="B388" s="36" t="s">
        <v>26</v>
      </c>
      <c r="C388" s="36" t="s">
        <v>379</v>
      </c>
      <c r="D388" s="36" t="s">
        <v>134</v>
      </c>
      <c r="E388" s="41" t="s">
        <v>620</v>
      </c>
      <c r="F388" s="37" t="str">
        <f>IF(ISBLANK(Table2[[#This Row],[unique_id]]), "", PROPER(SUBSTITUTE(Table2[[#This Row],[unique_id]], "_", " ")))</f>
        <v>Edwin Wardrobe Outlet</v>
      </c>
      <c r="G388" s="36" t="s">
        <v>630</v>
      </c>
      <c r="H388" s="36" t="s">
        <v>532</v>
      </c>
      <c r="I388" s="36" t="s">
        <v>291</v>
      </c>
      <c r="M388" s="36" t="s">
        <v>257</v>
      </c>
      <c r="O388" s="38" t="s">
        <v>800</v>
      </c>
      <c r="P388" s="36" t="s">
        <v>165</v>
      </c>
      <c r="Q388" s="36" t="s">
        <v>772</v>
      </c>
      <c r="R388" s="36" t="s">
        <v>774</v>
      </c>
      <c r="S388" s="36" t="s">
        <v>831</v>
      </c>
      <c r="T388" s="39" t="s">
        <v>830</v>
      </c>
      <c r="V388" s="38"/>
      <c r="W388" s="38" t="s">
        <v>495</v>
      </c>
      <c r="X388" s="38"/>
      <c r="Y388" s="44" t="s">
        <v>769</v>
      </c>
      <c r="Z388" s="44"/>
      <c r="AA388" s="44"/>
      <c r="AE388" s="36" t="s">
        <v>251</v>
      </c>
      <c r="AG388" s="38"/>
      <c r="AH388" s="38"/>
      <c r="AT388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8" s="39"/>
      <c r="AV38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36" t="str">
        <f>Table2[[#This Row],[device_suggested_area]]</f>
        <v>Edwin</v>
      </c>
      <c r="BA388" s="36" t="str">
        <f>IF(ISBLANK(Table2[[#This Row],[device_model]]), "", Table2[[#This Row],[device_suggested_area]])</f>
        <v>Edwin</v>
      </c>
      <c r="BB388" s="39" t="s">
        <v>1053</v>
      </c>
      <c r="BC388" s="39" t="s">
        <v>626</v>
      </c>
      <c r="BD388" s="36" t="s">
        <v>379</v>
      </c>
      <c r="BE388" s="39" t="s">
        <v>627</v>
      </c>
      <c r="BF388" s="36" t="s">
        <v>127</v>
      </c>
      <c r="BK388" s="36" t="s">
        <v>625</v>
      </c>
      <c r="BM38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89" spans="1:65" s="36" customFormat="1" ht="16" customHeight="1" x14ac:dyDescent="0.2">
      <c r="A389" s="36">
        <v>2616</v>
      </c>
      <c r="B389" s="36" t="s">
        <v>26</v>
      </c>
      <c r="C389" s="36" t="s">
        <v>456</v>
      </c>
      <c r="D389" s="36" t="s">
        <v>27</v>
      </c>
      <c r="E389" s="36" t="s">
        <v>826</v>
      </c>
      <c r="F389" s="37" t="str">
        <f>IF(ISBLANK(Table2[[#This Row],[unique_id]]), "", PROPER(SUBSTITUTE(Table2[[#This Row],[unique_id]], "_", " ")))</f>
        <v>Garden Repeater Linkquality</v>
      </c>
      <c r="G389" s="36" t="s">
        <v>709</v>
      </c>
      <c r="H389" s="36" t="s">
        <v>532</v>
      </c>
      <c r="I389" s="36" t="s">
        <v>291</v>
      </c>
      <c r="O389" s="38" t="s">
        <v>800</v>
      </c>
      <c r="P389" s="36" t="s">
        <v>165</v>
      </c>
      <c r="Q389" s="36" t="s">
        <v>772</v>
      </c>
      <c r="R389" s="36" t="s">
        <v>774</v>
      </c>
      <c r="S389" s="36" t="s">
        <v>831</v>
      </c>
      <c r="T389" s="39" t="s">
        <v>829</v>
      </c>
      <c r="V389" s="38"/>
      <c r="W389" s="38" t="s">
        <v>495</v>
      </c>
      <c r="X389" s="38"/>
      <c r="Y389" s="44" t="s">
        <v>769</v>
      </c>
      <c r="Z389" s="38"/>
      <c r="AA389" s="38"/>
      <c r="AG389" s="38"/>
      <c r="AH389" s="38"/>
      <c r="AT389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8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8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8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36" t="str">
        <f>Table2[[#This Row],[device_suggested_area]]</f>
        <v>Garden</v>
      </c>
      <c r="BA389" s="36" t="str">
        <f>IF(ISBLANK(Table2[[#This Row],[device_model]]), "", Table2[[#This Row],[device_suggested_area]])</f>
        <v>Garden</v>
      </c>
      <c r="BB389" s="36" t="s">
        <v>1025</v>
      </c>
      <c r="BC389" s="41" t="s">
        <v>707</v>
      </c>
      <c r="BD389" s="36" t="s">
        <v>456</v>
      </c>
      <c r="BE389" s="36" t="s">
        <v>706</v>
      </c>
      <c r="BF389" s="36" t="s">
        <v>582</v>
      </c>
      <c r="BK389" s="36" t="s">
        <v>708</v>
      </c>
      <c r="BM38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0" spans="1:65" s="36" customFormat="1" ht="16" customHeight="1" x14ac:dyDescent="0.2">
      <c r="A390" s="36">
        <v>2617</v>
      </c>
      <c r="B390" s="36" t="s">
        <v>26</v>
      </c>
      <c r="C390" s="36" t="s">
        <v>456</v>
      </c>
      <c r="D390" s="36" t="s">
        <v>27</v>
      </c>
      <c r="E390" s="36" t="s">
        <v>827</v>
      </c>
      <c r="F390" s="37" t="str">
        <f>IF(ISBLANK(Table2[[#This Row],[unique_id]]), "", PROPER(SUBSTITUTE(Table2[[#This Row],[unique_id]], "_", " ")))</f>
        <v>Landing Repeater Linkquality</v>
      </c>
      <c r="G390" s="36" t="s">
        <v>711</v>
      </c>
      <c r="H390" s="36" t="s">
        <v>532</v>
      </c>
      <c r="I390" s="36" t="s">
        <v>291</v>
      </c>
      <c r="O390" s="38" t="s">
        <v>800</v>
      </c>
      <c r="P390" s="36" t="s">
        <v>165</v>
      </c>
      <c r="Q390" s="36" t="s">
        <v>772</v>
      </c>
      <c r="R390" s="36" t="s">
        <v>774</v>
      </c>
      <c r="S390" s="36" t="s">
        <v>831</v>
      </c>
      <c r="T390" s="39" t="s">
        <v>829</v>
      </c>
      <c r="V390" s="38"/>
      <c r="W390" s="38" t="s">
        <v>495</v>
      </c>
      <c r="X390" s="38"/>
      <c r="Y390" s="44" t="s">
        <v>769</v>
      </c>
      <c r="Z390" s="38"/>
      <c r="AA390" s="38"/>
      <c r="AG390" s="38"/>
      <c r="AH390" s="38"/>
      <c r="AT390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0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36" t="str">
        <f>Table2[[#This Row],[device_suggested_area]]</f>
        <v>Landing</v>
      </c>
      <c r="BA390" s="36" t="str">
        <f>IF(ISBLANK(Table2[[#This Row],[device_model]]), "", Table2[[#This Row],[device_suggested_area]])</f>
        <v>Landing</v>
      </c>
      <c r="BB390" s="36" t="s">
        <v>1025</v>
      </c>
      <c r="BC390" s="41" t="s">
        <v>707</v>
      </c>
      <c r="BD390" s="36" t="s">
        <v>456</v>
      </c>
      <c r="BE390" s="36" t="s">
        <v>706</v>
      </c>
      <c r="BF390" s="36" t="s">
        <v>565</v>
      </c>
      <c r="BK390" s="36" t="s">
        <v>713</v>
      </c>
      <c r="BM39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1" spans="1:65" s="36" customFormat="1" ht="16" customHeight="1" x14ac:dyDescent="0.2">
      <c r="A391" s="36">
        <v>2618</v>
      </c>
      <c r="B391" s="36" t="s">
        <v>26</v>
      </c>
      <c r="C391" s="36" t="s">
        <v>456</v>
      </c>
      <c r="D391" s="36" t="s">
        <v>27</v>
      </c>
      <c r="E391" s="36" t="s">
        <v>828</v>
      </c>
      <c r="F391" s="37" t="str">
        <f>IF(ISBLANK(Table2[[#This Row],[unique_id]]), "", PROPER(SUBSTITUTE(Table2[[#This Row],[unique_id]], "_", " ")))</f>
        <v>Driveway Repeater Linkquality</v>
      </c>
      <c r="G391" s="36" t="s">
        <v>710</v>
      </c>
      <c r="H391" s="36" t="s">
        <v>532</v>
      </c>
      <c r="I391" s="36" t="s">
        <v>291</v>
      </c>
      <c r="O391" s="38" t="s">
        <v>800</v>
      </c>
      <c r="P391" s="36" t="s">
        <v>165</v>
      </c>
      <c r="Q391" s="36" t="s">
        <v>772</v>
      </c>
      <c r="R391" s="36" t="s">
        <v>774</v>
      </c>
      <c r="S391" s="36" t="s">
        <v>831</v>
      </c>
      <c r="T391" s="39" t="s">
        <v>829</v>
      </c>
      <c r="V391" s="38"/>
      <c r="W391" s="38" t="s">
        <v>495</v>
      </c>
      <c r="X391" s="38"/>
      <c r="Y391" s="44" t="s">
        <v>769</v>
      </c>
      <c r="Z391" s="38"/>
      <c r="AA391" s="38"/>
      <c r="AG391" s="38"/>
      <c r="AH391" s="38"/>
      <c r="AT391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36" t="str">
        <f>Table2[[#This Row],[device_suggested_area]]</f>
        <v>Driveway</v>
      </c>
      <c r="BA391" s="36" t="str">
        <f>IF(ISBLANK(Table2[[#This Row],[device_model]]), "", Table2[[#This Row],[device_suggested_area]])</f>
        <v>Driveway</v>
      </c>
      <c r="BB391" s="36" t="s">
        <v>1025</v>
      </c>
      <c r="BC391" s="41" t="s">
        <v>707</v>
      </c>
      <c r="BD391" s="36" t="s">
        <v>456</v>
      </c>
      <c r="BE391" s="36" t="s">
        <v>706</v>
      </c>
      <c r="BF391" s="36" t="s">
        <v>712</v>
      </c>
      <c r="BK391" s="36" t="s">
        <v>714</v>
      </c>
      <c r="BM39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2" spans="1:65" s="36" customFormat="1" ht="16" customHeight="1" x14ac:dyDescent="0.2">
      <c r="A392" s="36">
        <v>2619</v>
      </c>
      <c r="B392" s="36" t="s">
        <v>26</v>
      </c>
      <c r="C392" s="36" t="s">
        <v>150</v>
      </c>
      <c r="D392" s="36" t="s">
        <v>310</v>
      </c>
      <c r="E392" s="36" t="s">
        <v>907</v>
      </c>
      <c r="F392" s="37" t="str">
        <f>IF(ISBLANK(Table2[[#This Row],[unique_id]]), "", PROPER(SUBSTITUTE(Table2[[#This Row],[unique_id]], "_", " ")))</f>
        <v>Lighting Reset Adaptive Lighting All</v>
      </c>
      <c r="G392" s="36" t="s">
        <v>802</v>
      </c>
      <c r="H392" s="36" t="s">
        <v>550</v>
      </c>
      <c r="I392" s="36" t="s">
        <v>291</v>
      </c>
      <c r="M392" s="36" t="s">
        <v>257</v>
      </c>
      <c r="O392" s="38"/>
      <c r="T392" s="39"/>
      <c r="V392" s="38"/>
      <c r="W392" s="38"/>
      <c r="X392" s="38"/>
      <c r="Y392" s="38"/>
      <c r="Z392" s="38"/>
      <c r="AA392" s="38"/>
      <c r="AE392" s="36" t="s">
        <v>292</v>
      </c>
      <c r="AG392" s="38"/>
      <c r="AH392" s="38"/>
      <c r="AT392" s="42"/>
      <c r="AU392" s="38"/>
      <c r="AV39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6" t="str">
        <f>IF(ISBLANK(Table2[[#This Row],[device_model]]), "", Table2[[#This Row],[device_suggested_area]])</f>
        <v/>
      </c>
      <c r="BE392" s="38"/>
      <c r="BF392" s="36" t="s">
        <v>165</v>
      </c>
      <c r="BM39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5" s="36" customFormat="1" ht="16" customHeight="1" x14ac:dyDescent="0.2">
      <c r="A393" s="36">
        <v>2620</v>
      </c>
      <c r="B393" s="36" t="s">
        <v>26</v>
      </c>
      <c r="C393" s="36" t="s">
        <v>150</v>
      </c>
      <c r="D393" s="36" t="s">
        <v>310</v>
      </c>
      <c r="E393" s="37" t="s">
        <v>537</v>
      </c>
      <c r="F393" s="37" t="str">
        <f>IF(ISBLANK(Table2[[#This Row],[unique_id]]), "", PROPER(SUBSTITUTE(Table2[[#This Row],[unique_id]], "_", " ")))</f>
        <v>Lighting Reset Adaptive Lighting Ada Lamp</v>
      </c>
      <c r="G393" s="37" t="s">
        <v>195</v>
      </c>
      <c r="H393" s="36" t="s">
        <v>550</v>
      </c>
      <c r="I393" s="36" t="s">
        <v>291</v>
      </c>
      <c r="J393" s="36" t="s">
        <v>536</v>
      </c>
      <c r="M393" s="36" t="s">
        <v>257</v>
      </c>
      <c r="O393" s="38"/>
      <c r="T393" s="39"/>
      <c r="V393" s="38"/>
      <c r="W393" s="38"/>
      <c r="X393" s="38"/>
      <c r="Y393" s="38"/>
      <c r="Z393" s="38"/>
      <c r="AA393" s="38"/>
      <c r="AE393" s="36" t="s">
        <v>292</v>
      </c>
      <c r="AG393" s="38"/>
      <c r="AH393" s="38"/>
      <c r="AT393" s="32"/>
      <c r="AU393" s="38"/>
      <c r="AV393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36" t="str">
        <f>IF(ISBLANK(Table2[[#This Row],[device_model]]), "", Table2[[#This Row],[device_suggested_area]])</f>
        <v/>
      </c>
      <c r="BE393" s="38"/>
      <c r="BF393" s="36" t="s">
        <v>130</v>
      </c>
      <c r="BH393" s="36" t="s">
        <v>697</v>
      </c>
      <c r="BM393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5" s="36" customFormat="1" ht="16" customHeight="1" x14ac:dyDescent="0.2">
      <c r="A394" s="36">
        <v>2621</v>
      </c>
      <c r="B394" s="36" t="s">
        <v>26</v>
      </c>
      <c r="C394" s="36" t="s">
        <v>150</v>
      </c>
      <c r="D394" s="36" t="s">
        <v>310</v>
      </c>
      <c r="E394" s="37" t="s">
        <v>531</v>
      </c>
      <c r="F394" s="37" t="str">
        <f>IF(ISBLANK(Table2[[#This Row],[unique_id]]), "", PROPER(SUBSTITUTE(Table2[[#This Row],[unique_id]], "_", " ")))</f>
        <v>Lighting Reset Adaptive Lighting Edwin Lamp</v>
      </c>
      <c r="G394" s="37" t="s">
        <v>205</v>
      </c>
      <c r="H394" s="36" t="s">
        <v>550</v>
      </c>
      <c r="I394" s="36" t="s">
        <v>291</v>
      </c>
      <c r="J394" s="36" t="s">
        <v>536</v>
      </c>
      <c r="M394" s="36" t="s">
        <v>257</v>
      </c>
      <c r="O394" s="38"/>
      <c r="T394" s="39"/>
      <c r="V394" s="38"/>
      <c r="W394" s="38"/>
      <c r="X394" s="38"/>
      <c r="Y394" s="38"/>
      <c r="Z394" s="38"/>
      <c r="AA394" s="38"/>
      <c r="AE394" s="36" t="s">
        <v>292</v>
      </c>
      <c r="AG394" s="38"/>
      <c r="AH394" s="38"/>
      <c r="AT394" s="42"/>
      <c r="AU394" s="38"/>
      <c r="AV39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36" t="str">
        <f>IF(ISBLANK(Table2[[#This Row],[device_model]]), "", Table2[[#This Row],[device_suggested_area]])</f>
        <v/>
      </c>
      <c r="BE394" s="38"/>
      <c r="BF394" s="36" t="s">
        <v>127</v>
      </c>
      <c r="BH394" s="36" t="s">
        <v>697</v>
      </c>
      <c r="BM39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s="36" customFormat="1" ht="16" customHeight="1" x14ac:dyDescent="0.2">
      <c r="A395" s="36">
        <v>2622</v>
      </c>
      <c r="B395" s="36" t="s">
        <v>26</v>
      </c>
      <c r="C395" s="36" t="s">
        <v>150</v>
      </c>
      <c r="D395" s="36" t="s">
        <v>310</v>
      </c>
      <c r="E395" s="37" t="s">
        <v>538</v>
      </c>
      <c r="F395" s="37" t="str">
        <f>IF(ISBLANK(Table2[[#This Row],[unique_id]]), "", PROPER(SUBSTITUTE(Table2[[#This Row],[unique_id]], "_", " ")))</f>
        <v>Lighting Reset Adaptive Lighting Edwin Night Light</v>
      </c>
      <c r="G395" s="37" t="s">
        <v>413</v>
      </c>
      <c r="H395" s="36" t="s">
        <v>550</v>
      </c>
      <c r="I395" s="36" t="s">
        <v>291</v>
      </c>
      <c r="J395" s="36" t="s">
        <v>549</v>
      </c>
      <c r="M395" s="36" t="s">
        <v>257</v>
      </c>
      <c r="O395" s="38"/>
      <c r="T395" s="39"/>
      <c r="V395" s="38"/>
      <c r="W395" s="38"/>
      <c r="X395" s="38"/>
      <c r="Y395" s="38"/>
      <c r="Z395" s="38"/>
      <c r="AA395" s="38"/>
      <c r="AE395" s="36" t="s">
        <v>292</v>
      </c>
      <c r="AG395" s="38"/>
      <c r="AH395" s="38"/>
      <c r="AT395" s="42"/>
      <c r="AU395" s="38"/>
      <c r="AV395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36" t="str">
        <f>IF(ISBLANK(Table2[[#This Row],[device_model]]), "", Table2[[#This Row],[device_suggested_area]])</f>
        <v/>
      </c>
      <c r="BE395" s="38"/>
      <c r="BF395" s="36" t="s">
        <v>127</v>
      </c>
      <c r="BH395" s="36" t="s">
        <v>697</v>
      </c>
      <c r="BM39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s="36" customFormat="1" ht="16" customHeight="1" x14ac:dyDescent="0.2">
      <c r="A396" s="36">
        <v>2623</v>
      </c>
      <c r="B396" s="36" t="s">
        <v>26</v>
      </c>
      <c r="C396" s="36" t="s">
        <v>150</v>
      </c>
      <c r="D396" s="36" t="s">
        <v>310</v>
      </c>
      <c r="E396" s="37" t="s">
        <v>539</v>
      </c>
      <c r="F396" s="37" t="str">
        <f>IF(ISBLANK(Table2[[#This Row],[unique_id]]), "", PROPER(SUBSTITUTE(Table2[[#This Row],[unique_id]], "_", " ")))</f>
        <v>Lighting Reset Adaptive Lighting Hallway Main</v>
      </c>
      <c r="G396" s="37" t="s">
        <v>200</v>
      </c>
      <c r="H396" s="36" t="s">
        <v>550</v>
      </c>
      <c r="I396" s="36" t="s">
        <v>291</v>
      </c>
      <c r="J396" s="36" t="s">
        <v>557</v>
      </c>
      <c r="M396" s="36" t="s">
        <v>257</v>
      </c>
      <c r="O396" s="38"/>
      <c r="T396" s="39"/>
      <c r="V396" s="38"/>
      <c r="W396" s="38"/>
      <c r="X396" s="38"/>
      <c r="Y396" s="38"/>
      <c r="Z396" s="38"/>
      <c r="AA396" s="38"/>
      <c r="AE396" s="36" t="s">
        <v>292</v>
      </c>
      <c r="AG396" s="38"/>
      <c r="AH396" s="38"/>
      <c r="AT396" s="42"/>
      <c r="AU396" s="38"/>
      <c r="AV39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36" t="str">
        <f>IF(ISBLANK(Table2[[#This Row],[device_model]]), "", Table2[[#This Row],[device_suggested_area]])</f>
        <v/>
      </c>
      <c r="BE396" s="38"/>
      <c r="BF396" s="36" t="s">
        <v>408</v>
      </c>
      <c r="BM39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s="36" customFormat="1" ht="16" customHeight="1" x14ac:dyDescent="0.2">
      <c r="A397" s="36">
        <v>2624</v>
      </c>
      <c r="B397" s="36" t="s">
        <v>26</v>
      </c>
      <c r="C397" s="36" t="s">
        <v>150</v>
      </c>
      <c r="D397" s="36" t="s">
        <v>310</v>
      </c>
      <c r="E397" s="37" t="s">
        <v>891</v>
      </c>
      <c r="F397" s="37" t="str">
        <f>IF(ISBLANK(Table2[[#This Row],[unique_id]]), "", PROPER(SUBSTITUTE(Table2[[#This Row],[unique_id]], "_", " ")))</f>
        <v>Lighting Reset Adaptive Lighting Hallway Sconces</v>
      </c>
      <c r="G397" s="37" t="s">
        <v>876</v>
      </c>
      <c r="H397" s="36" t="s">
        <v>550</v>
      </c>
      <c r="I397" s="36" t="s">
        <v>291</v>
      </c>
      <c r="J397" s="36" t="s">
        <v>892</v>
      </c>
      <c r="M397" s="36" t="s">
        <v>257</v>
      </c>
      <c r="O397" s="38"/>
      <c r="T397" s="39"/>
      <c r="V397" s="38"/>
      <c r="W397" s="38"/>
      <c r="X397" s="38"/>
      <c r="Y397" s="38"/>
      <c r="Z397" s="38"/>
      <c r="AA397" s="38"/>
      <c r="AE397" s="36" t="s">
        <v>292</v>
      </c>
      <c r="AG397" s="38"/>
      <c r="AH397" s="38"/>
      <c r="AT397" s="42"/>
      <c r="AU397" s="38"/>
      <c r="AV397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36" t="str">
        <f>IF(ISBLANK(Table2[[#This Row],[device_model]]), "", Table2[[#This Row],[device_suggested_area]])</f>
        <v/>
      </c>
      <c r="BE397" s="38"/>
      <c r="BF397" s="36" t="s">
        <v>408</v>
      </c>
      <c r="BM39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s="36" customFormat="1" ht="16" customHeight="1" x14ac:dyDescent="0.2">
      <c r="A398" s="36">
        <v>2625</v>
      </c>
      <c r="B398" s="36" t="s">
        <v>26</v>
      </c>
      <c r="C398" s="36" t="s">
        <v>150</v>
      </c>
      <c r="D398" s="36" t="s">
        <v>310</v>
      </c>
      <c r="E398" s="37" t="s">
        <v>540</v>
      </c>
      <c r="F398" s="37" t="str">
        <f>IF(ISBLANK(Table2[[#This Row],[unique_id]]), "", PROPER(SUBSTITUTE(Table2[[#This Row],[unique_id]], "_", " ")))</f>
        <v>Lighting Reset Adaptive Lighting Dining Main</v>
      </c>
      <c r="G398" s="37" t="s">
        <v>138</v>
      </c>
      <c r="H398" s="36" t="s">
        <v>550</v>
      </c>
      <c r="I398" s="36" t="s">
        <v>291</v>
      </c>
      <c r="J398" s="36" t="s">
        <v>557</v>
      </c>
      <c r="M398" s="36" t="s">
        <v>257</v>
      </c>
      <c r="O398" s="38"/>
      <c r="T398" s="39"/>
      <c r="V398" s="38"/>
      <c r="W398" s="38"/>
      <c r="X398" s="38"/>
      <c r="Y398" s="38"/>
      <c r="Z398" s="38"/>
      <c r="AA398" s="38"/>
      <c r="AE398" s="36" t="s">
        <v>292</v>
      </c>
      <c r="AG398" s="38"/>
      <c r="AH398" s="38"/>
      <c r="AT398" s="42"/>
      <c r="AU398" s="38"/>
      <c r="AV39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36" t="str">
        <f>IF(ISBLANK(Table2[[#This Row],[device_model]]), "", Table2[[#This Row],[device_suggested_area]])</f>
        <v/>
      </c>
      <c r="BE398" s="38"/>
      <c r="BF398" s="36" t="s">
        <v>193</v>
      </c>
      <c r="BM39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s="36" customFormat="1" ht="16" customHeight="1" x14ac:dyDescent="0.2">
      <c r="A399" s="36">
        <v>2626</v>
      </c>
      <c r="B399" s="36" t="s">
        <v>26</v>
      </c>
      <c r="C399" s="36" t="s">
        <v>150</v>
      </c>
      <c r="D399" s="36" t="s">
        <v>310</v>
      </c>
      <c r="E399" s="37" t="s">
        <v>541</v>
      </c>
      <c r="F399" s="37" t="str">
        <f>IF(ISBLANK(Table2[[#This Row],[unique_id]]), "", PROPER(SUBSTITUTE(Table2[[#This Row],[unique_id]], "_", " ")))</f>
        <v>Lighting Reset Adaptive Lighting Lounge Main</v>
      </c>
      <c r="G399" s="37" t="s">
        <v>207</v>
      </c>
      <c r="H399" s="36" t="s">
        <v>550</v>
      </c>
      <c r="I399" s="36" t="s">
        <v>291</v>
      </c>
      <c r="J399" s="36" t="s">
        <v>557</v>
      </c>
      <c r="M399" s="36" t="s">
        <v>257</v>
      </c>
      <c r="O399" s="38"/>
      <c r="T399" s="39"/>
      <c r="V399" s="38"/>
      <c r="W399" s="38"/>
      <c r="X399" s="38"/>
      <c r="Y399" s="38"/>
      <c r="Z399" s="38"/>
      <c r="AA399" s="38"/>
      <c r="AE399" s="36" t="s">
        <v>292</v>
      </c>
      <c r="AG399" s="38"/>
      <c r="AH399" s="38"/>
      <c r="AT399" s="42"/>
      <c r="AU399" s="38"/>
      <c r="AV39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36" t="str">
        <f>IF(ISBLANK(Table2[[#This Row],[device_model]]), "", Table2[[#This Row],[device_suggested_area]])</f>
        <v/>
      </c>
      <c r="BE399" s="38"/>
      <c r="BF399" s="36" t="s">
        <v>194</v>
      </c>
      <c r="BM39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s="36" customFormat="1" ht="16" customHeight="1" x14ac:dyDescent="0.2">
      <c r="A400" s="36">
        <v>2627</v>
      </c>
      <c r="B400" s="36" t="s">
        <v>26</v>
      </c>
      <c r="C400" s="36" t="s">
        <v>150</v>
      </c>
      <c r="D400" s="36" t="s">
        <v>310</v>
      </c>
      <c r="E400" s="37" t="s">
        <v>592</v>
      </c>
      <c r="F400" s="37" t="str">
        <f>IF(ISBLANK(Table2[[#This Row],[unique_id]]), "", PROPER(SUBSTITUTE(Table2[[#This Row],[unique_id]], "_", " ")))</f>
        <v>Lighting Reset Adaptive Lighting Lounge Lamp</v>
      </c>
      <c r="G400" s="37" t="s">
        <v>562</v>
      </c>
      <c r="H400" s="36" t="s">
        <v>550</v>
      </c>
      <c r="I400" s="36" t="s">
        <v>291</v>
      </c>
      <c r="J400" s="36" t="s">
        <v>536</v>
      </c>
      <c r="M400" s="36" t="s">
        <v>257</v>
      </c>
      <c r="O400" s="38"/>
      <c r="T400" s="39"/>
      <c r="V400" s="38"/>
      <c r="W400" s="38"/>
      <c r="X400" s="38"/>
      <c r="Y400" s="38"/>
      <c r="Z400" s="38"/>
      <c r="AA400" s="38"/>
      <c r="AE400" s="36" t="s">
        <v>292</v>
      </c>
      <c r="AG400" s="38"/>
      <c r="AH400" s="38"/>
      <c r="AT400" s="42"/>
      <c r="AU400" s="38"/>
      <c r="AV40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36" t="str">
        <f>IF(ISBLANK(Table2[[#This Row],[device_model]]), "", Table2[[#This Row],[device_suggested_area]])</f>
        <v/>
      </c>
      <c r="BE400" s="38"/>
      <c r="BF400" s="36" t="s">
        <v>165</v>
      </c>
      <c r="BH400" s="36" t="s">
        <v>697</v>
      </c>
      <c r="BM40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s="36" customFormat="1" ht="16" customHeight="1" x14ac:dyDescent="0.2">
      <c r="A401" s="36">
        <v>2628</v>
      </c>
      <c r="B401" s="36" t="s">
        <v>26</v>
      </c>
      <c r="C401" s="36" t="s">
        <v>150</v>
      </c>
      <c r="D401" s="36" t="s">
        <v>310</v>
      </c>
      <c r="E401" s="37" t="s">
        <v>542</v>
      </c>
      <c r="F401" s="37" t="str">
        <f>IF(ISBLANK(Table2[[#This Row],[unique_id]]), "", PROPER(SUBSTITUTE(Table2[[#This Row],[unique_id]], "_", " ")))</f>
        <v>Lighting Reset Adaptive Lighting Parents Main</v>
      </c>
      <c r="G401" s="37" t="s">
        <v>196</v>
      </c>
      <c r="H401" s="36" t="s">
        <v>550</v>
      </c>
      <c r="I401" s="36" t="s">
        <v>291</v>
      </c>
      <c r="J401" s="36" t="s">
        <v>557</v>
      </c>
      <c r="M401" s="36" t="s">
        <v>257</v>
      </c>
      <c r="O401" s="38"/>
      <c r="T401" s="39"/>
      <c r="V401" s="38"/>
      <c r="W401" s="38"/>
      <c r="X401" s="38"/>
      <c r="Y401" s="38"/>
      <c r="Z401" s="38"/>
      <c r="AA401" s="38"/>
      <c r="AE401" s="36" t="s">
        <v>292</v>
      </c>
      <c r="AG401" s="38"/>
      <c r="AH401" s="38"/>
      <c r="AT401" s="42"/>
      <c r="AU401" s="38"/>
      <c r="AV40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6" t="str">
        <f>IF(ISBLANK(Table2[[#This Row],[device_model]]), "", Table2[[#This Row],[device_suggested_area]])</f>
        <v/>
      </c>
      <c r="BE401" s="38"/>
      <c r="BF401" s="36" t="s">
        <v>192</v>
      </c>
      <c r="BM40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s="36" customFormat="1" ht="16" customHeight="1" x14ac:dyDescent="0.2">
      <c r="A402" s="36">
        <v>2629</v>
      </c>
      <c r="B402" s="36" t="s">
        <v>26</v>
      </c>
      <c r="C402" s="36" t="s">
        <v>150</v>
      </c>
      <c r="D402" s="36" t="s">
        <v>310</v>
      </c>
      <c r="E402" s="37" t="s">
        <v>893</v>
      </c>
      <c r="F402" s="37" t="str">
        <f>IF(ISBLANK(Table2[[#This Row],[unique_id]]), "", PROPER(SUBSTITUTE(Table2[[#This Row],[unique_id]], "_", " ")))</f>
        <v>Lighting Reset Adaptive Lighting Parents Jane Bedside</v>
      </c>
      <c r="G402" s="37" t="s">
        <v>885</v>
      </c>
      <c r="H402" s="36" t="s">
        <v>550</v>
      </c>
      <c r="I402" s="36" t="s">
        <v>291</v>
      </c>
      <c r="J402" s="36" t="s">
        <v>895</v>
      </c>
      <c r="M402" s="36" t="s">
        <v>257</v>
      </c>
      <c r="O402" s="38"/>
      <c r="T402" s="39"/>
      <c r="V402" s="38"/>
      <c r="W402" s="38"/>
      <c r="X402" s="38"/>
      <c r="Y402" s="38"/>
      <c r="Z402" s="38"/>
      <c r="AA402" s="38"/>
      <c r="AE402" s="36" t="s">
        <v>292</v>
      </c>
      <c r="AG402" s="38"/>
      <c r="AH402" s="38"/>
      <c r="AT402" s="42"/>
      <c r="AU402" s="38"/>
      <c r="AV40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6" t="str">
        <f>IF(ISBLANK(Table2[[#This Row],[device_model]]), "", Table2[[#This Row],[device_suggested_area]])</f>
        <v/>
      </c>
      <c r="BE402" s="38"/>
      <c r="BF402" s="36" t="s">
        <v>192</v>
      </c>
      <c r="BM40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s="36" customFormat="1" ht="16" customHeight="1" x14ac:dyDescent="0.2">
      <c r="A403" s="36">
        <v>2630</v>
      </c>
      <c r="B403" s="36" t="s">
        <v>26</v>
      </c>
      <c r="C403" s="36" t="s">
        <v>150</v>
      </c>
      <c r="D403" s="36" t="s">
        <v>310</v>
      </c>
      <c r="E403" s="37" t="s">
        <v>894</v>
      </c>
      <c r="F403" s="37" t="str">
        <f>IF(ISBLANK(Table2[[#This Row],[unique_id]]), "", PROPER(SUBSTITUTE(Table2[[#This Row],[unique_id]], "_", " ")))</f>
        <v>Lighting Reset Adaptive Lighting Parents Graham Bedside</v>
      </c>
      <c r="G403" s="37" t="s">
        <v>886</v>
      </c>
      <c r="H403" s="36" t="s">
        <v>550</v>
      </c>
      <c r="I403" s="36" t="s">
        <v>291</v>
      </c>
      <c r="J403" s="36" t="s">
        <v>896</v>
      </c>
      <c r="M403" s="36" t="s">
        <v>257</v>
      </c>
      <c r="O403" s="38"/>
      <c r="T403" s="39"/>
      <c r="V403" s="38"/>
      <c r="W403" s="38"/>
      <c r="X403" s="38"/>
      <c r="Y403" s="38"/>
      <c r="Z403" s="38"/>
      <c r="AA403" s="38"/>
      <c r="AE403" s="36" t="s">
        <v>292</v>
      </c>
      <c r="AG403" s="38"/>
      <c r="AH403" s="38"/>
      <c r="AT403" s="42"/>
      <c r="AU403" s="38"/>
      <c r="AV403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6" t="str">
        <f>IF(ISBLANK(Table2[[#This Row],[device_model]]), "", Table2[[#This Row],[device_suggested_area]])</f>
        <v/>
      </c>
      <c r="BE403" s="38"/>
      <c r="BF403" s="36" t="s">
        <v>192</v>
      </c>
      <c r="BM403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s="36" customFormat="1" ht="16" customHeight="1" x14ac:dyDescent="0.2">
      <c r="A404" s="36">
        <v>2631</v>
      </c>
      <c r="B404" s="36" t="s">
        <v>26</v>
      </c>
      <c r="C404" s="36" t="s">
        <v>150</v>
      </c>
      <c r="D404" s="36" t="s">
        <v>310</v>
      </c>
      <c r="E404" s="37" t="s">
        <v>897</v>
      </c>
      <c r="F404" s="37" t="str">
        <f>IF(ISBLANK(Table2[[#This Row],[unique_id]]), "", PROPER(SUBSTITUTE(Table2[[#This Row],[unique_id]], "_", " ")))</f>
        <v>Lighting Reset Adaptive Lighting Study Lamp</v>
      </c>
      <c r="G404" s="37" t="s">
        <v>754</v>
      </c>
      <c r="H404" s="36" t="s">
        <v>550</v>
      </c>
      <c r="I404" s="36" t="s">
        <v>291</v>
      </c>
      <c r="J404" s="36" t="s">
        <v>536</v>
      </c>
      <c r="M404" s="36" t="s">
        <v>257</v>
      </c>
      <c r="O404" s="38"/>
      <c r="T404" s="39"/>
      <c r="V404" s="38"/>
      <c r="W404" s="38"/>
      <c r="X404" s="38"/>
      <c r="Y404" s="38"/>
      <c r="Z404" s="38"/>
      <c r="AA404" s="38"/>
      <c r="AE404" s="36" t="s">
        <v>292</v>
      </c>
      <c r="AG404" s="38"/>
      <c r="AH404" s="38"/>
      <c r="AT404" s="42"/>
      <c r="AU404" s="38"/>
      <c r="AV40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6" t="str">
        <f>IF(ISBLANK(Table2[[#This Row],[device_model]]), "", Table2[[#This Row],[device_suggested_area]])</f>
        <v/>
      </c>
      <c r="BE404" s="38"/>
      <c r="BF404" s="36" t="s">
        <v>358</v>
      </c>
      <c r="BM40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s="36" customFormat="1" ht="16" customHeight="1" x14ac:dyDescent="0.2">
      <c r="A405" s="36">
        <v>2632</v>
      </c>
      <c r="B405" s="36" t="s">
        <v>26</v>
      </c>
      <c r="C405" s="36" t="s">
        <v>150</v>
      </c>
      <c r="D405" s="36" t="s">
        <v>310</v>
      </c>
      <c r="E405" s="37" t="s">
        <v>543</v>
      </c>
      <c r="F405" s="37" t="str">
        <f>IF(ISBLANK(Table2[[#This Row],[unique_id]]), "", PROPER(SUBSTITUTE(Table2[[#This Row],[unique_id]], "_", " ")))</f>
        <v>Lighting Reset Adaptive Lighting Kitchen Main</v>
      </c>
      <c r="G405" s="37" t="s">
        <v>202</v>
      </c>
      <c r="H405" s="36" t="s">
        <v>550</v>
      </c>
      <c r="I405" s="36" t="s">
        <v>291</v>
      </c>
      <c r="J405" s="36" t="s">
        <v>557</v>
      </c>
      <c r="M405" s="36" t="s">
        <v>257</v>
      </c>
      <c r="O405" s="38"/>
      <c r="T405" s="39"/>
      <c r="V405" s="38"/>
      <c r="W405" s="38"/>
      <c r="X405" s="38"/>
      <c r="Y405" s="38"/>
      <c r="Z405" s="38"/>
      <c r="AA405" s="38"/>
      <c r="AE405" s="36" t="s">
        <v>292</v>
      </c>
      <c r="AG405" s="38"/>
      <c r="AH405" s="38"/>
      <c r="AT405" s="42"/>
      <c r="AU405" s="38"/>
      <c r="AV405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6" t="str">
        <f>IF(ISBLANK(Table2[[#This Row],[device_model]]), "", Table2[[#This Row],[device_suggested_area]])</f>
        <v/>
      </c>
      <c r="BE405" s="38"/>
      <c r="BF405" s="36" t="s">
        <v>206</v>
      </c>
      <c r="BM40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s="36" customFormat="1" ht="16" customHeight="1" x14ac:dyDescent="0.2">
      <c r="A406" s="36">
        <v>2633</v>
      </c>
      <c r="B406" s="36" t="s">
        <v>26</v>
      </c>
      <c r="C406" s="36" t="s">
        <v>150</v>
      </c>
      <c r="D406" s="36" t="s">
        <v>310</v>
      </c>
      <c r="E406" s="37" t="s">
        <v>544</v>
      </c>
      <c r="F406" s="37" t="str">
        <f>IF(ISBLANK(Table2[[#This Row],[unique_id]]), "", PROPER(SUBSTITUTE(Table2[[#This Row],[unique_id]], "_", " ")))</f>
        <v>Lighting Reset Adaptive Lighting Laundry Main</v>
      </c>
      <c r="G406" s="37" t="s">
        <v>204</v>
      </c>
      <c r="H406" s="36" t="s">
        <v>550</v>
      </c>
      <c r="I406" s="36" t="s">
        <v>291</v>
      </c>
      <c r="J406" s="36" t="s">
        <v>557</v>
      </c>
      <c r="M406" s="36" t="s">
        <v>257</v>
      </c>
      <c r="O406" s="38"/>
      <c r="T406" s="39"/>
      <c r="V406" s="38"/>
      <c r="W406" s="38"/>
      <c r="X406" s="38"/>
      <c r="Y406" s="38"/>
      <c r="Z406" s="38"/>
      <c r="AA406" s="38"/>
      <c r="AE406" s="36" t="s">
        <v>292</v>
      </c>
      <c r="AG406" s="38"/>
      <c r="AH406" s="38"/>
      <c r="AT406" s="42"/>
      <c r="AU406" s="38"/>
      <c r="AV40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6" t="str">
        <f>IF(ISBLANK(Table2[[#This Row],[device_model]]), "", Table2[[#This Row],[device_suggested_area]])</f>
        <v/>
      </c>
      <c r="BE406" s="38"/>
      <c r="BF406" s="36" t="s">
        <v>213</v>
      </c>
      <c r="BM40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s="36" customFormat="1" ht="16" customHeight="1" x14ac:dyDescent="0.2">
      <c r="A407" s="36">
        <v>2634</v>
      </c>
      <c r="B407" s="36" t="s">
        <v>26</v>
      </c>
      <c r="C407" s="36" t="s">
        <v>150</v>
      </c>
      <c r="D407" s="36" t="s">
        <v>310</v>
      </c>
      <c r="E407" s="37" t="s">
        <v>545</v>
      </c>
      <c r="F407" s="37" t="str">
        <f>IF(ISBLANK(Table2[[#This Row],[unique_id]]), "", PROPER(SUBSTITUTE(Table2[[#This Row],[unique_id]], "_", " ")))</f>
        <v>Lighting Reset Adaptive Lighting Pantry Main</v>
      </c>
      <c r="G407" s="37" t="s">
        <v>203</v>
      </c>
      <c r="H407" s="36" t="s">
        <v>550</v>
      </c>
      <c r="I407" s="36" t="s">
        <v>291</v>
      </c>
      <c r="J407" s="36" t="s">
        <v>557</v>
      </c>
      <c r="M407" s="36" t="s">
        <v>257</v>
      </c>
      <c r="O407" s="38"/>
      <c r="T407" s="39"/>
      <c r="V407" s="38"/>
      <c r="W407" s="38"/>
      <c r="X407" s="38"/>
      <c r="Y407" s="38"/>
      <c r="Z407" s="38"/>
      <c r="AA407" s="38"/>
      <c r="AE407" s="36" t="s">
        <v>292</v>
      </c>
      <c r="AG407" s="38"/>
      <c r="AH407" s="38"/>
      <c r="AT407" s="42"/>
      <c r="AU407" s="38"/>
      <c r="AV407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6" t="str">
        <f>IF(ISBLANK(Table2[[#This Row],[device_model]]), "", Table2[[#This Row],[device_suggested_area]])</f>
        <v/>
      </c>
      <c r="BE407" s="38"/>
      <c r="BF407" s="36" t="s">
        <v>211</v>
      </c>
      <c r="BM40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s="36" customFormat="1" ht="16" customHeight="1" x14ac:dyDescent="0.2">
      <c r="A408" s="36">
        <v>2635</v>
      </c>
      <c r="B408" s="36" t="s">
        <v>26</v>
      </c>
      <c r="C408" s="36" t="s">
        <v>150</v>
      </c>
      <c r="D408" s="36" t="s">
        <v>310</v>
      </c>
      <c r="E408" s="37" t="s">
        <v>558</v>
      </c>
      <c r="F408" s="37" t="str">
        <f>IF(ISBLANK(Table2[[#This Row],[unique_id]]), "", PROPER(SUBSTITUTE(Table2[[#This Row],[unique_id]], "_", " ")))</f>
        <v>Lighting Reset Adaptive Lighting Office Main</v>
      </c>
      <c r="G408" s="37" t="s">
        <v>199</v>
      </c>
      <c r="H408" s="36" t="s">
        <v>550</v>
      </c>
      <c r="I408" s="36" t="s">
        <v>291</v>
      </c>
      <c r="J408" s="36" t="s">
        <v>557</v>
      </c>
      <c r="M408" s="36" t="s">
        <v>257</v>
      </c>
      <c r="O408" s="38"/>
      <c r="T408" s="39"/>
      <c r="V408" s="38"/>
      <c r="W408" s="38"/>
      <c r="X408" s="38"/>
      <c r="Y408" s="38"/>
      <c r="Z408" s="38"/>
      <c r="AA408" s="38"/>
      <c r="AE408" s="36" t="s">
        <v>292</v>
      </c>
      <c r="AG408" s="38"/>
      <c r="AH408" s="38"/>
      <c r="AT408" s="42"/>
      <c r="AU408" s="38"/>
      <c r="AV40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6" t="str">
        <f>IF(ISBLANK(Table2[[#This Row],[device_model]]), "", Table2[[#This Row],[device_suggested_area]])</f>
        <v/>
      </c>
      <c r="BE408" s="38"/>
      <c r="BF408" s="36" t="s">
        <v>212</v>
      </c>
      <c r="BM40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s="36" customFormat="1" ht="16" customHeight="1" x14ac:dyDescent="0.2">
      <c r="A409" s="36">
        <v>2636</v>
      </c>
      <c r="B409" s="36" t="s">
        <v>26</v>
      </c>
      <c r="C409" s="36" t="s">
        <v>150</v>
      </c>
      <c r="D409" s="36" t="s">
        <v>310</v>
      </c>
      <c r="E409" s="37" t="s">
        <v>546</v>
      </c>
      <c r="F409" s="37" t="str">
        <f>IF(ISBLANK(Table2[[#This Row],[unique_id]]), "", PROPER(SUBSTITUTE(Table2[[#This Row],[unique_id]], "_", " ")))</f>
        <v>Lighting Reset Adaptive Lighting Bathroom Main</v>
      </c>
      <c r="G409" s="37" t="s">
        <v>198</v>
      </c>
      <c r="H409" s="36" t="s">
        <v>550</v>
      </c>
      <c r="I409" s="36" t="s">
        <v>291</v>
      </c>
      <c r="J409" s="36" t="s">
        <v>557</v>
      </c>
      <c r="M409" s="36" t="s">
        <v>257</v>
      </c>
      <c r="O409" s="38"/>
      <c r="T409" s="39"/>
      <c r="V409" s="38"/>
      <c r="W409" s="38"/>
      <c r="X409" s="38"/>
      <c r="Y409" s="38"/>
      <c r="Z409" s="38"/>
      <c r="AA409" s="38"/>
      <c r="AE409" s="36" t="s">
        <v>292</v>
      </c>
      <c r="AG409" s="38"/>
      <c r="AH409" s="38"/>
      <c r="AT409" s="42"/>
      <c r="AU409" s="38"/>
      <c r="AV40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6" t="str">
        <f>IF(ISBLANK(Table2[[#This Row],[device_model]]), "", Table2[[#This Row],[device_suggested_area]])</f>
        <v/>
      </c>
      <c r="BE409" s="38"/>
      <c r="BF409" s="36" t="s">
        <v>360</v>
      </c>
      <c r="BM40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s="36" customFormat="1" ht="16" customHeight="1" x14ac:dyDescent="0.2">
      <c r="A410" s="36">
        <v>2637</v>
      </c>
      <c r="B410" s="36" t="s">
        <v>26</v>
      </c>
      <c r="C410" s="36" t="s">
        <v>150</v>
      </c>
      <c r="D410" s="36" t="s">
        <v>310</v>
      </c>
      <c r="E410" s="37" t="s">
        <v>898</v>
      </c>
      <c r="F410" s="37" t="str">
        <f>IF(ISBLANK(Table2[[#This Row],[unique_id]]), "", PROPER(SUBSTITUTE(Table2[[#This Row],[unique_id]], "_", " ")))</f>
        <v>Lighting Reset Adaptive Lighting Bathroom Sconces</v>
      </c>
      <c r="G410" s="37" t="s">
        <v>882</v>
      </c>
      <c r="H410" s="36" t="s">
        <v>550</v>
      </c>
      <c r="I410" s="36" t="s">
        <v>291</v>
      </c>
      <c r="J410" s="36" t="s">
        <v>892</v>
      </c>
      <c r="M410" s="36" t="s">
        <v>257</v>
      </c>
      <c r="O410" s="38"/>
      <c r="T410" s="39"/>
      <c r="V410" s="38"/>
      <c r="W410" s="38"/>
      <c r="X410" s="38"/>
      <c r="Y410" s="38"/>
      <c r="Z410" s="38"/>
      <c r="AA410" s="38"/>
      <c r="AE410" s="36" t="s">
        <v>292</v>
      </c>
      <c r="AG410" s="38"/>
      <c r="AH410" s="38"/>
      <c r="AT410" s="42"/>
      <c r="AU410" s="38"/>
      <c r="AV41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6" t="str">
        <f>IF(ISBLANK(Table2[[#This Row],[device_model]]), "", Table2[[#This Row],[device_suggested_area]])</f>
        <v/>
      </c>
      <c r="BE410" s="38"/>
      <c r="BF410" s="36" t="s">
        <v>360</v>
      </c>
      <c r="BM41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s="36" customFormat="1" ht="16" customHeight="1" x14ac:dyDescent="0.2">
      <c r="A411" s="36">
        <v>2638</v>
      </c>
      <c r="B411" s="36" t="s">
        <v>26</v>
      </c>
      <c r="C411" s="36" t="s">
        <v>150</v>
      </c>
      <c r="D411" s="36" t="s">
        <v>310</v>
      </c>
      <c r="E411" s="37" t="s">
        <v>547</v>
      </c>
      <c r="F411" s="37" t="str">
        <f>IF(ISBLANK(Table2[[#This Row],[unique_id]]), "", PROPER(SUBSTITUTE(Table2[[#This Row],[unique_id]], "_", " ")))</f>
        <v>Lighting Reset Adaptive Lighting Ensuite Main</v>
      </c>
      <c r="G411" s="37" t="s">
        <v>197</v>
      </c>
      <c r="H411" s="36" t="s">
        <v>550</v>
      </c>
      <c r="I411" s="36" t="s">
        <v>291</v>
      </c>
      <c r="J411" s="36" t="s">
        <v>557</v>
      </c>
      <c r="M411" s="36" t="s">
        <v>257</v>
      </c>
      <c r="O411" s="38"/>
      <c r="T411" s="39"/>
      <c r="V411" s="38"/>
      <c r="W411" s="38"/>
      <c r="X411" s="38"/>
      <c r="Y411" s="38"/>
      <c r="Z411" s="38"/>
      <c r="AA411" s="38"/>
      <c r="AE411" s="36" t="s">
        <v>292</v>
      </c>
      <c r="AG411" s="38"/>
      <c r="AH411" s="38"/>
      <c r="AT411" s="42"/>
      <c r="AU411" s="38"/>
      <c r="AV41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6" t="str">
        <f>IF(ISBLANK(Table2[[#This Row],[device_model]]), "", Table2[[#This Row],[device_suggested_area]])</f>
        <v/>
      </c>
      <c r="BE411" s="38"/>
      <c r="BF411" s="36" t="s">
        <v>398</v>
      </c>
      <c r="BM41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s="36" customFormat="1" ht="16" customHeight="1" x14ac:dyDescent="0.2">
      <c r="A412" s="36">
        <v>2639</v>
      </c>
      <c r="B412" s="36" t="s">
        <v>26</v>
      </c>
      <c r="C412" s="36" t="s">
        <v>150</v>
      </c>
      <c r="D412" s="36" t="s">
        <v>310</v>
      </c>
      <c r="E412" s="37" t="s">
        <v>899</v>
      </c>
      <c r="F412" s="37" t="str">
        <f>IF(ISBLANK(Table2[[#This Row],[unique_id]]), "", PROPER(SUBSTITUTE(Table2[[#This Row],[unique_id]], "_", " ")))</f>
        <v>Lighting Reset Adaptive Lighting Ensuite Sconces</v>
      </c>
      <c r="G412" s="37" t="s">
        <v>865</v>
      </c>
      <c r="H412" s="36" t="s">
        <v>550</v>
      </c>
      <c r="I412" s="36" t="s">
        <v>291</v>
      </c>
      <c r="J412" s="36" t="s">
        <v>892</v>
      </c>
      <c r="M412" s="36" t="s">
        <v>257</v>
      </c>
      <c r="O412" s="38"/>
      <c r="T412" s="39"/>
      <c r="V412" s="38"/>
      <c r="W412" s="38"/>
      <c r="X412" s="38"/>
      <c r="Y412" s="38"/>
      <c r="Z412" s="38"/>
      <c r="AA412" s="38"/>
      <c r="AE412" s="36" t="s">
        <v>292</v>
      </c>
      <c r="AG412" s="38"/>
      <c r="AH412" s="38"/>
      <c r="AT412" s="42"/>
      <c r="AU412" s="38"/>
      <c r="AV41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6" t="str">
        <f>IF(ISBLANK(Table2[[#This Row],[device_model]]), "", Table2[[#This Row],[device_suggested_area]])</f>
        <v/>
      </c>
      <c r="BE412" s="38"/>
      <c r="BF412" s="36" t="s">
        <v>398</v>
      </c>
      <c r="BM41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s="36" customFormat="1" ht="16" customHeight="1" x14ac:dyDescent="0.2">
      <c r="A413" s="36">
        <v>2640</v>
      </c>
      <c r="B413" s="36" t="s">
        <v>26</v>
      </c>
      <c r="C413" s="36" t="s">
        <v>150</v>
      </c>
      <c r="D413" s="36" t="s">
        <v>310</v>
      </c>
      <c r="E413" s="37" t="s">
        <v>548</v>
      </c>
      <c r="F413" s="37" t="str">
        <f>IF(ISBLANK(Table2[[#This Row],[unique_id]]), "", PROPER(SUBSTITUTE(Table2[[#This Row],[unique_id]], "_", " ")))</f>
        <v>Lighting Reset Adaptive Lighting Wardrobe Main</v>
      </c>
      <c r="G413" s="37" t="s">
        <v>201</v>
      </c>
      <c r="H413" s="36" t="s">
        <v>550</v>
      </c>
      <c r="I413" s="36" t="s">
        <v>291</v>
      </c>
      <c r="J413" s="36" t="s">
        <v>557</v>
      </c>
      <c r="M413" s="36" t="s">
        <v>257</v>
      </c>
      <c r="O413" s="38"/>
      <c r="T413" s="39"/>
      <c r="V413" s="38"/>
      <c r="W413" s="38"/>
      <c r="X413" s="38"/>
      <c r="Y413" s="38"/>
      <c r="Z413" s="38"/>
      <c r="AA413" s="38"/>
      <c r="AE413" s="36" t="s">
        <v>292</v>
      </c>
      <c r="AG413" s="38"/>
      <c r="AH413" s="38"/>
      <c r="AT413" s="42"/>
      <c r="AU413" s="38"/>
      <c r="AV413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6" t="str">
        <f>IF(ISBLANK(Table2[[#This Row],[device_model]]), "", Table2[[#This Row],[device_suggested_area]])</f>
        <v/>
      </c>
      <c r="BE413" s="38"/>
      <c r="BF413" s="36" t="s">
        <v>501</v>
      </c>
      <c r="BM413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s="36" customFormat="1" ht="16" customHeight="1" x14ac:dyDescent="0.2">
      <c r="A414" s="36">
        <v>2670</v>
      </c>
      <c r="B414" s="36" t="s">
        <v>26</v>
      </c>
      <c r="C414" s="36" t="s">
        <v>235</v>
      </c>
      <c r="D414" s="36" t="s">
        <v>145</v>
      </c>
      <c r="E414" s="36" t="s">
        <v>146</v>
      </c>
      <c r="F414" s="37" t="str">
        <f>IF(ISBLANK(Table2[[#This Row],[unique_id]]), "", PROPER(SUBSTITUTE(Table2[[#This Row],[unique_id]], "_", " ")))</f>
        <v>Ada Home</v>
      </c>
      <c r="G414" s="36" t="s">
        <v>185</v>
      </c>
      <c r="H414" s="36" t="s">
        <v>757</v>
      </c>
      <c r="I414" s="36" t="s">
        <v>144</v>
      </c>
      <c r="M414" s="36" t="s">
        <v>136</v>
      </c>
      <c r="N414" s="36" t="s">
        <v>270</v>
      </c>
      <c r="O414" s="38" t="s">
        <v>800</v>
      </c>
      <c r="P414" s="36" t="s">
        <v>165</v>
      </c>
      <c r="Q414" s="36" t="s">
        <v>772</v>
      </c>
      <c r="R414" s="43" t="s">
        <v>757</v>
      </c>
      <c r="S414" s="36" t="str">
        <f>_xlfn.CONCAT( Table2[[#This Row],[friendly_name]], " Devices")</f>
        <v>Ada Home Devices</v>
      </c>
      <c r="T414" s="39"/>
      <c r="V414" s="38"/>
      <c r="W414" s="38"/>
      <c r="X414" s="38"/>
      <c r="Y414" s="38"/>
      <c r="Z414" s="38"/>
      <c r="AA414" s="38"/>
      <c r="AG414" s="38"/>
      <c r="AH414" s="38"/>
      <c r="AT414" s="42"/>
      <c r="AV41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6" t="str">
        <f>IF(ISBLANK(Table2[[#This Row],[device_model]]), "", Table2[[#This Row],[device_suggested_area]])</f>
        <v>Ada</v>
      </c>
      <c r="BB414" s="36" t="s">
        <v>165</v>
      </c>
      <c r="BC414" s="36" t="s">
        <v>395</v>
      </c>
      <c r="BD414" s="36" t="s">
        <v>235</v>
      </c>
      <c r="BE414" s="36" t="s">
        <v>1092</v>
      </c>
      <c r="BF414" s="36" t="s">
        <v>130</v>
      </c>
      <c r="BJ414" s="36" t="s">
        <v>1390</v>
      </c>
      <c r="BK414" s="43" t="s">
        <v>425</v>
      </c>
      <c r="BL414" s="41" t="s">
        <v>1400</v>
      </c>
      <c r="BM41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5" spans="1:65" s="36" customFormat="1" ht="16" customHeight="1" x14ac:dyDescent="0.2">
      <c r="A415" s="36">
        <v>2671</v>
      </c>
      <c r="B415" s="36" t="s">
        <v>26</v>
      </c>
      <c r="C415" s="36" t="s">
        <v>235</v>
      </c>
      <c r="D415" s="36" t="s">
        <v>145</v>
      </c>
      <c r="E415" s="36" t="s">
        <v>258</v>
      </c>
      <c r="F415" s="37" t="str">
        <f>IF(ISBLANK(Table2[[#This Row],[unique_id]]), "", PROPER(SUBSTITUTE(Table2[[#This Row],[unique_id]], "_", " ")))</f>
        <v>Edwin Home</v>
      </c>
      <c r="G415" s="36" t="s">
        <v>259</v>
      </c>
      <c r="H415" s="36" t="s">
        <v>757</v>
      </c>
      <c r="I415" s="36" t="s">
        <v>144</v>
      </c>
      <c r="M415" s="36" t="s">
        <v>136</v>
      </c>
      <c r="N415" s="36" t="s">
        <v>270</v>
      </c>
      <c r="O415" s="38" t="s">
        <v>800</v>
      </c>
      <c r="P415" s="36" t="s">
        <v>165</v>
      </c>
      <c r="Q415" s="36" t="s">
        <v>772</v>
      </c>
      <c r="R415" s="43" t="s">
        <v>757</v>
      </c>
      <c r="S415" s="36" t="str">
        <f>_xlfn.CONCAT( Table2[[#This Row],[friendly_name]], " Devices")</f>
        <v>Edwin Home Devices</v>
      </c>
      <c r="T415" s="39"/>
      <c r="V415" s="38"/>
      <c r="W415" s="38"/>
      <c r="X415" s="38"/>
      <c r="Y415" s="38"/>
      <c r="Z415" s="38"/>
      <c r="AA415" s="38"/>
      <c r="AG415" s="38"/>
      <c r="AH415" s="38"/>
      <c r="AT415" s="42"/>
      <c r="AV415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5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6" t="str">
        <f>IF(ISBLANK(Table2[[#This Row],[device_model]]), "", Table2[[#This Row],[device_suggested_area]])</f>
        <v>Edwin</v>
      </c>
      <c r="BB415" s="36" t="s">
        <v>165</v>
      </c>
      <c r="BC415" s="36" t="s">
        <v>395</v>
      </c>
      <c r="BD415" s="36" t="s">
        <v>235</v>
      </c>
      <c r="BE415" s="36" t="s">
        <v>1092</v>
      </c>
      <c r="BF415" s="36" t="s">
        <v>127</v>
      </c>
      <c r="BJ415" s="36" t="s">
        <v>1390</v>
      </c>
      <c r="BK415" s="43" t="s">
        <v>424</v>
      </c>
      <c r="BL415" s="41" t="s">
        <v>1401</v>
      </c>
      <c r="BM41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16" spans="1:65" s="36" customFormat="1" ht="16" customHeight="1" x14ac:dyDescent="0.2">
      <c r="A416" s="36">
        <v>2672</v>
      </c>
      <c r="B416" s="36" t="s">
        <v>26</v>
      </c>
      <c r="C416" s="36" t="s">
        <v>235</v>
      </c>
      <c r="D416" s="36" t="s">
        <v>145</v>
      </c>
      <c r="E416" s="36" t="s">
        <v>266</v>
      </c>
      <c r="F416" s="37" t="str">
        <f>IF(ISBLANK(Table2[[#This Row],[unique_id]]), "", PROPER(SUBSTITUTE(Table2[[#This Row],[unique_id]], "_", " ")))</f>
        <v>Parents Home</v>
      </c>
      <c r="G416" s="36" t="s">
        <v>260</v>
      </c>
      <c r="H416" s="36" t="s">
        <v>757</v>
      </c>
      <c r="I416" s="36" t="s">
        <v>144</v>
      </c>
      <c r="M416" s="36" t="s">
        <v>136</v>
      </c>
      <c r="N416" s="36" t="s">
        <v>270</v>
      </c>
      <c r="O416" s="38" t="s">
        <v>800</v>
      </c>
      <c r="P416" s="36" t="s">
        <v>165</v>
      </c>
      <c r="Q416" s="36" t="s">
        <v>772</v>
      </c>
      <c r="R416" s="43" t="s">
        <v>757</v>
      </c>
      <c r="S416" s="36" t="str">
        <f>_xlfn.CONCAT( Table2[[#This Row],[friendly_name]], " Devices")</f>
        <v>Parents Home Devices</v>
      </c>
      <c r="T416" s="39" t="s">
        <v>782</v>
      </c>
      <c r="V416" s="38"/>
      <c r="W416" s="38"/>
      <c r="X416" s="38"/>
      <c r="Y416" s="38"/>
      <c r="Z416" s="38"/>
      <c r="AA416" s="38"/>
      <c r="AG416" s="38"/>
      <c r="AH416" s="38"/>
      <c r="AT416" s="42"/>
      <c r="AV41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6" t="str">
        <f>IF(ISBLANK(Table2[[#This Row],[device_model]]), "", Table2[[#This Row],[device_suggested_area]])</f>
        <v>Parents</v>
      </c>
      <c r="BB416" s="36" t="s">
        <v>165</v>
      </c>
      <c r="BC416" s="36" t="s">
        <v>1086</v>
      </c>
      <c r="BD416" s="36" t="s">
        <v>235</v>
      </c>
      <c r="BE416" s="36" t="s">
        <v>1093</v>
      </c>
      <c r="BF416" s="36" t="s">
        <v>192</v>
      </c>
      <c r="BJ416" s="36" t="s">
        <v>1390</v>
      </c>
      <c r="BK416" s="43" t="s">
        <v>647</v>
      </c>
      <c r="BL416" s="41" t="s">
        <v>1402</v>
      </c>
      <c r="BM41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17" spans="1:65" s="36" customFormat="1" ht="16" customHeight="1" x14ac:dyDescent="0.2">
      <c r="A417" s="36">
        <v>2673</v>
      </c>
      <c r="B417" s="36" t="s">
        <v>26</v>
      </c>
      <c r="C417" s="36" t="s">
        <v>235</v>
      </c>
      <c r="D417" s="36" t="s">
        <v>145</v>
      </c>
      <c r="E417" s="36" t="s">
        <v>262</v>
      </c>
      <c r="F417" s="37" t="str">
        <f>IF(ISBLANK(Table2[[#This Row],[unique_id]]), "", PROPER(SUBSTITUTE(Table2[[#This Row],[unique_id]], "_", " ")))</f>
        <v>Kitchen Home</v>
      </c>
      <c r="G417" s="36" t="s">
        <v>261</v>
      </c>
      <c r="H417" s="36" t="s">
        <v>757</v>
      </c>
      <c r="I417" s="36" t="s">
        <v>144</v>
      </c>
      <c r="M417" s="36" t="s">
        <v>136</v>
      </c>
      <c r="N417" s="36" t="s">
        <v>270</v>
      </c>
      <c r="O417" s="38" t="s">
        <v>800</v>
      </c>
      <c r="P417" s="36" t="s">
        <v>165</v>
      </c>
      <c r="Q417" s="36" t="s">
        <v>772</v>
      </c>
      <c r="R417" s="43" t="s">
        <v>757</v>
      </c>
      <c r="S417" s="36" t="str">
        <f>_xlfn.CONCAT( Table2[[#This Row],[friendly_name]], " Devices")</f>
        <v>Kitchen Home Devices</v>
      </c>
      <c r="T417" s="39" t="s">
        <v>782</v>
      </c>
      <c r="V417" s="38"/>
      <c r="W417" s="38"/>
      <c r="X417" s="38"/>
      <c r="Y417" s="38"/>
      <c r="Z417" s="38"/>
      <c r="AA417" s="38"/>
      <c r="AG417" s="38"/>
      <c r="AH417" s="38"/>
      <c r="AT417" s="42"/>
      <c r="AV417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7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1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6" t="str">
        <f>IF(ISBLANK(Table2[[#This Row],[device_model]]), "", Table2[[#This Row],[device_suggested_area]])</f>
        <v>Kitchen</v>
      </c>
      <c r="BB417" s="36" t="s">
        <v>165</v>
      </c>
      <c r="BC417" s="36" t="s">
        <v>1086</v>
      </c>
      <c r="BD417" s="36" t="s">
        <v>235</v>
      </c>
      <c r="BE417" s="36" t="s">
        <v>1093</v>
      </c>
      <c r="BF417" s="36" t="s">
        <v>206</v>
      </c>
      <c r="BJ417" s="36" t="s">
        <v>1390</v>
      </c>
      <c r="BK417" s="43" t="s">
        <v>742</v>
      </c>
      <c r="BL417" s="41" t="s">
        <v>1403</v>
      </c>
      <c r="BM41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18" spans="1:65" s="36" customFormat="1" ht="16" customHeight="1" x14ac:dyDescent="0.2">
      <c r="A418" s="36">
        <v>2674</v>
      </c>
      <c r="B418" s="36" t="s">
        <v>26</v>
      </c>
      <c r="C418" s="36" t="s">
        <v>235</v>
      </c>
      <c r="D418" s="36" t="s">
        <v>145</v>
      </c>
      <c r="E418" s="36" t="s">
        <v>616</v>
      </c>
      <c r="F418" s="37" t="str">
        <f>IF(ISBLANK(Table2[[#This Row],[unique_id]]), "", PROPER(SUBSTITUTE(Table2[[#This Row],[unique_id]], "_", " ")))</f>
        <v>Office Home</v>
      </c>
      <c r="G418" s="36" t="s">
        <v>617</v>
      </c>
      <c r="H418" s="36" t="s">
        <v>757</v>
      </c>
      <c r="I418" s="36" t="s">
        <v>144</v>
      </c>
      <c r="M418" s="36" t="s">
        <v>136</v>
      </c>
      <c r="N418" s="36" t="s">
        <v>270</v>
      </c>
      <c r="O418" s="38" t="s">
        <v>800</v>
      </c>
      <c r="P418" s="36" t="s">
        <v>165</v>
      </c>
      <c r="Q418" s="36" t="s">
        <v>772</v>
      </c>
      <c r="R418" s="43" t="s">
        <v>757</v>
      </c>
      <c r="S418" s="36" t="str">
        <f>_xlfn.CONCAT( Table2[[#This Row],[friendly_name]], " Devices")</f>
        <v>Office Home Devices</v>
      </c>
      <c r="T418" s="39"/>
      <c r="V418" s="38"/>
      <c r="W418" s="38"/>
      <c r="X418" s="38"/>
      <c r="Y418" s="38"/>
      <c r="Z418" s="38"/>
      <c r="AA418" s="38"/>
      <c r="AG418" s="38"/>
      <c r="AH418" s="38"/>
      <c r="AT418" s="42"/>
      <c r="AV41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1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1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6" t="str">
        <f>IF(ISBLANK(Table2[[#This Row],[device_model]]), "", Table2[[#This Row],[device_suggested_area]])</f>
        <v>Office</v>
      </c>
      <c r="BB418" s="36" t="s">
        <v>165</v>
      </c>
      <c r="BC418" s="36" t="s">
        <v>395</v>
      </c>
      <c r="BD418" s="36" t="s">
        <v>235</v>
      </c>
      <c r="BE418" s="36" t="s">
        <v>1092</v>
      </c>
      <c r="BF418" s="36" t="s">
        <v>212</v>
      </c>
      <c r="BJ418" s="36" t="s">
        <v>1390</v>
      </c>
      <c r="BK418" s="43" t="s">
        <v>422</v>
      </c>
      <c r="BL418" s="41" t="s">
        <v>1404</v>
      </c>
      <c r="BM41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19" spans="1:65" s="36" customFormat="1" ht="16" customHeight="1" x14ac:dyDescent="0.2">
      <c r="A419" s="36">
        <v>2675</v>
      </c>
      <c r="B419" s="36" t="s">
        <v>26</v>
      </c>
      <c r="C419" s="36" t="s">
        <v>235</v>
      </c>
      <c r="D419" s="36" t="s">
        <v>145</v>
      </c>
      <c r="E419" s="36" t="s">
        <v>650</v>
      </c>
      <c r="F419" s="37" t="str">
        <f>IF(ISBLANK(Table2[[#This Row],[unique_id]]), "", PROPER(SUBSTITUTE(Table2[[#This Row],[unique_id]], "_", " ")))</f>
        <v>Lounge Home</v>
      </c>
      <c r="G419" s="36" t="s">
        <v>651</v>
      </c>
      <c r="H419" s="36" t="s">
        <v>757</v>
      </c>
      <c r="I419" s="36" t="s">
        <v>144</v>
      </c>
      <c r="M419" s="36" t="s">
        <v>136</v>
      </c>
      <c r="N419" s="36" t="s">
        <v>270</v>
      </c>
      <c r="O419" s="38" t="s">
        <v>800</v>
      </c>
      <c r="P419" s="36" t="s">
        <v>165</v>
      </c>
      <c r="Q419" s="36" t="s">
        <v>772</v>
      </c>
      <c r="R419" s="43" t="s">
        <v>757</v>
      </c>
      <c r="S419" s="36" t="str">
        <f>_xlfn.CONCAT( Table2[[#This Row],[friendly_name]], " Devices")</f>
        <v>Lounge Home Devices</v>
      </c>
      <c r="T419" s="39"/>
      <c r="V419" s="38"/>
      <c r="W419" s="38"/>
      <c r="X419" s="38"/>
      <c r="Y419" s="38"/>
      <c r="Z419" s="38"/>
      <c r="AA419" s="38"/>
      <c r="AG419" s="38"/>
      <c r="AH419" s="38"/>
      <c r="AT419" s="42"/>
      <c r="AV41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1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1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6" t="str">
        <f>IF(ISBLANK(Table2[[#This Row],[device_model]]), "", Table2[[#This Row],[device_suggested_area]])</f>
        <v>Lounge</v>
      </c>
      <c r="BB419" s="36" t="s">
        <v>165</v>
      </c>
      <c r="BC419" s="36" t="s">
        <v>395</v>
      </c>
      <c r="BD419" s="36" t="s">
        <v>235</v>
      </c>
      <c r="BE419" s="36" t="s">
        <v>1092</v>
      </c>
      <c r="BF419" s="36" t="s">
        <v>194</v>
      </c>
      <c r="BJ419" s="36" t="s">
        <v>1390</v>
      </c>
      <c r="BK419" s="43" t="s">
        <v>423</v>
      </c>
      <c r="BL419" s="41" t="s">
        <v>1405</v>
      </c>
      <c r="BM41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0" spans="1:65" s="36" customFormat="1" ht="16" customHeight="1" x14ac:dyDescent="0.2">
      <c r="A420" s="36">
        <v>2676</v>
      </c>
      <c r="B420" s="36" t="s">
        <v>26</v>
      </c>
      <c r="C420" s="36" t="s">
        <v>235</v>
      </c>
      <c r="D420" s="36" t="s">
        <v>145</v>
      </c>
      <c r="E420" s="36" t="s">
        <v>832</v>
      </c>
      <c r="F420" s="37" t="str">
        <f>IF(ISBLANK(Table2[[#This Row],[unique_id]]), "", PROPER(SUBSTITUTE(Table2[[#This Row],[unique_id]], "_", " ")))</f>
        <v>Ada Tablet</v>
      </c>
      <c r="G420" s="36" t="s">
        <v>833</v>
      </c>
      <c r="H420" s="36" t="s">
        <v>757</v>
      </c>
      <c r="I420" s="36" t="s">
        <v>144</v>
      </c>
      <c r="M420" s="36" t="s">
        <v>136</v>
      </c>
      <c r="N420" s="36" t="s">
        <v>270</v>
      </c>
      <c r="O420" s="38"/>
      <c r="R420" s="43"/>
      <c r="T420" s="39"/>
      <c r="V420" s="38"/>
      <c r="W420" s="38"/>
      <c r="X420" s="38"/>
      <c r="Y420" s="38"/>
      <c r="Z420" s="38"/>
      <c r="AA420" s="38"/>
      <c r="AG420" s="38"/>
      <c r="AH420" s="38"/>
      <c r="AT420" s="42"/>
      <c r="AV42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0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6" t="str">
        <f>IF(ISBLANK(Table2[[#This Row],[device_model]]), "", Table2[[#This Row],[device_suggested_area]])</f>
        <v>Lounge</v>
      </c>
      <c r="BB420" s="36" t="s">
        <v>833</v>
      </c>
      <c r="BC420" s="36" t="s">
        <v>1094</v>
      </c>
      <c r="BD420" s="36" t="s">
        <v>235</v>
      </c>
      <c r="BE420" s="36" t="s">
        <v>835</v>
      </c>
      <c r="BF420" s="36" t="s">
        <v>194</v>
      </c>
      <c r="BJ420" s="36" t="s">
        <v>1390</v>
      </c>
      <c r="BK420" s="43" t="s">
        <v>1353</v>
      </c>
      <c r="BL420" s="41" t="s">
        <v>1406</v>
      </c>
      <c r="BM42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1" spans="1:65" s="36" customFormat="1" ht="16" customHeight="1" x14ac:dyDescent="0.2">
      <c r="A421" s="36">
        <v>2677</v>
      </c>
      <c r="B421" s="36" t="s">
        <v>26</v>
      </c>
      <c r="C421" s="36" t="s">
        <v>235</v>
      </c>
      <c r="D421" s="36" t="s">
        <v>145</v>
      </c>
      <c r="E421" s="36" t="s">
        <v>836</v>
      </c>
      <c r="F421" s="37" t="str">
        <f>IF(ISBLANK(Table2[[#This Row],[unique_id]]), "", PROPER(SUBSTITUTE(Table2[[#This Row],[unique_id]], "_", " ")))</f>
        <v>Edwin Tablet</v>
      </c>
      <c r="G421" s="36" t="s">
        <v>837</v>
      </c>
      <c r="H421" s="36" t="s">
        <v>757</v>
      </c>
      <c r="I421" s="36" t="s">
        <v>144</v>
      </c>
      <c r="M421" s="36" t="s">
        <v>136</v>
      </c>
      <c r="N421" s="36" t="s">
        <v>270</v>
      </c>
      <c r="O421" s="38"/>
      <c r="R421" s="43"/>
      <c r="T421" s="39"/>
      <c r="V421" s="38"/>
      <c r="W421" s="38"/>
      <c r="X421" s="38"/>
      <c r="Y421" s="38"/>
      <c r="Z421" s="38"/>
      <c r="AA421" s="38"/>
      <c r="AG421" s="38"/>
      <c r="AH421" s="38"/>
      <c r="AT421" s="42"/>
      <c r="AV42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6" t="str">
        <f>IF(ISBLANK(Table2[[#This Row],[device_model]]), "", Table2[[#This Row],[device_suggested_area]])</f>
        <v>Kitchen</v>
      </c>
      <c r="BB421" s="36" t="s">
        <v>837</v>
      </c>
      <c r="BC421" s="36" t="s">
        <v>1094</v>
      </c>
      <c r="BD421" s="36" t="s">
        <v>235</v>
      </c>
      <c r="BE421" s="36" t="s">
        <v>835</v>
      </c>
      <c r="BF421" s="36" t="s">
        <v>206</v>
      </c>
      <c r="BJ421" s="36" t="s">
        <v>1390</v>
      </c>
      <c r="BK421" s="43" t="s">
        <v>1354</v>
      </c>
      <c r="BL421" s="41" t="s">
        <v>1409</v>
      </c>
      <c r="BM42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2" spans="1:65" s="36" customFormat="1" ht="16" customHeight="1" x14ac:dyDescent="0.2">
      <c r="A422" s="36">
        <v>2678</v>
      </c>
      <c r="B422" s="36" t="s">
        <v>26</v>
      </c>
      <c r="C422" s="36" t="s">
        <v>586</v>
      </c>
      <c r="D422" s="36" t="s">
        <v>145</v>
      </c>
      <c r="E422" s="36" t="s">
        <v>613</v>
      </c>
      <c r="F422" s="37" t="str">
        <f>IF(ISBLANK(Table2[[#This Row],[unique_id]]), "", PROPER(SUBSTITUTE(Table2[[#This Row],[unique_id]], "_", " ")))</f>
        <v>Lg Webos Smart Tv</v>
      </c>
      <c r="G422" s="36" t="s">
        <v>180</v>
      </c>
      <c r="H422" s="36" t="s">
        <v>757</v>
      </c>
      <c r="I422" s="36" t="s">
        <v>144</v>
      </c>
      <c r="M422" s="36" t="s">
        <v>136</v>
      </c>
      <c r="N422" s="36" t="s">
        <v>270</v>
      </c>
      <c r="O422" s="38"/>
      <c r="R422" s="43"/>
      <c r="T422" s="39"/>
      <c r="V422" s="38"/>
      <c r="W422" s="38"/>
      <c r="X422" s="38"/>
      <c r="Y422" s="38"/>
      <c r="Z422" s="38"/>
      <c r="AA422" s="38"/>
      <c r="AG422" s="38"/>
      <c r="AH422" s="38"/>
      <c r="AT422" s="42"/>
      <c r="AV42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6" t="str">
        <f>IF(ISBLANK(Table2[[#This Row],[device_model]]), "", Table2[[#This Row],[device_suggested_area]])</f>
        <v>Lounge</v>
      </c>
      <c r="BB422" s="36" t="s">
        <v>1017</v>
      </c>
      <c r="BC422" s="36" t="s">
        <v>589</v>
      </c>
      <c r="BD422" s="36" t="s">
        <v>586</v>
      </c>
      <c r="BE422" s="36" t="s">
        <v>588</v>
      </c>
      <c r="BF422" s="36" t="s">
        <v>194</v>
      </c>
      <c r="BJ422" s="36" t="s">
        <v>1390</v>
      </c>
      <c r="BK422" s="43" t="s">
        <v>587</v>
      </c>
      <c r="BL422" s="41" t="s">
        <v>1407</v>
      </c>
      <c r="BM42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3" spans="1:65" s="36" customFormat="1" ht="16" customHeight="1" x14ac:dyDescent="0.2">
      <c r="A423" s="36">
        <v>2679</v>
      </c>
      <c r="B423" s="36" t="s">
        <v>585</v>
      </c>
      <c r="C423" s="36" t="s">
        <v>264</v>
      </c>
      <c r="D423" s="36" t="s">
        <v>145</v>
      </c>
      <c r="E423" s="36" t="s">
        <v>265</v>
      </c>
      <c r="F423" s="37" t="str">
        <f>IF(ISBLANK(Table2[[#This Row],[unique_id]]), "", PROPER(SUBSTITUTE(Table2[[#This Row],[unique_id]], "_", " ")))</f>
        <v>Parents Tv</v>
      </c>
      <c r="G423" s="36" t="s">
        <v>263</v>
      </c>
      <c r="H423" s="36" t="s">
        <v>757</v>
      </c>
      <c r="I423" s="36" t="s">
        <v>144</v>
      </c>
      <c r="M423" s="36" t="s">
        <v>136</v>
      </c>
      <c r="N423" s="36" t="s">
        <v>270</v>
      </c>
      <c r="O423" s="38"/>
      <c r="T423" s="39"/>
      <c r="V423" s="38"/>
      <c r="W423" s="38"/>
      <c r="X423" s="38"/>
      <c r="Y423" s="38"/>
      <c r="Z423" s="38"/>
      <c r="AA423" s="38"/>
      <c r="AG423" s="38"/>
      <c r="AH423" s="38"/>
      <c r="AT423" s="42"/>
      <c r="AV423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3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3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6" t="str">
        <f>IF(ISBLANK(Table2[[#This Row],[device_model]]), "", Table2[[#This Row],[device_suggested_area]])</f>
        <v>Parents</v>
      </c>
      <c r="BB423" s="36" t="s">
        <v>1017</v>
      </c>
      <c r="BC423" s="36" t="s">
        <v>1087</v>
      </c>
      <c r="BD423" s="36" t="s">
        <v>264</v>
      </c>
      <c r="BE423" s="36" t="s">
        <v>401</v>
      </c>
      <c r="BF423" s="36" t="s">
        <v>192</v>
      </c>
      <c r="BJ423" s="36" t="s">
        <v>1390</v>
      </c>
      <c r="BK423" s="43" t="s">
        <v>403</v>
      </c>
      <c r="BL423" s="41" t="s">
        <v>1408</v>
      </c>
      <c r="BM423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4" spans="1:65" s="36" customFormat="1" ht="16" customHeight="1" x14ac:dyDescent="0.2">
      <c r="A424" s="36">
        <v>2680</v>
      </c>
      <c r="B424" s="36" t="s">
        <v>585</v>
      </c>
      <c r="C424" s="36" t="s">
        <v>235</v>
      </c>
      <c r="D424" s="36" t="s">
        <v>145</v>
      </c>
      <c r="E424" s="36" t="s">
        <v>695</v>
      </c>
      <c r="F424" s="37" t="str">
        <f>IF(ISBLANK(Table2[[#This Row],[unique_id]]), "", PROPER(SUBSTITUTE(Table2[[#This Row],[unique_id]], "_", " ")))</f>
        <v>Office Tv</v>
      </c>
      <c r="G424" s="36" t="s">
        <v>696</v>
      </c>
      <c r="H424" s="36" t="s">
        <v>757</v>
      </c>
      <c r="I424" s="36" t="s">
        <v>144</v>
      </c>
      <c r="M424" s="36" t="s">
        <v>136</v>
      </c>
      <c r="N424" s="36" t="s">
        <v>270</v>
      </c>
      <c r="O424" s="38"/>
      <c r="T424" s="39"/>
      <c r="V424" s="38"/>
      <c r="W424" s="38"/>
      <c r="X424" s="38"/>
      <c r="Y424" s="38"/>
      <c r="Z424" s="38"/>
      <c r="AA424" s="38"/>
      <c r="AG424" s="38"/>
      <c r="AH424" s="38"/>
      <c r="AT424" s="42"/>
      <c r="AV42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6" t="str">
        <f>IF(ISBLANK(Table2[[#This Row],[device_model]]), "", Table2[[#This Row],[device_suggested_area]])</f>
        <v>Office</v>
      </c>
      <c r="BB424" s="36" t="s">
        <v>1017</v>
      </c>
      <c r="BC424" s="36" t="s">
        <v>396</v>
      </c>
      <c r="BD424" s="36" t="s">
        <v>235</v>
      </c>
      <c r="BE424" s="36" t="s">
        <v>397</v>
      </c>
      <c r="BF424" s="36" t="s">
        <v>212</v>
      </c>
      <c r="BJ424" s="36" t="s">
        <v>1390</v>
      </c>
      <c r="BK424" s="43" t="s">
        <v>426</v>
      </c>
      <c r="BL424" s="41" t="s">
        <v>1410</v>
      </c>
      <c r="BM42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5" spans="1:65" s="36" customFormat="1" ht="16" customHeight="1" x14ac:dyDescent="0.2">
      <c r="A425" s="36">
        <v>2681</v>
      </c>
      <c r="B425" s="36" t="s">
        <v>26</v>
      </c>
      <c r="C425" s="36" t="s">
        <v>446</v>
      </c>
      <c r="D425" s="36" t="s">
        <v>334</v>
      </c>
      <c r="E425" s="36" t="s">
        <v>333</v>
      </c>
      <c r="F425" s="37" t="str">
        <f>IF(ISBLANK(Table2[[#This Row],[unique_id]]), "", PROPER(SUBSTITUTE(Table2[[#This Row],[unique_id]], "_", " ")))</f>
        <v>Column Break</v>
      </c>
      <c r="G425" s="36" t="s">
        <v>330</v>
      </c>
      <c r="H425" s="36" t="s">
        <v>757</v>
      </c>
      <c r="I425" s="36" t="s">
        <v>144</v>
      </c>
      <c r="M425" s="36" t="s">
        <v>331</v>
      </c>
      <c r="N425" s="36" t="s">
        <v>332</v>
      </c>
      <c r="O425" s="38"/>
      <c r="T425" s="39"/>
      <c r="V425" s="38"/>
      <c r="W425" s="38"/>
      <c r="X425" s="38"/>
      <c r="Y425" s="38"/>
      <c r="Z425" s="38"/>
      <c r="AA425" s="38"/>
      <c r="AG425" s="38"/>
      <c r="AH425" s="38"/>
      <c r="AT425" s="42"/>
      <c r="AU425" s="38"/>
      <c r="AV425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5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6" t="str">
        <f>IF(ISBLANK(Table2[[#This Row],[device_model]]), "", Table2[[#This Row],[device_suggested_area]])</f>
        <v/>
      </c>
      <c r="BE425" s="38"/>
      <c r="BM42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6" spans="1:65" s="36" customFormat="1" ht="16" customHeight="1" x14ac:dyDescent="0.2">
      <c r="A426" s="36">
        <v>2682</v>
      </c>
      <c r="B426" s="36" t="s">
        <v>26</v>
      </c>
      <c r="C426" s="36" t="s">
        <v>182</v>
      </c>
      <c r="D426" s="36" t="s">
        <v>145</v>
      </c>
      <c r="E426" s="36" t="s">
        <v>746</v>
      </c>
      <c r="F426" s="37" t="str">
        <f>IF(ISBLANK(Table2[[#This Row],[unique_id]]), "", PROPER(SUBSTITUTE(Table2[[#This Row],[unique_id]], "_", " ")))</f>
        <v>Lounge Arc</v>
      </c>
      <c r="G426" s="36" t="s">
        <v>749</v>
      </c>
      <c r="H426" s="36" t="s">
        <v>757</v>
      </c>
      <c r="I426" s="36" t="s">
        <v>144</v>
      </c>
      <c r="M426" s="36" t="s">
        <v>136</v>
      </c>
      <c r="N426" s="36" t="s">
        <v>270</v>
      </c>
      <c r="O426" s="38" t="s">
        <v>800</v>
      </c>
      <c r="R426" s="43"/>
      <c r="T426" s="39" t="str">
        <f>_xlfn.CONCAT("name: ", Table2[[#This Row],[friendly_name]])</f>
        <v>name: Lounge Arc</v>
      </c>
      <c r="V426" s="38"/>
      <c r="W426" s="38"/>
      <c r="X426" s="38"/>
      <c r="Y426" s="38"/>
      <c r="Z426" s="38"/>
      <c r="AA426" s="38"/>
      <c r="AG426" s="38"/>
      <c r="AH426" s="38"/>
      <c r="AT426" s="42"/>
      <c r="AV42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6" t="str">
        <f>IF(ISBLANK(Table2[[#This Row],[device_model]]), "", Table2[[#This Row],[device_suggested_area]])</f>
        <v>Lounge</v>
      </c>
      <c r="BB426" s="36" t="s">
        <v>590</v>
      </c>
      <c r="BC426" s="36" t="s">
        <v>1090</v>
      </c>
      <c r="BD426" s="36" t="s">
        <v>182</v>
      </c>
      <c r="BE426" s="36">
        <v>15.4</v>
      </c>
      <c r="BF426" s="36" t="s">
        <v>194</v>
      </c>
      <c r="BJ426" s="36" t="s">
        <v>1390</v>
      </c>
      <c r="BK426" s="36" t="s">
        <v>591</v>
      </c>
      <c r="BL426" s="41" t="s">
        <v>1411</v>
      </c>
      <c r="BM42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27" spans="1:65" s="36" customFormat="1" ht="16" customHeight="1" x14ac:dyDescent="0.2">
      <c r="A427" s="36">
        <v>2683</v>
      </c>
      <c r="B427" s="36" t="s">
        <v>585</v>
      </c>
      <c r="C427" s="36" t="s">
        <v>820</v>
      </c>
      <c r="D427" s="36" t="s">
        <v>148</v>
      </c>
      <c r="E427" s="36" t="s">
        <v>822</v>
      </c>
      <c r="F427" s="37" t="str">
        <f>IF(ISBLANK(Table2[[#This Row],[unique_id]]), "", PROPER(SUBSTITUTE(Table2[[#This Row],[unique_id]], "_", " ")))</f>
        <v>Template Kitchen Move Proxy</v>
      </c>
      <c r="G427" s="36" t="s">
        <v>750</v>
      </c>
      <c r="H427" s="36" t="s">
        <v>757</v>
      </c>
      <c r="I427" s="36" t="s">
        <v>144</v>
      </c>
      <c r="O427" s="38" t="s">
        <v>800</v>
      </c>
      <c r="P427" s="36" t="s">
        <v>165</v>
      </c>
      <c r="Q427" s="36" t="s">
        <v>772</v>
      </c>
      <c r="R427" s="43" t="s">
        <v>757</v>
      </c>
      <c r="S427" s="36" t="str">
        <f>_xlfn.CONCAT( Table2[[#This Row],[friendly_name]], " Devices")</f>
        <v>Kitchen Move Devices</v>
      </c>
      <c r="T427" s="39" t="s">
        <v>825</v>
      </c>
      <c r="V427" s="38"/>
      <c r="W427" s="38"/>
      <c r="X427" s="38"/>
      <c r="Y427" s="38"/>
      <c r="Z427" s="38"/>
      <c r="AA427" s="38"/>
      <c r="AG427" s="38"/>
      <c r="AH427" s="38"/>
      <c r="AT427" s="42"/>
      <c r="AU427" s="36" t="s">
        <v>145</v>
      </c>
      <c r="AV427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7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6" t="str">
        <f>IF(ISBLANK(Table2[[#This Row],[device_model]]), "", Table2[[#This Row],[device_suggested_area]])</f>
        <v>Kitchen</v>
      </c>
      <c r="BB427" s="36" t="s">
        <v>367</v>
      </c>
      <c r="BC427" s="36" t="s">
        <v>1088</v>
      </c>
      <c r="BD427" s="36" t="s">
        <v>182</v>
      </c>
      <c r="BE427" s="36">
        <v>15.4</v>
      </c>
      <c r="BF427" s="36" t="s">
        <v>206</v>
      </c>
      <c r="BL427" s="41"/>
      <c r="BM42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65" s="36" customFormat="1" ht="16" customHeight="1" x14ac:dyDescent="0.2">
      <c r="A428" s="36">
        <v>2684</v>
      </c>
      <c r="B428" s="36" t="s">
        <v>26</v>
      </c>
      <c r="C428" s="36" t="s">
        <v>182</v>
      </c>
      <c r="D428" s="36" t="s">
        <v>145</v>
      </c>
      <c r="E428" s="36" t="s">
        <v>745</v>
      </c>
      <c r="F428" s="37" t="str">
        <f>IF(ISBLANK(Table2[[#This Row],[unique_id]]), "", PROPER(SUBSTITUTE(Table2[[#This Row],[unique_id]], "_", " ")))</f>
        <v>Kitchen Move</v>
      </c>
      <c r="G428" s="36" t="s">
        <v>750</v>
      </c>
      <c r="H428" s="36" t="s">
        <v>757</v>
      </c>
      <c r="I428" s="36" t="s">
        <v>144</v>
      </c>
      <c r="M428" s="36" t="s">
        <v>136</v>
      </c>
      <c r="N428" s="36" t="s">
        <v>270</v>
      </c>
      <c r="O428" s="38" t="s">
        <v>800</v>
      </c>
      <c r="P428" s="36" t="s">
        <v>165</v>
      </c>
      <c r="Q428" s="36" t="s">
        <v>772</v>
      </c>
      <c r="R428" s="43" t="s">
        <v>757</v>
      </c>
      <c r="S428" s="36" t="str">
        <f>_xlfn.CONCAT( Table2[[#This Row],[friendly_name]], " Devices")</f>
        <v>Kitchen Move Devices</v>
      </c>
      <c r="T428" s="39"/>
      <c r="V428" s="38"/>
      <c r="W428" s="38"/>
      <c r="X428" s="38"/>
      <c r="Y428" s="38"/>
      <c r="Z428" s="38"/>
      <c r="AA428" s="38"/>
      <c r="AG428" s="38"/>
      <c r="AH428" s="38"/>
      <c r="AT428" s="42"/>
      <c r="AV42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6" t="str">
        <f>IF(ISBLANK(Table2[[#This Row],[device_model]]), "", Table2[[#This Row],[device_suggested_area]])</f>
        <v>Kitchen</v>
      </c>
      <c r="BB428" s="36" t="s">
        <v>367</v>
      </c>
      <c r="BC428" s="36" t="s">
        <v>1088</v>
      </c>
      <c r="BD428" s="36" t="s">
        <v>182</v>
      </c>
      <c r="BE428" s="36">
        <v>15.4</v>
      </c>
      <c r="BF428" s="36" t="s">
        <v>206</v>
      </c>
      <c r="BJ428" s="36" t="s">
        <v>1390</v>
      </c>
      <c r="BK428" s="36" t="s">
        <v>370</v>
      </c>
      <c r="BL428" s="41" t="s">
        <v>1412</v>
      </c>
      <c r="BM42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29" spans="1:65" s="36" customFormat="1" ht="16" customHeight="1" x14ac:dyDescent="0.2">
      <c r="A429" s="36">
        <v>2685</v>
      </c>
      <c r="B429" s="36" t="s">
        <v>26</v>
      </c>
      <c r="C429" s="36" t="s">
        <v>182</v>
      </c>
      <c r="D429" s="36" t="s">
        <v>145</v>
      </c>
      <c r="E429" s="36" t="s">
        <v>744</v>
      </c>
      <c r="F429" s="37" t="str">
        <f>IF(ISBLANK(Table2[[#This Row],[unique_id]]), "", PROPER(SUBSTITUTE(Table2[[#This Row],[unique_id]], "_", " ")))</f>
        <v>Kitchen Five</v>
      </c>
      <c r="G429" s="36" t="s">
        <v>751</v>
      </c>
      <c r="H429" s="36" t="s">
        <v>757</v>
      </c>
      <c r="I429" s="36" t="s">
        <v>144</v>
      </c>
      <c r="M429" s="36" t="s">
        <v>136</v>
      </c>
      <c r="N429" s="36" t="s">
        <v>270</v>
      </c>
      <c r="O429" s="38" t="s">
        <v>800</v>
      </c>
      <c r="P429" s="36" t="s">
        <v>165</v>
      </c>
      <c r="Q429" s="36" t="s">
        <v>772</v>
      </c>
      <c r="R429" s="43" t="s">
        <v>757</v>
      </c>
      <c r="S429" s="36" t="str">
        <f>_xlfn.CONCAT( Table2[[#This Row],[friendly_name]], " Devices")</f>
        <v>Kitchen Five Devices</v>
      </c>
      <c r="T429" s="39"/>
      <c r="V429" s="38"/>
      <c r="W429" s="38"/>
      <c r="X429" s="38"/>
      <c r="Y429" s="38"/>
      <c r="Z429" s="38"/>
      <c r="AA429" s="38"/>
      <c r="AG429" s="38"/>
      <c r="AH429" s="38"/>
      <c r="AT429" s="42"/>
      <c r="AV42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2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2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6" t="str">
        <f>IF(ISBLANK(Table2[[#This Row],[device_model]]), "", Table2[[#This Row],[device_suggested_area]])</f>
        <v>Kitchen</v>
      </c>
      <c r="BB429" s="36" t="s">
        <v>824</v>
      </c>
      <c r="BC429" s="36" t="s">
        <v>1089</v>
      </c>
      <c r="BD429" s="36" t="s">
        <v>182</v>
      </c>
      <c r="BE429" s="36">
        <v>15.4</v>
      </c>
      <c r="BF429" s="36" t="s">
        <v>206</v>
      </c>
      <c r="BJ429" s="36" t="s">
        <v>1390</v>
      </c>
      <c r="BK429" s="39" t="s">
        <v>369</v>
      </c>
      <c r="BL429" s="41" t="s">
        <v>1413</v>
      </c>
      <c r="BM42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0" spans="1:65" s="36" customFormat="1" ht="16" customHeight="1" x14ac:dyDescent="0.2">
      <c r="A430" s="36">
        <v>2686</v>
      </c>
      <c r="B430" s="36" t="s">
        <v>585</v>
      </c>
      <c r="C430" s="36" t="s">
        <v>820</v>
      </c>
      <c r="D430" s="36" t="s">
        <v>148</v>
      </c>
      <c r="E430" s="36" t="s">
        <v>823</v>
      </c>
      <c r="F430" s="37" t="str">
        <f>IF(ISBLANK(Table2[[#This Row],[unique_id]]), "", PROPER(SUBSTITUTE(Table2[[#This Row],[unique_id]], "_", " ")))</f>
        <v>Template Parents Move Proxy</v>
      </c>
      <c r="G430" s="36" t="s">
        <v>752</v>
      </c>
      <c r="H430" s="36" t="s">
        <v>757</v>
      </c>
      <c r="I430" s="36" t="s">
        <v>144</v>
      </c>
      <c r="O430" s="38" t="s">
        <v>800</v>
      </c>
      <c r="P430" s="36" t="s">
        <v>165</v>
      </c>
      <c r="Q430" s="36" t="s">
        <v>772</v>
      </c>
      <c r="R430" s="43" t="s">
        <v>757</v>
      </c>
      <c r="S430" s="36" t="str">
        <f>_xlfn.CONCAT( Table2[[#This Row],[friendly_name]], " Devices")</f>
        <v>Parents Move Devices</v>
      </c>
      <c r="T430" s="39" t="s">
        <v>825</v>
      </c>
      <c r="V430" s="38"/>
      <c r="W430" s="38"/>
      <c r="X430" s="38"/>
      <c r="Y430" s="38"/>
      <c r="Z430" s="38"/>
      <c r="AA430" s="38"/>
      <c r="AG430" s="38"/>
      <c r="AH430" s="38"/>
      <c r="AT430" s="42"/>
      <c r="AU430" s="36" t="s">
        <v>145</v>
      </c>
      <c r="AV43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0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6" t="str">
        <f>IF(ISBLANK(Table2[[#This Row],[device_model]]), "", Table2[[#This Row],[device_suggested_area]])</f>
        <v>Parents</v>
      </c>
      <c r="BB430" s="36" t="s">
        <v>367</v>
      </c>
      <c r="BC430" s="36" t="s">
        <v>1088</v>
      </c>
      <c r="BD430" s="36" t="s">
        <v>182</v>
      </c>
      <c r="BE430" s="36">
        <v>15.4</v>
      </c>
      <c r="BF430" s="36" t="s">
        <v>192</v>
      </c>
      <c r="BL430" s="41"/>
      <c r="BM43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5" s="36" customFormat="1" ht="16" customHeight="1" x14ac:dyDescent="0.2">
      <c r="A431" s="36">
        <v>2687</v>
      </c>
      <c r="B431" s="36" t="s">
        <v>26</v>
      </c>
      <c r="C431" s="36" t="s">
        <v>182</v>
      </c>
      <c r="D431" s="36" t="s">
        <v>145</v>
      </c>
      <c r="E431" s="36" t="s">
        <v>743</v>
      </c>
      <c r="F431" s="37" t="str">
        <f>IF(ISBLANK(Table2[[#This Row],[unique_id]]), "", PROPER(SUBSTITUTE(Table2[[#This Row],[unique_id]], "_", " ")))</f>
        <v>Parents Move</v>
      </c>
      <c r="G431" s="36" t="s">
        <v>752</v>
      </c>
      <c r="H431" s="36" t="s">
        <v>757</v>
      </c>
      <c r="I431" s="36" t="s">
        <v>144</v>
      </c>
      <c r="M431" s="36" t="s">
        <v>136</v>
      </c>
      <c r="N431" s="36" t="s">
        <v>270</v>
      </c>
      <c r="O431" s="38" t="s">
        <v>800</v>
      </c>
      <c r="P431" s="36" t="s">
        <v>165</v>
      </c>
      <c r="Q431" s="36" t="s">
        <v>772</v>
      </c>
      <c r="R431" s="43" t="s">
        <v>757</v>
      </c>
      <c r="S431" s="36" t="str">
        <f>_xlfn.CONCAT( Table2[[#This Row],[friendly_name]], " Devices")</f>
        <v>Parents Move Devices</v>
      </c>
      <c r="T431" s="39"/>
      <c r="V431" s="38"/>
      <c r="W431" s="38"/>
      <c r="X431" s="38"/>
      <c r="Y431" s="38"/>
      <c r="Z431" s="38"/>
      <c r="AA431" s="38"/>
      <c r="AG431" s="38"/>
      <c r="AH431" s="38"/>
      <c r="AT431" s="42"/>
      <c r="AV43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6" t="str">
        <f>IF(ISBLANK(Table2[[#This Row],[device_model]]), "", Table2[[#This Row],[device_suggested_area]])</f>
        <v>Parents</v>
      </c>
      <c r="BB431" s="36" t="s">
        <v>367</v>
      </c>
      <c r="BC431" s="36" t="s">
        <v>1088</v>
      </c>
      <c r="BD431" s="36" t="s">
        <v>182</v>
      </c>
      <c r="BE431" s="36">
        <v>15.4</v>
      </c>
      <c r="BF431" s="36" t="s">
        <v>192</v>
      </c>
      <c r="BJ431" s="36" t="s">
        <v>1390</v>
      </c>
      <c r="BK431" s="36" t="s">
        <v>368</v>
      </c>
      <c r="BL431" s="41" t="s">
        <v>1414</v>
      </c>
      <c r="BM43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2" spans="1:65" s="36" customFormat="1" ht="16" customHeight="1" x14ac:dyDescent="0.2">
      <c r="A432" s="36">
        <v>2688</v>
      </c>
      <c r="B432" s="36" t="s">
        <v>26</v>
      </c>
      <c r="C432" s="36" t="s">
        <v>264</v>
      </c>
      <c r="D432" s="36" t="s">
        <v>145</v>
      </c>
      <c r="E432" s="36" t="s">
        <v>1475</v>
      </c>
      <c r="F432" s="37" t="str">
        <f>IF(ISBLANK(Table2[[#This Row],[unique_id]]), "", PROPER(SUBSTITUTE(Table2[[#This Row],[unique_id]], "_", " ")))</f>
        <v>Parents Homepod</v>
      </c>
      <c r="G432" s="36" t="s">
        <v>1476</v>
      </c>
      <c r="H432" s="36" t="s">
        <v>757</v>
      </c>
      <c r="I432" s="36" t="s">
        <v>144</v>
      </c>
      <c r="O432" s="38"/>
      <c r="T432" s="39"/>
      <c r="V432" s="38"/>
      <c r="W432" s="38"/>
      <c r="X432" s="38"/>
      <c r="Y432" s="38"/>
      <c r="Z432" s="38"/>
      <c r="AA432" s="38"/>
      <c r="AG432" s="38"/>
      <c r="AH432" s="38"/>
      <c r="AT432" s="42"/>
      <c r="AV43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6" t="str">
        <f>IF(ISBLANK(Table2[[#This Row],[device_model]]), "", Table2[[#This Row],[device_suggested_area]])</f>
        <v>Parents</v>
      </c>
      <c r="BB432" s="36" t="s">
        <v>1477</v>
      </c>
      <c r="BC432" s="36" t="s">
        <v>1091</v>
      </c>
      <c r="BD432" s="36" t="s">
        <v>264</v>
      </c>
      <c r="BE432" s="36" t="s">
        <v>401</v>
      </c>
      <c r="BF432" s="36" t="s">
        <v>192</v>
      </c>
      <c r="BJ432" s="36" t="s">
        <v>1390</v>
      </c>
      <c r="BK432" s="43" t="s">
        <v>404</v>
      </c>
      <c r="BL432" s="41" t="s">
        <v>1415</v>
      </c>
      <c r="BM43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3" spans="1:65" s="36" customFormat="1" ht="16" customHeight="1" x14ac:dyDescent="0.2">
      <c r="A433" s="36">
        <v>2700</v>
      </c>
      <c r="B433" s="36" t="s">
        <v>26</v>
      </c>
      <c r="C433" s="36" t="s">
        <v>150</v>
      </c>
      <c r="D433" s="36" t="s">
        <v>310</v>
      </c>
      <c r="E433" s="36" t="s">
        <v>663</v>
      </c>
      <c r="F433" s="37" t="str">
        <f>IF(ISBLANK(Table2[[#This Row],[unique_id]]), "", PROPER(SUBSTITUTE(Table2[[#This Row],[unique_id]], "_", " ")))</f>
        <v>Back Door Lock Security</v>
      </c>
      <c r="G433" s="36" t="s">
        <v>659</v>
      </c>
      <c r="H433" s="36" t="s">
        <v>641</v>
      </c>
      <c r="I433" s="36" t="s">
        <v>209</v>
      </c>
      <c r="M433" s="36" t="s">
        <v>136</v>
      </c>
      <c r="O433" s="38"/>
      <c r="T433" s="39"/>
      <c r="V433" s="38"/>
      <c r="W433" s="38"/>
      <c r="X433" s="38"/>
      <c r="Y433" s="38"/>
      <c r="Z433" s="38"/>
      <c r="AA433" s="38"/>
      <c r="AE433" s="36" t="s">
        <v>674</v>
      </c>
      <c r="AG433" s="38"/>
      <c r="AH433" s="38"/>
      <c r="AT433" s="42"/>
      <c r="AU433" s="38"/>
      <c r="AV433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3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3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6" t="str">
        <f>IF(ISBLANK(Table2[[#This Row],[device_model]]), "", Table2[[#This Row],[device_suggested_area]])</f>
        <v/>
      </c>
      <c r="BE433" s="38"/>
      <c r="BK433" s="43"/>
      <c r="BL433" s="41"/>
      <c r="BM433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1:65" s="36" customFormat="1" ht="16" customHeight="1" x14ac:dyDescent="0.2">
      <c r="A434" s="36">
        <v>2701</v>
      </c>
      <c r="B434" s="36" t="s">
        <v>26</v>
      </c>
      <c r="C434" s="36" t="s">
        <v>150</v>
      </c>
      <c r="D434" s="36" t="s">
        <v>148</v>
      </c>
      <c r="E434" s="36" t="s">
        <v>676</v>
      </c>
      <c r="F434" s="37" t="str">
        <f>IF(ISBLANK(Table2[[#This Row],[unique_id]]), "", PROPER(SUBSTITUTE(Table2[[#This Row],[unique_id]], "_", " ")))</f>
        <v>Template Back Door State</v>
      </c>
      <c r="G434" s="36" t="s">
        <v>285</v>
      </c>
      <c r="H434" s="36" t="s">
        <v>641</v>
      </c>
      <c r="I434" s="36" t="s">
        <v>209</v>
      </c>
      <c r="O434" s="38"/>
      <c r="T434" s="39"/>
      <c r="V434" s="38"/>
      <c r="W434" s="38"/>
      <c r="X434" s="38"/>
      <c r="Y434" s="38"/>
      <c r="Z434" s="38"/>
      <c r="AA434" s="38"/>
      <c r="AG434" s="38"/>
      <c r="AH434" s="38"/>
      <c r="AT434" s="42"/>
      <c r="AU434" s="38"/>
      <c r="AV43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6" t="str">
        <f>IF(ISBLANK(Table2[[#This Row],[device_model]]), "", Table2[[#This Row],[device_suggested_area]])</f>
        <v/>
      </c>
      <c r="BE434" s="38"/>
      <c r="BK434" s="43"/>
      <c r="BL434" s="41"/>
      <c r="BM43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s="36" customFormat="1" ht="16" customHeight="1" x14ac:dyDescent="0.2">
      <c r="A435" s="36">
        <v>2702</v>
      </c>
      <c r="B435" s="36" t="s">
        <v>26</v>
      </c>
      <c r="C435" s="36" t="s">
        <v>632</v>
      </c>
      <c r="D435" s="36" t="s">
        <v>635</v>
      </c>
      <c r="E435" s="36" t="s">
        <v>636</v>
      </c>
      <c r="F435" s="37" t="str">
        <f>IF(ISBLANK(Table2[[#This Row],[unique_id]]), "", PROPER(SUBSTITUTE(Table2[[#This Row],[unique_id]], "_", " ")))</f>
        <v>Back Door Lock</v>
      </c>
      <c r="G435" s="36" t="s">
        <v>678</v>
      </c>
      <c r="H435" s="36" t="s">
        <v>641</v>
      </c>
      <c r="I435" s="36" t="s">
        <v>209</v>
      </c>
      <c r="M435" s="36" t="s">
        <v>136</v>
      </c>
      <c r="O435" s="38"/>
      <c r="T435" s="39"/>
      <c r="V435" s="38"/>
      <c r="W435" s="38" t="s">
        <v>495</v>
      </c>
      <c r="X435" s="38"/>
      <c r="Y435" s="44" t="s">
        <v>768</v>
      </c>
      <c r="Z435" s="38"/>
      <c r="AA435" s="38"/>
      <c r="AG435" s="38"/>
      <c r="AH435" s="38"/>
      <c r="AT435" s="42"/>
      <c r="AV435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5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5" s="36" t="str">
        <f>Table2[[#This Row],[device_suggested_area]]</f>
        <v>Back Door</v>
      </c>
      <c r="BA435" s="36" t="str">
        <f>IF(ISBLANK(Table2[[#This Row],[device_model]]), "", Table2[[#This Row],[device_suggested_area]])</f>
        <v>Back Door</v>
      </c>
      <c r="BB435" s="36" t="s">
        <v>1072</v>
      </c>
      <c r="BC435" s="36" t="s">
        <v>633</v>
      </c>
      <c r="BD435" s="36" t="s">
        <v>632</v>
      </c>
      <c r="BE435" s="36" t="s">
        <v>634</v>
      </c>
      <c r="BF435" s="36" t="s">
        <v>641</v>
      </c>
      <c r="BK435" s="36" t="s">
        <v>631</v>
      </c>
      <c r="BM43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6" spans="1:65" s="36" customFormat="1" ht="16" customHeight="1" x14ac:dyDescent="0.2">
      <c r="A436" s="36">
        <v>2703</v>
      </c>
      <c r="B436" s="36" t="s">
        <v>26</v>
      </c>
      <c r="C436" s="36" t="s">
        <v>335</v>
      </c>
      <c r="D436" s="36" t="s">
        <v>148</v>
      </c>
      <c r="E436" s="36" t="s">
        <v>669</v>
      </c>
      <c r="F436" s="37" t="str">
        <f>IF(ISBLANK(Table2[[#This Row],[unique_id]]), "", PROPER(SUBSTITUTE(Table2[[#This Row],[unique_id]], "_", " ")))</f>
        <v>Template Back Door Sensor Contact Last</v>
      </c>
      <c r="G436" s="36" t="s">
        <v>677</v>
      </c>
      <c r="H436" s="36" t="s">
        <v>641</v>
      </c>
      <c r="I436" s="36" t="s">
        <v>209</v>
      </c>
      <c r="M436" s="36" t="s">
        <v>136</v>
      </c>
      <c r="O436" s="38"/>
      <c r="T436" s="39"/>
      <c r="V436" s="38"/>
      <c r="W436" s="38" t="s">
        <v>495</v>
      </c>
      <c r="X436" s="38"/>
      <c r="Y436" s="44" t="s">
        <v>768</v>
      </c>
      <c r="Z436" s="38"/>
      <c r="AA436" s="38"/>
      <c r="AG436" s="38"/>
      <c r="AH436" s="38"/>
      <c r="AT436" s="42"/>
      <c r="AV43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6" s="39" t="str">
        <f>Table2[[#This Row],[device_suggested_area]]</f>
        <v>Back Door</v>
      </c>
      <c r="BA436" s="36" t="str">
        <f>IF(ISBLANK(Table2[[#This Row],[device_model]]), "", Table2[[#This Row],[device_suggested_area]])</f>
        <v>Back Door</v>
      </c>
      <c r="BB436" s="39" t="s">
        <v>1085</v>
      </c>
      <c r="BC436" s="39" t="s">
        <v>652</v>
      </c>
      <c r="BD436" s="36" t="s">
        <v>1172</v>
      </c>
      <c r="BE436" s="36" t="s">
        <v>634</v>
      </c>
      <c r="BF436" s="36" t="s">
        <v>641</v>
      </c>
      <c r="BK436" s="36" t="s">
        <v>654</v>
      </c>
      <c r="BM43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37" spans="1:65" s="36" customFormat="1" ht="16" customHeight="1" x14ac:dyDescent="0.2">
      <c r="A437" s="36">
        <v>2704</v>
      </c>
      <c r="B437" s="36" t="s">
        <v>585</v>
      </c>
      <c r="C437" s="36" t="s">
        <v>234</v>
      </c>
      <c r="D437" s="36" t="s">
        <v>147</v>
      </c>
      <c r="F437" s="37" t="str">
        <f>IF(ISBLANK(Table2[[#This Row],[unique_id]]), "", PROPER(SUBSTITUTE(Table2[[#This Row],[unique_id]], "_", " ")))</f>
        <v/>
      </c>
      <c r="G437" s="36" t="s">
        <v>641</v>
      </c>
      <c r="H437" s="36" t="s">
        <v>649</v>
      </c>
      <c r="I437" s="36" t="s">
        <v>209</v>
      </c>
      <c r="O437" s="38"/>
      <c r="T437" s="39"/>
      <c r="V437" s="38"/>
      <c r="W437" s="38"/>
      <c r="X437" s="38"/>
      <c r="Y437" s="38"/>
      <c r="Z437" s="38"/>
      <c r="AA437" s="38"/>
      <c r="AG437" s="38"/>
      <c r="AH437" s="38"/>
      <c r="AT437" s="42"/>
      <c r="AU437" s="38"/>
      <c r="AV437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6" t="str">
        <f>IF(ISBLANK(Table2[[#This Row],[device_model]]), "", Table2[[#This Row],[device_suggested_area]])</f>
        <v/>
      </c>
      <c r="BC437" s="39"/>
      <c r="BE437" s="38"/>
      <c r="BM43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s="36" customFormat="1" ht="16" customHeight="1" x14ac:dyDescent="0.2">
      <c r="A438" s="36">
        <v>2705</v>
      </c>
      <c r="B438" s="36" t="s">
        <v>26</v>
      </c>
      <c r="C438" s="36" t="s">
        <v>150</v>
      </c>
      <c r="D438" s="36" t="s">
        <v>310</v>
      </c>
      <c r="E438" s="36" t="s">
        <v>664</v>
      </c>
      <c r="F438" s="37" t="str">
        <f>IF(ISBLANK(Table2[[#This Row],[unique_id]]), "", PROPER(SUBSTITUTE(Table2[[#This Row],[unique_id]], "_", " ")))</f>
        <v>Front Door Lock Security</v>
      </c>
      <c r="G438" s="36" t="s">
        <v>659</v>
      </c>
      <c r="H438" s="36" t="s">
        <v>640</v>
      </c>
      <c r="I438" s="36" t="s">
        <v>209</v>
      </c>
      <c r="M438" s="36" t="s">
        <v>136</v>
      </c>
      <c r="O438" s="38"/>
      <c r="T438" s="39"/>
      <c r="V438" s="38"/>
      <c r="W438" s="38"/>
      <c r="X438" s="38"/>
      <c r="Y438" s="38"/>
      <c r="Z438" s="38"/>
      <c r="AA438" s="38"/>
      <c r="AE438" s="36" t="s">
        <v>674</v>
      </c>
      <c r="AG438" s="38"/>
      <c r="AH438" s="38"/>
      <c r="AT438" s="42"/>
      <c r="AU438" s="38"/>
      <c r="AV43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6" t="str">
        <f>IF(ISBLANK(Table2[[#This Row],[device_model]]), "", Table2[[#This Row],[device_suggested_area]])</f>
        <v/>
      </c>
      <c r="BE438" s="38"/>
      <c r="BK438" s="43"/>
      <c r="BL438" s="41"/>
      <c r="BM43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5" s="36" customFormat="1" ht="16" customHeight="1" x14ac:dyDescent="0.2">
      <c r="A439" s="36">
        <v>2706</v>
      </c>
      <c r="B439" s="36" t="s">
        <v>26</v>
      </c>
      <c r="C439" s="36" t="s">
        <v>150</v>
      </c>
      <c r="D439" s="36" t="s">
        <v>148</v>
      </c>
      <c r="E439" s="36" t="s">
        <v>675</v>
      </c>
      <c r="F439" s="37" t="str">
        <f>IF(ISBLANK(Table2[[#This Row],[unique_id]]), "", PROPER(SUBSTITUTE(Table2[[#This Row],[unique_id]], "_", " ")))</f>
        <v>Template Front Door State</v>
      </c>
      <c r="G439" s="36" t="s">
        <v>285</v>
      </c>
      <c r="H439" s="36" t="s">
        <v>640</v>
      </c>
      <c r="I439" s="36" t="s">
        <v>209</v>
      </c>
      <c r="O439" s="38"/>
      <c r="T439" s="39"/>
      <c r="V439" s="38"/>
      <c r="W439" s="38"/>
      <c r="X439" s="38"/>
      <c r="Y439" s="38"/>
      <c r="Z439" s="38"/>
      <c r="AA439" s="38"/>
      <c r="AG439" s="38"/>
      <c r="AH439" s="38"/>
      <c r="AT439" s="42"/>
      <c r="AU439" s="38"/>
      <c r="AV43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6" t="str">
        <f>IF(ISBLANK(Table2[[#This Row],[device_model]]), "", Table2[[#This Row],[device_suggested_area]])</f>
        <v/>
      </c>
      <c r="BE439" s="38"/>
      <c r="BK439" s="43"/>
      <c r="BL439" s="41"/>
      <c r="BM43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5" s="36" customFormat="1" ht="16" customHeight="1" x14ac:dyDescent="0.2">
      <c r="A440" s="36">
        <v>2707</v>
      </c>
      <c r="B440" s="36" t="s">
        <v>26</v>
      </c>
      <c r="C440" s="36" t="s">
        <v>632</v>
      </c>
      <c r="D440" s="36" t="s">
        <v>635</v>
      </c>
      <c r="E440" s="36" t="s">
        <v>637</v>
      </c>
      <c r="F440" s="37" t="str">
        <f>IF(ISBLANK(Table2[[#This Row],[unique_id]]), "", PROPER(SUBSTITUTE(Table2[[#This Row],[unique_id]], "_", " ")))</f>
        <v>Front Door Lock</v>
      </c>
      <c r="G440" s="36" t="s">
        <v>678</v>
      </c>
      <c r="H440" s="36" t="s">
        <v>640</v>
      </c>
      <c r="I440" s="36" t="s">
        <v>209</v>
      </c>
      <c r="M440" s="36" t="s">
        <v>136</v>
      </c>
      <c r="O440" s="38"/>
      <c r="T440" s="39"/>
      <c r="V440" s="38"/>
      <c r="W440" s="38" t="s">
        <v>495</v>
      </c>
      <c r="X440" s="38"/>
      <c r="Y440" s="44" t="s">
        <v>768</v>
      </c>
      <c r="Z440" s="38"/>
      <c r="AA440" s="38"/>
      <c r="AG440" s="38"/>
      <c r="AH440" s="38"/>
      <c r="AT440" s="42"/>
      <c r="AV44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0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36" t="str">
        <f>Table2[[#This Row],[device_suggested_area]]</f>
        <v>Front Door</v>
      </c>
      <c r="BA440" s="36" t="str">
        <f>IF(ISBLANK(Table2[[#This Row],[device_model]]), "", Table2[[#This Row],[device_suggested_area]])</f>
        <v>Front Door</v>
      </c>
      <c r="BB440" s="36" t="s">
        <v>1072</v>
      </c>
      <c r="BC440" s="36" t="s">
        <v>633</v>
      </c>
      <c r="BD440" s="36" t="s">
        <v>632</v>
      </c>
      <c r="BE440" s="36" t="s">
        <v>634</v>
      </c>
      <c r="BF440" s="36" t="s">
        <v>640</v>
      </c>
      <c r="BK440" s="36" t="s">
        <v>638</v>
      </c>
      <c r="BM44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1" spans="1:65" s="36" customFormat="1" ht="16" customHeight="1" x14ac:dyDescent="0.2">
      <c r="A441" s="36">
        <v>2708</v>
      </c>
      <c r="B441" s="36" t="s">
        <v>26</v>
      </c>
      <c r="C441" s="36" t="s">
        <v>335</v>
      </c>
      <c r="D441" s="36" t="s">
        <v>148</v>
      </c>
      <c r="E441" s="36" t="s">
        <v>668</v>
      </c>
      <c r="F441" s="37" t="str">
        <f>IF(ISBLANK(Table2[[#This Row],[unique_id]]), "", PROPER(SUBSTITUTE(Table2[[#This Row],[unique_id]], "_", " ")))</f>
        <v>Template Front Door Sensor Contact Last</v>
      </c>
      <c r="G441" s="36" t="s">
        <v>677</v>
      </c>
      <c r="H441" s="36" t="s">
        <v>640</v>
      </c>
      <c r="I441" s="36" t="s">
        <v>209</v>
      </c>
      <c r="M441" s="36" t="s">
        <v>136</v>
      </c>
      <c r="O441" s="38"/>
      <c r="T441" s="39"/>
      <c r="V441" s="38"/>
      <c r="W441" s="38" t="s">
        <v>495</v>
      </c>
      <c r="X441" s="38"/>
      <c r="Y441" s="44" t="s">
        <v>768</v>
      </c>
      <c r="Z441" s="38"/>
      <c r="AA441" s="38"/>
      <c r="AG441" s="38"/>
      <c r="AH441" s="38"/>
      <c r="AT441" s="42"/>
      <c r="AV44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1" s="39" t="str">
        <f>Table2[[#This Row],[device_suggested_area]]</f>
        <v>Front Door</v>
      </c>
      <c r="BA441" s="36" t="str">
        <f>IF(ISBLANK(Table2[[#This Row],[device_model]]), "", Table2[[#This Row],[device_suggested_area]])</f>
        <v>Front Door</v>
      </c>
      <c r="BB441" s="39" t="s">
        <v>1085</v>
      </c>
      <c r="BC441" s="39" t="s">
        <v>652</v>
      </c>
      <c r="BD441" s="36" t="s">
        <v>1172</v>
      </c>
      <c r="BE441" s="36" t="s">
        <v>634</v>
      </c>
      <c r="BF441" s="36" t="s">
        <v>640</v>
      </c>
      <c r="BK441" s="36" t="s">
        <v>653</v>
      </c>
      <c r="BM44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2" spans="1:65" s="36" customFormat="1" ht="16" customHeight="1" x14ac:dyDescent="0.2">
      <c r="A442" s="36">
        <v>2709</v>
      </c>
      <c r="B442" s="36" t="s">
        <v>585</v>
      </c>
      <c r="C442" s="36" t="s">
        <v>234</v>
      </c>
      <c r="D442" s="36" t="s">
        <v>147</v>
      </c>
      <c r="F442" s="37" t="str">
        <f>IF(ISBLANK(Table2[[#This Row],[unique_id]]), "", PROPER(SUBSTITUTE(Table2[[#This Row],[unique_id]], "_", " ")))</f>
        <v/>
      </c>
      <c r="G442" s="36" t="s">
        <v>640</v>
      </c>
      <c r="H442" s="36" t="s">
        <v>648</v>
      </c>
      <c r="I442" s="36" t="s">
        <v>209</v>
      </c>
      <c r="O442" s="38"/>
      <c r="T442" s="39"/>
      <c r="V442" s="38"/>
      <c r="W442" s="38"/>
      <c r="X442" s="38"/>
      <c r="Y442" s="38"/>
      <c r="Z442" s="38"/>
      <c r="AA442" s="38"/>
      <c r="AG442" s="38"/>
      <c r="AH442" s="38"/>
      <c r="AT442" s="42"/>
      <c r="AU442" s="38"/>
      <c r="AV44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6" t="str">
        <f>IF(ISBLANK(Table2[[#This Row],[device_model]]), "", Table2[[#This Row],[device_suggested_area]])</f>
        <v/>
      </c>
      <c r="BC442" s="39"/>
      <c r="BE442" s="38"/>
      <c r="BM44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s="36" customFormat="1" ht="16" customHeight="1" x14ac:dyDescent="0.2">
      <c r="A443" s="36">
        <v>2710</v>
      </c>
      <c r="B443" s="36" t="s">
        <v>26</v>
      </c>
      <c r="C443" s="36" t="s">
        <v>133</v>
      </c>
      <c r="D443" s="36" t="s">
        <v>148</v>
      </c>
      <c r="E443" s="36" t="s">
        <v>608</v>
      </c>
      <c r="F443" s="37" t="str">
        <f>IF(ISBLANK(Table2[[#This Row],[unique_id]]), "", PROPER(SUBSTITUTE(Table2[[#This Row],[unique_id]], "_", " ")))</f>
        <v>Ada Fan Occupancy</v>
      </c>
      <c r="G443" s="36" t="s">
        <v>130</v>
      </c>
      <c r="H443" s="36" t="s">
        <v>646</v>
      </c>
      <c r="I443" s="36" t="s">
        <v>209</v>
      </c>
      <c r="M443" s="36" t="s">
        <v>136</v>
      </c>
      <c r="O443" s="38"/>
      <c r="T443" s="39"/>
      <c r="V443" s="38"/>
      <c r="W443" s="38"/>
      <c r="X443" s="38"/>
      <c r="Y443" s="38"/>
      <c r="Z443" s="38"/>
      <c r="AA443" s="38"/>
      <c r="AG443" s="38"/>
      <c r="AH443" s="38"/>
      <c r="AT443" s="42"/>
      <c r="AU443" s="38"/>
      <c r="AV443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6" t="str">
        <f>IF(ISBLANK(Table2[[#This Row],[device_model]]), "", Table2[[#This Row],[device_suggested_area]])</f>
        <v/>
      </c>
      <c r="BE443" s="38"/>
      <c r="BM443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s="36" customFormat="1" ht="16" customHeight="1" x14ac:dyDescent="0.2">
      <c r="A444" s="36">
        <v>2711</v>
      </c>
      <c r="B444" s="36" t="s">
        <v>26</v>
      </c>
      <c r="C444" s="36" t="s">
        <v>133</v>
      </c>
      <c r="D444" s="36" t="s">
        <v>148</v>
      </c>
      <c r="E444" s="36" t="s">
        <v>607</v>
      </c>
      <c r="F444" s="37" t="str">
        <f>IF(ISBLANK(Table2[[#This Row],[unique_id]]), "", PROPER(SUBSTITUTE(Table2[[#This Row],[unique_id]], "_", " ")))</f>
        <v>Edwin Fan Occupancy</v>
      </c>
      <c r="G444" s="36" t="s">
        <v>127</v>
      </c>
      <c r="H444" s="36" t="s">
        <v>646</v>
      </c>
      <c r="I444" s="36" t="s">
        <v>209</v>
      </c>
      <c r="M444" s="36" t="s">
        <v>136</v>
      </c>
      <c r="O444" s="38"/>
      <c r="T444" s="39"/>
      <c r="V444" s="38"/>
      <c r="W444" s="38"/>
      <c r="X444" s="38"/>
      <c r="Y444" s="38"/>
      <c r="Z444" s="38"/>
      <c r="AA444" s="38"/>
      <c r="AG444" s="38"/>
      <c r="AH444" s="38"/>
      <c r="AT444" s="42"/>
      <c r="AU444" s="38"/>
      <c r="AV44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36" t="str">
        <f>IF(ISBLANK(Table2[[#This Row],[device_model]]), "", Table2[[#This Row],[device_suggested_area]])</f>
        <v/>
      </c>
      <c r="BE444" s="38"/>
      <c r="BM44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5" s="36" customFormat="1" ht="16" customHeight="1" x14ac:dyDescent="0.2">
      <c r="A445" s="36">
        <v>2712</v>
      </c>
      <c r="B445" s="36" t="s">
        <v>26</v>
      </c>
      <c r="C445" s="36" t="s">
        <v>133</v>
      </c>
      <c r="D445" s="36" t="s">
        <v>148</v>
      </c>
      <c r="E445" s="36" t="s">
        <v>609</v>
      </c>
      <c r="F445" s="37" t="str">
        <f>IF(ISBLANK(Table2[[#This Row],[unique_id]]), "", PROPER(SUBSTITUTE(Table2[[#This Row],[unique_id]], "_", " ")))</f>
        <v>Parents Fan Occupancy</v>
      </c>
      <c r="G445" s="36" t="s">
        <v>192</v>
      </c>
      <c r="H445" s="36" t="s">
        <v>646</v>
      </c>
      <c r="I445" s="36" t="s">
        <v>209</v>
      </c>
      <c r="M445" s="36" t="s">
        <v>136</v>
      </c>
      <c r="O445" s="38"/>
      <c r="T445" s="39"/>
      <c r="V445" s="38"/>
      <c r="W445" s="38"/>
      <c r="X445" s="38"/>
      <c r="Y445" s="38"/>
      <c r="Z445" s="38"/>
      <c r="AA445" s="38"/>
      <c r="AG445" s="38"/>
      <c r="AH445" s="38"/>
      <c r="AT445" s="42"/>
      <c r="AU445" s="38"/>
      <c r="AV445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36" t="str">
        <f>IF(ISBLANK(Table2[[#This Row],[device_model]]), "", Table2[[#This Row],[device_suggested_area]])</f>
        <v/>
      </c>
      <c r="BE445" s="38"/>
      <c r="BM44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5" s="36" customFormat="1" ht="16" customHeight="1" x14ac:dyDescent="0.2">
      <c r="A446" s="36">
        <v>2713</v>
      </c>
      <c r="B446" s="36" t="s">
        <v>26</v>
      </c>
      <c r="C446" s="36" t="s">
        <v>133</v>
      </c>
      <c r="D446" s="36" t="s">
        <v>148</v>
      </c>
      <c r="E446" s="36" t="s">
        <v>610</v>
      </c>
      <c r="F446" s="37" t="str">
        <f>IF(ISBLANK(Table2[[#This Row],[unique_id]]), "", PROPER(SUBSTITUTE(Table2[[#This Row],[unique_id]], "_", " ")))</f>
        <v>Lounge Fan Occupancy</v>
      </c>
      <c r="G446" s="36" t="s">
        <v>194</v>
      </c>
      <c r="H446" s="36" t="s">
        <v>646</v>
      </c>
      <c r="I446" s="36" t="s">
        <v>209</v>
      </c>
      <c r="M446" s="36" t="s">
        <v>136</v>
      </c>
      <c r="O446" s="38"/>
      <c r="T446" s="39"/>
      <c r="V446" s="38"/>
      <c r="W446" s="38"/>
      <c r="X446" s="38"/>
      <c r="Y446" s="38"/>
      <c r="Z446" s="38"/>
      <c r="AA446" s="38"/>
      <c r="AG446" s="38"/>
      <c r="AH446" s="38"/>
      <c r="AT446" s="42"/>
      <c r="AU446" s="38"/>
      <c r="AV44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6" t="str">
        <f>IF(ISBLANK(Table2[[#This Row],[device_model]]), "", Table2[[#This Row],[device_suggested_area]])</f>
        <v/>
      </c>
      <c r="BE446" s="38"/>
      <c r="BM44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s="36" customFormat="1" ht="16" customHeight="1" x14ac:dyDescent="0.2">
      <c r="A447" s="36">
        <v>2714</v>
      </c>
      <c r="B447" s="36" t="s">
        <v>26</v>
      </c>
      <c r="C447" s="36" t="s">
        <v>133</v>
      </c>
      <c r="D447" s="36" t="s">
        <v>148</v>
      </c>
      <c r="E447" s="36" t="s">
        <v>611</v>
      </c>
      <c r="F447" s="37" t="str">
        <f>IF(ISBLANK(Table2[[#This Row],[unique_id]]), "", PROPER(SUBSTITUTE(Table2[[#This Row],[unique_id]], "_", " ")))</f>
        <v>Deck East Fan Occupancy</v>
      </c>
      <c r="G447" s="36" t="s">
        <v>215</v>
      </c>
      <c r="H447" s="36" t="s">
        <v>646</v>
      </c>
      <c r="I447" s="36" t="s">
        <v>209</v>
      </c>
      <c r="M447" s="36" t="s">
        <v>136</v>
      </c>
      <c r="O447" s="38"/>
      <c r="T447" s="39"/>
      <c r="V447" s="38"/>
      <c r="W447" s="38"/>
      <c r="X447" s="38"/>
      <c r="Y447" s="38"/>
      <c r="Z447" s="38"/>
      <c r="AA447" s="38"/>
      <c r="AG447" s="38"/>
      <c r="AH447" s="38"/>
      <c r="AT447" s="42"/>
      <c r="AU447" s="38"/>
      <c r="AV447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36" t="str">
        <f>IF(ISBLANK(Table2[[#This Row],[device_model]]), "", Table2[[#This Row],[device_suggested_area]])</f>
        <v/>
      </c>
      <c r="BE447" s="38"/>
      <c r="BM44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s="36" customFormat="1" ht="16" customHeight="1" x14ac:dyDescent="0.2">
      <c r="A448" s="36">
        <v>2715</v>
      </c>
      <c r="B448" s="36" t="s">
        <v>26</v>
      </c>
      <c r="C448" s="36" t="s">
        <v>133</v>
      </c>
      <c r="D448" s="36" t="s">
        <v>148</v>
      </c>
      <c r="E448" s="36" t="s">
        <v>612</v>
      </c>
      <c r="F448" s="37" t="str">
        <f>IF(ISBLANK(Table2[[#This Row],[unique_id]]), "", PROPER(SUBSTITUTE(Table2[[#This Row],[unique_id]], "_", " ")))</f>
        <v>Deck West Fan Occupancy</v>
      </c>
      <c r="G448" s="36" t="s">
        <v>214</v>
      </c>
      <c r="H448" s="36" t="s">
        <v>646</v>
      </c>
      <c r="I448" s="36" t="s">
        <v>209</v>
      </c>
      <c r="M448" s="36" t="s">
        <v>136</v>
      </c>
      <c r="O448" s="38"/>
      <c r="T448" s="39"/>
      <c r="V448" s="38"/>
      <c r="W448" s="38"/>
      <c r="X448" s="38"/>
      <c r="Y448" s="38"/>
      <c r="Z448" s="38"/>
      <c r="AA448" s="38"/>
      <c r="AG448" s="38"/>
      <c r="AH448" s="38"/>
      <c r="AT448" s="42"/>
      <c r="AU448" s="38"/>
      <c r="AV44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36" t="str">
        <f>IF(ISBLANK(Table2[[#This Row],[device_model]]), "", Table2[[#This Row],[device_suggested_area]])</f>
        <v/>
      </c>
      <c r="BE448" s="38"/>
      <c r="BM44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s="36" customFormat="1" ht="16" customHeight="1" x14ac:dyDescent="0.2">
      <c r="A449" s="36">
        <v>2716</v>
      </c>
      <c r="B449" s="36" t="s">
        <v>26</v>
      </c>
      <c r="C449" s="36" t="s">
        <v>446</v>
      </c>
      <c r="D449" s="36" t="s">
        <v>334</v>
      </c>
      <c r="E449" s="36" t="s">
        <v>333</v>
      </c>
      <c r="F449" s="37" t="str">
        <f>IF(ISBLANK(Table2[[#This Row],[unique_id]]), "", PROPER(SUBSTITUTE(Table2[[#This Row],[unique_id]], "_", " ")))</f>
        <v>Column Break</v>
      </c>
      <c r="G449" s="36" t="s">
        <v>330</v>
      </c>
      <c r="H449" s="36" t="s">
        <v>643</v>
      </c>
      <c r="I449" s="36" t="s">
        <v>209</v>
      </c>
      <c r="M449" s="36" t="s">
        <v>331</v>
      </c>
      <c r="N449" s="36" t="s">
        <v>332</v>
      </c>
      <c r="O449" s="38"/>
      <c r="T449" s="39"/>
      <c r="V449" s="38"/>
      <c r="W449" s="38"/>
      <c r="X449" s="38"/>
      <c r="Y449" s="38"/>
      <c r="Z449" s="38"/>
      <c r="AA449" s="38"/>
      <c r="AG449" s="38"/>
      <c r="AH449" s="38"/>
      <c r="AT449" s="42"/>
      <c r="AU449" s="38"/>
      <c r="AV44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6" t="str">
        <f>IF(ISBLANK(Table2[[#This Row],[device_model]]), "", Table2[[#This Row],[device_suggested_area]])</f>
        <v/>
      </c>
      <c r="BE449" s="38"/>
      <c r="BM44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s="36" customFormat="1" ht="16" customHeight="1" x14ac:dyDescent="0.2">
      <c r="A450" s="36">
        <v>2717</v>
      </c>
      <c r="B450" s="36" t="s">
        <v>26</v>
      </c>
      <c r="C450" s="36" t="s">
        <v>234</v>
      </c>
      <c r="D450" s="36" t="s">
        <v>148</v>
      </c>
      <c r="E450" s="36" t="s">
        <v>149</v>
      </c>
      <c r="F450" s="37" t="str">
        <f>IF(ISBLANK(Table2[[#This Row],[unique_id]]), "", PROPER(SUBSTITUTE(Table2[[#This Row],[unique_id]], "_", " ")))</f>
        <v>Uvc Ada Motion</v>
      </c>
      <c r="G450" s="36" t="s">
        <v>639</v>
      </c>
      <c r="H450" s="36" t="s">
        <v>643</v>
      </c>
      <c r="I450" s="36" t="s">
        <v>209</v>
      </c>
      <c r="M450" s="36" t="s">
        <v>136</v>
      </c>
      <c r="O450" s="38"/>
      <c r="T450" s="39"/>
      <c r="V450" s="38"/>
      <c r="W450" s="38"/>
      <c r="X450" s="38"/>
      <c r="Y450" s="38"/>
      <c r="Z450" s="38"/>
      <c r="AA450" s="38"/>
      <c r="AG450" s="38"/>
      <c r="AH450" s="38"/>
      <c r="AT450" s="42"/>
      <c r="AU450" s="38"/>
      <c r="AV45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6" t="str">
        <f>IF(ISBLANK(Table2[[#This Row],[device_model]]), "", Table2[[#This Row],[device_suggested_area]])</f>
        <v/>
      </c>
      <c r="BE450" s="38"/>
      <c r="BM45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s="36" customFormat="1" ht="16" customHeight="1" x14ac:dyDescent="0.2">
      <c r="A451" s="36">
        <v>2718</v>
      </c>
      <c r="B451" s="36" t="s">
        <v>26</v>
      </c>
      <c r="C451" s="36" t="s">
        <v>234</v>
      </c>
      <c r="D451" s="36" t="s">
        <v>147</v>
      </c>
      <c r="E451" s="36" t="s">
        <v>1502</v>
      </c>
      <c r="F451" s="37" t="str">
        <f>IF(ISBLANK(Table2[[#This Row],[unique_id]]), "", PROPER(SUBSTITUTE(Table2[[#This Row],[unique_id]], "_", " ")))</f>
        <v>Uvc Ada Medium Resolution Channel</v>
      </c>
      <c r="G451" s="36" t="s">
        <v>130</v>
      </c>
      <c r="H451" s="36" t="s">
        <v>645</v>
      </c>
      <c r="I451" s="36" t="s">
        <v>209</v>
      </c>
      <c r="M451" s="36" t="s">
        <v>136</v>
      </c>
      <c r="N451" s="36" t="s">
        <v>271</v>
      </c>
      <c r="O451" s="38"/>
      <c r="T451" s="39"/>
      <c r="V451" s="38"/>
      <c r="W451" s="38"/>
      <c r="X451" s="38"/>
      <c r="Y451" s="38"/>
      <c r="Z451" s="38"/>
      <c r="AA451" s="38"/>
      <c r="AG451" s="38"/>
      <c r="AH451" s="38"/>
      <c r="AT451" s="42"/>
      <c r="AV45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5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5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1" s="36" t="s">
        <v>390</v>
      </c>
      <c r="BA451" s="36" t="str">
        <f>IF(ISBLANK(Table2[[#This Row],[device_model]]), "", Table2[[#This Row],[device_suggested_area]])</f>
        <v>Ada</v>
      </c>
      <c r="BB451" s="36" t="str">
        <f>Table2[[#This Row],[device_suggested_area]]</f>
        <v>Ada</v>
      </c>
      <c r="BC451" s="36" t="s">
        <v>388</v>
      </c>
      <c r="BD451" s="36" t="s">
        <v>234</v>
      </c>
      <c r="BE451" s="36" t="s">
        <v>389</v>
      </c>
      <c r="BF451" s="36" t="s">
        <v>130</v>
      </c>
      <c r="BJ451" s="36" t="s">
        <v>1391</v>
      </c>
      <c r="BK451" s="36" t="s">
        <v>386</v>
      </c>
      <c r="BL451" s="36" t="s">
        <v>1455</v>
      </c>
      <c r="BM45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2" spans="1:65" s="36" customFormat="1" ht="16" customHeight="1" x14ac:dyDescent="0.2">
      <c r="A452" s="36">
        <v>2719</v>
      </c>
      <c r="B452" s="36" t="s">
        <v>26</v>
      </c>
      <c r="C452" s="36" t="s">
        <v>234</v>
      </c>
      <c r="D452" s="36" t="s">
        <v>148</v>
      </c>
      <c r="E452" s="36" t="s">
        <v>208</v>
      </c>
      <c r="F452" s="37" t="str">
        <f>IF(ISBLANK(Table2[[#This Row],[unique_id]]), "", PROPER(SUBSTITUTE(Table2[[#This Row],[unique_id]], "_", " ")))</f>
        <v>Uvc Edwin Motion</v>
      </c>
      <c r="G452" s="36" t="s">
        <v>639</v>
      </c>
      <c r="H452" s="36" t="s">
        <v>642</v>
      </c>
      <c r="I452" s="36" t="s">
        <v>209</v>
      </c>
      <c r="M452" s="36" t="s">
        <v>136</v>
      </c>
      <c r="O452" s="38"/>
      <c r="T452" s="39"/>
      <c r="V452" s="38"/>
      <c r="W452" s="38"/>
      <c r="X452" s="38"/>
      <c r="Y452" s="38"/>
      <c r="Z452" s="38"/>
      <c r="AA452" s="38"/>
      <c r="AG452" s="38"/>
      <c r="AH452" s="38"/>
      <c r="AT452" s="42"/>
      <c r="AU452" s="38"/>
      <c r="AV45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6" t="str">
        <f>IF(ISBLANK(Table2[[#This Row],[device_model]]), "", Table2[[#This Row],[device_suggested_area]])</f>
        <v/>
      </c>
      <c r="BE452" s="38"/>
      <c r="BM45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s="36" customFormat="1" ht="16" customHeight="1" x14ac:dyDescent="0.2">
      <c r="A453" s="36">
        <v>2720</v>
      </c>
      <c r="B453" s="36" t="s">
        <v>26</v>
      </c>
      <c r="C453" s="36" t="s">
        <v>234</v>
      </c>
      <c r="D453" s="36" t="s">
        <v>147</v>
      </c>
      <c r="E453" s="36" t="s">
        <v>1503</v>
      </c>
      <c r="F453" s="37" t="str">
        <f>IF(ISBLANK(Table2[[#This Row],[unique_id]]), "", PROPER(SUBSTITUTE(Table2[[#This Row],[unique_id]], "_", " ")))</f>
        <v>Uvc Edwin Medium Resolution Channel</v>
      </c>
      <c r="G453" s="36" t="s">
        <v>127</v>
      </c>
      <c r="H453" s="36" t="s">
        <v>644</v>
      </c>
      <c r="I453" s="36" t="s">
        <v>209</v>
      </c>
      <c r="M453" s="36" t="s">
        <v>136</v>
      </c>
      <c r="N453" s="36" t="s">
        <v>271</v>
      </c>
      <c r="O453" s="38"/>
      <c r="T453" s="39"/>
      <c r="V453" s="38"/>
      <c r="W453" s="38"/>
      <c r="X453" s="38"/>
      <c r="Y453" s="38"/>
      <c r="Z453" s="38"/>
      <c r="AA453" s="38"/>
      <c r="AG453" s="38"/>
      <c r="AH453" s="38"/>
      <c r="AT453" s="42"/>
      <c r="AV453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3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3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3" s="36" t="s">
        <v>390</v>
      </c>
      <c r="BA453" s="36" t="str">
        <f>IF(ISBLANK(Table2[[#This Row],[device_model]]), "", Table2[[#This Row],[device_suggested_area]])</f>
        <v>Edwin</v>
      </c>
      <c r="BB453" s="36" t="str">
        <f>Table2[[#This Row],[device_suggested_area]]</f>
        <v>Edwin</v>
      </c>
      <c r="BC453" s="36" t="s">
        <v>388</v>
      </c>
      <c r="BD453" s="36" t="s">
        <v>234</v>
      </c>
      <c r="BE453" s="36" t="s">
        <v>389</v>
      </c>
      <c r="BF453" s="36" t="s">
        <v>127</v>
      </c>
      <c r="BJ453" s="36" t="s">
        <v>1391</v>
      </c>
      <c r="BK453" s="36" t="s">
        <v>387</v>
      </c>
      <c r="BL453" s="36" t="s">
        <v>1456</v>
      </c>
      <c r="BM453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4" spans="1:65" s="36" customFormat="1" ht="16" customHeight="1" x14ac:dyDescent="0.2">
      <c r="A454" s="36">
        <v>2721</v>
      </c>
      <c r="B454" s="36" t="s">
        <v>26</v>
      </c>
      <c r="C454" s="36" t="s">
        <v>446</v>
      </c>
      <c r="D454" s="36" t="s">
        <v>334</v>
      </c>
      <c r="E454" s="36" t="s">
        <v>333</v>
      </c>
      <c r="F454" s="37" t="str">
        <f>IF(ISBLANK(Table2[[#This Row],[unique_id]]), "", PROPER(SUBSTITUTE(Table2[[#This Row],[unique_id]], "_", " ")))</f>
        <v>Column Break</v>
      </c>
      <c r="G454" s="36" t="s">
        <v>330</v>
      </c>
      <c r="H454" s="36" t="s">
        <v>644</v>
      </c>
      <c r="I454" s="36" t="s">
        <v>209</v>
      </c>
      <c r="M454" s="36" t="s">
        <v>331</v>
      </c>
      <c r="N454" s="36" t="s">
        <v>332</v>
      </c>
      <c r="O454" s="38"/>
      <c r="T454" s="39"/>
      <c r="V454" s="38"/>
      <c r="W454" s="38"/>
      <c r="X454" s="38"/>
      <c r="Y454" s="38"/>
      <c r="Z454" s="38"/>
      <c r="AA454" s="38"/>
      <c r="AG454" s="38"/>
      <c r="AH454" s="38"/>
      <c r="AT454" s="42"/>
      <c r="AU454" s="38"/>
      <c r="AV45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6" t="str">
        <f>IF(ISBLANK(Table2[[#This Row],[device_model]]), "", Table2[[#This Row],[device_suggested_area]])</f>
        <v/>
      </c>
      <c r="BE454" s="38"/>
      <c r="BM45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s="36" customFormat="1" ht="16" customHeight="1" x14ac:dyDescent="0.2">
      <c r="A455" s="36">
        <v>5000</v>
      </c>
      <c r="B455" s="41" t="s">
        <v>26</v>
      </c>
      <c r="C455" s="36" t="s">
        <v>234</v>
      </c>
      <c r="F455" s="37" t="str">
        <f>IF(ISBLANK(Table2[[#This Row],[unique_id]]), "", PROPER(SUBSTITUTE(Table2[[#This Row],[unique_id]], "_", " ")))</f>
        <v/>
      </c>
      <c r="O455" s="38"/>
      <c r="T455" s="39"/>
      <c r="V455" s="38"/>
      <c r="W455" s="38"/>
      <c r="X455" s="38"/>
      <c r="Y455" s="38"/>
      <c r="Z455" s="38"/>
      <c r="AA455" s="38"/>
      <c r="AG455" s="38"/>
      <c r="AH455" s="38"/>
      <c r="AT455" s="42"/>
      <c r="AV455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5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36" t="s">
        <v>1067</v>
      </c>
      <c r="BA455" s="36" t="str">
        <f>IF(ISBLANK(Table2[[#This Row],[device_model]]), "", Table2[[#This Row],[device_suggested_area]])</f>
        <v>Rack</v>
      </c>
      <c r="BB455" s="36" t="s">
        <v>1118</v>
      </c>
      <c r="BC455" s="36" t="s">
        <v>1066</v>
      </c>
      <c r="BD455" s="36" t="s">
        <v>234</v>
      </c>
      <c r="BE455" s="36" t="s">
        <v>406</v>
      </c>
      <c r="BF455" s="36" t="s">
        <v>28</v>
      </c>
      <c r="BJ455" s="36" t="s">
        <v>1384</v>
      </c>
      <c r="BK455" s="36" t="s">
        <v>409</v>
      </c>
      <c r="BL455" s="36" t="s">
        <v>1385</v>
      </c>
      <c r="BM45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56" spans="1:65" s="36" customFormat="1" ht="16" customHeight="1" x14ac:dyDescent="0.2">
      <c r="A456" s="36">
        <v>5001</v>
      </c>
      <c r="B456" s="41" t="s">
        <v>26</v>
      </c>
      <c r="C456" s="36" t="s">
        <v>234</v>
      </c>
      <c r="F456" s="37" t="str">
        <f>IF(ISBLANK(Table2[[#This Row],[unique_id]]), "", PROPER(SUBSTITUTE(Table2[[#This Row],[unique_id]], "_", " ")))</f>
        <v/>
      </c>
      <c r="O456" s="38"/>
      <c r="T456" s="39"/>
      <c r="V456" s="38"/>
      <c r="W456" s="38"/>
      <c r="X456" s="38"/>
      <c r="Y456" s="38"/>
      <c r="Z456" s="38"/>
      <c r="AA456" s="38"/>
      <c r="AG456" s="38"/>
      <c r="AH456" s="38"/>
      <c r="AT456" s="42"/>
      <c r="AV45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5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5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6" s="36" t="s">
        <v>1068</v>
      </c>
      <c r="BA456" s="36" t="str">
        <f>IF(ISBLANK(Table2[[#This Row],[device_model]]), "", Table2[[#This Row],[device_suggested_area]])</f>
        <v>Rack</v>
      </c>
      <c r="BB456" s="36" t="str">
        <f>Table2[[#This Row],[device_suggested_area]]</f>
        <v>Rack</v>
      </c>
      <c r="BC456" s="36" t="s">
        <v>1062</v>
      </c>
      <c r="BD456" s="36" t="s">
        <v>234</v>
      </c>
      <c r="BE456" s="36" t="s">
        <v>618</v>
      </c>
      <c r="BF456" s="36" t="s">
        <v>28</v>
      </c>
      <c r="BJ456" s="36" t="s">
        <v>1384</v>
      </c>
      <c r="BK456" s="36" t="s">
        <v>619</v>
      </c>
      <c r="BL456" s="36" t="s">
        <v>1386</v>
      </c>
      <c r="BM45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57" spans="1:65" s="36" customFormat="1" ht="16" customHeight="1" x14ac:dyDescent="0.2">
      <c r="A457" s="36">
        <v>5002</v>
      </c>
      <c r="B457" s="41" t="s">
        <v>26</v>
      </c>
      <c r="C457" s="36" t="s">
        <v>234</v>
      </c>
      <c r="F457" s="37" t="str">
        <f>IF(ISBLANK(Table2[[#This Row],[unique_id]]), "", PROPER(SUBSTITUTE(Table2[[#This Row],[unique_id]], "_", " ")))</f>
        <v/>
      </c>
      <c r="O457" s="38"/>
      <c r="T457" s="39"/>
      <c r="V457" s="38"/>
      <c r="W457" s="38"/>
      <c r="X457" s="38"/>
      <c r="Y457" s="38"/>
      <c r="Z457" s="38"/>
      <c r="AA457" s="38"/>
      <c r="AG457" s="38"/>
      <c r="AH457" s="38"/>
      <c r="AT457" s="42"/>
      <c r="AV457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57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5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7" s="36" t="s">
        <v>1068</v>
      </c>
      <c r="BA457" s="36" t="str">
        <f>IF(ISBLANK(Table2[[#This Row],[device_model]]), "", Table2[[#This Row],[device_suggested_area]])</f>
        <v>Ceiling</v>
      </c>
      <c r="BB457" s="36" t="str">
        <f>Table2[[#This Row],[device_suggested_area]]</f>
        <v>Ceiling</v>
      </c>
      <c r="BC457" s="36" t="s">
        <v>1063</v>
      </c>
      <c r="BD457" s="36" t="s">
        <v>234</v>
      </c>
      <c r="BE457" s="36" t="s">
        <v>1124</v>
      </c>
      <c r="BF457" s="36" t="s">
        <v>407</v>
      </c>
      <c r="BJ457" s="36" t="s">
        <v>1384</v>
      </c>
      <c r="BK457" s="36" t="s">
        <v>410</v>
      </c>
      <c r="BL457" s="36" t="s">
        <v>1387</v>
      </c>
      <c r="BM45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58" spans="1:65" s="36" customFormat="1" ht="16" customHeight="1" x14ac:dyDescent="0.2">
      <c r="A458" s="36">
        <v>5003</v>
      </c>
      <c r="B458" s="41" t="s">
        <v>26</v>
      </c>
      <c r="C458" s="36" t="s">
        <v>234</v>
      </c>
      <c r="F458" s="37" t="str">
        <f>IF(ISBLANK(Table2[[#This Row],[unique_id]]), "", PROPER(SUBSTITUTE(Table2[[#This Row],[unique_id]], "_", " ")))</f>
        <v/>
      </c>
      <c r="O458" s="38"/>
      <c r="T458" s="39"/>
      <c r="V458" s="38"/>
      <c r="W458" s="38"/>
      <c r="X458" s="38"/>
      <c r="Y458" s="38"/>
      <c r="Z458" s="38"/>
      <c r="AA458" s="38"/>
      <c r="AG458" s="38"/>
      <c r="AH458" s="38"/>
      <c r="AT458" s="42"/>
      <c r="AV45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5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5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8" s="36" t="s">
        <v>1069</v>
      </c>
      <c r="BA458" s="36" t="str">
        <f>IF(ISBLANK(Table2[[#This Row],[device_model]]), "", Table2[[#This Row],[device_suggested_area]])</f>
        <v>Deck</v>
      </c>
      <c r="BB458" s="36" t="str">
        <f>Table2[[#This Row],[device_suggested_area]]</f>
        <v>Deck</v>
      </c>
      <c r="BC458" s="36" t="s">
        <v>1064</v>
      </c>
      <c r="BD458" s="36" t="s">
        <v>234</v>
      </c>
      <c r="BE458" s="36" t="s">
        <v>1123</v>
      </c>
      <c r="BF458" s="36" t="s">
        <v>359</v>
      </c>
      <c r="BJ458" s="36" t="s">
        <v>1384</v>
      </c>
      <c r="BK458" s="36" t="s">
        <v>411</v>
      </c>
      <c r="BL458" s="36" t="s">
        <v>1388</v>
      </c>
      <c r="BM45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59" spans="1:65" s="36" customFormat="1" ht="16" customHeight="1" x14ac:dyDescent="0.2">
      <c r="A459" s="36">
        <v>5004</v>
      </c>
      <c r="B459" s="41" t="s">
        <v>26</v>
      </c>
      <c r="C459" s="36" t="s">
        <v>234</v>
      </c>
      <c r="F459" s="37" t="str">
        <f>IF(ISBLANK(Table2[[#This Row],[unique_id]]), "", PROPER(SUBSTITUTE(Table2[[#This Row],[unique_id]], "_", " ")))</f>
        <v/>
      </c>
      <c r="O459" s="38"/>
      <c r="T459" s="39"/>
      <c r="V459" s="38"/>
      <c r="W459" s="38"/>
      <c r="X459" s="38"/>
      <c r="Y459" s="38"/>
      <c r="Z459" s="38"/>
      <c r="AA459" s="38"/>
      <c r="AG459" s="38"/>
      <c r="AH459" s="38"/>
      <c r="AT459" s="42"/>
      <c r="AV45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5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5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36" t="s">
        <v>1069</v>
      </c>
      <c r="BA459" s="36" t="str">
        <f>IF(ISBLANK(Table2[[#This Row],[device_model]]), "", Table2[[#This Row],[device_suggested_area]])</f>
        <v>Hallway</v>
      </c>
      <c r="BB459" s="36" t="str">
        <f>Table2[[#This Row],[device_suggested_area]]</f>
        <v>Hallway</v>
      </c>
      <c r="BC459" s="36" t="s">
        <v>1065</v>
      </c>
      <c r="BD459" s="36" t="s">
        <v>234</v>
      </c>
      <c r="BE459" s="36" t="s">
        <v>1123</v>
      </c>
      <c r="BF459" s="36" t="s">
        <v>408</v>
      </c>
      <c r="BJ459" s="36" t="s">
        <v>1384</v>
      </c>
      <c r="BK459" s="36" t="s">
        <v>412</v>
      </c>
      <c r="BL459" s="36" t="s">
        <v>1389</v>
      </c>
      <c r="BM45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0" spans="1:65" s="36" customFormat="1" ht="16" customHeight="1" x14ac:dyDescent="0.2">
      <c r="A460" s="36">
        <v>5005</v>
      </c>
      <c r="B460" s="41" t="s">
        <v>585</v>
      </c>
      <c r="C460" s="41" t="s">
        <v>234</v>
      </c>
      <c r="D460" s="41"/>
      <c r="E460" s="41"/>
      <c r="F460" s="37" t="str">
        <f>IF(ISBLANK(Table2[[#This Row],[unique_id]]), "", PROPER(SUBSTITUTE(Table2[[#This Row],[unique_id]], "_", " ")))</f>
        <v/>
      </c>
      <c r="G460" s="41"/>
      <c r="H460" s="41"/>
      <c r="I460" s="41"/>
      <c r="K460" s="41"/>
      <c r="L460" s="41"/>
      <c r="M460" s="41"/>
      <c r="O460" s="38"/>
      <c r="T460" s="39"/>
      <c r="V460" s="38"/>
      <c r="W460" s="38"/>
      <c r="X460" s="38"/>
      <c r="Y460" s="38"/>
      <c r="Z460" s="38"/>
      <c r="AA460" s="38"/>
      <c r="AG460" s="38"/>
      <c r="AH460" s="38"/>
      <c r="AT460" s="42"/>
      <c r="AV460" s="36" t="s">
        <v>1543</v>
      </c>
      <c r="AW46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60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6" t="s">
        <v>1532</v>
      </c>
      <c r="BA460" s="36" t="str">
        <f>IF(ISBLANK(Table2[[#This Row],[device_model]]), "", Table2[[#This Row],[device_suggested_area]])</f>
        <v>Rack</v>
      </c>
      <c r="BB460" s="36" t="s">
        <v>1544</v>
      </c>
      <c r="BC460" s="36" t="s">
        <v>1534</v>
      </c>
      <c r="BD460" s="36" t="s">
        <v>1532</v>
      </c>
      <c r="BE460" s="36" t="s">
        <v>1540</v>
      </c>
      <c r="BF460" s="36" t="s">
        <v>28</v>
      </c>
      <c r="BK460" s="43"/>
      <c r="BL460" s="36" t="s">
        <v>1542</v>
      </c>
      <c r="BM46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</row>
    <row r="461" spans="1:65" s="36" customFormat="1" ht="16" customHeight="1" x14ac:dyDescent="0.2">
      <c r="A461" s="36">
        <v>5006</v>
      </c>
      <c r="B461" s="41" t="s">
        <v>585</v>
      </c>
      <c r="C461" s="41" t="s">
        <v>1532</v>
      </c>
      <c r="D461" s="41"/>
      <c r="E461" s="41"/>
      <c r="F461" s="37" t="str">
        <f>IF(ISBLANK(Table2[[#This Row],[unique_id]]), "", PROPER(SUBSTITUTE(Table2[[#This Row],[unique_id]], "_", " ")))</f>
        <v/>
      </c>
      <c r="G461" s="41"/>
      <c r="H461" s="41"/>
      <c r="I461" s="41"/>
      <c r="K461" s="41"/>
      <c r="L461" s="41"/>
      <c r="M461" s="41"/>
      <c r="O461" s="38"/>
      <c r="T461" s="39"/>
      <c r="V461" s="38"/>
      <c r="W461" s="38"/>
      <c r="X461" s="38"/>
      <c r="Y461" s="38"/>
      <c r="Z461" s="38"/>
      <c r="AA461" s="38"/>
      <c r="AG461" s="38"/>
      <c r="AH461" s="38"/>
      <c r="AT461" s="42"/>
      <c r="AV461" s="36" t="s">
        <v>1533</v>
      </c>
      <c r="AW46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6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36" t="s">
        <v>1532</v>
      </c>
      <c r="BA461" s="36" t="str">
        <f>IF(ISBLANK(Table2[[#This Row],[device_model]]), "", Table2[[#This Row],[device_suggested_area]])</f>
        <v>Rack</v>
      </c>
      <c r="BB461" s="36" t="s">
        <v>1061</v>
      </c>
      <c r="BC461" s="36" t="s">
        <v>1534</v>
      </c>
      <c r="BD461" s="36" t="s">
        <v>1532</v>
      </c>
      <c r="BE461" s="36" t="s">
        <v>1540</v>
      </c>
      <c r="BF461" s="36" t="s">
        <v>28</v>
      </c>
      <c r="BK461" s="43"/>
      <c r="BL461" s="36" t="s">
        <v>1535</v>
      </c>
      <c r="BM46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462" spans="1:65" s="36" customFormat="1" ht="16" customHeight="1" x14ac:dyDescent="0.2">
      <c r="A462" s="36">
        <v>5007</v>
      </c>
      <c r="B462" s="41" t="s">
        <v>585</v>
      </c>
      <c r="C462" s="41" t="s">
        <v>1536</v>
      </c>
      <c r="D462" s="41"/>
      <c r="E462" s="41"/>
      <c r="F462" s="37" t="str">
        <f>IF(ISBLANK(Table2[[#This Row],[unique_id]]), "", PROPER(SUBSTITUTE(Table2[[#This Row],[unique_id]], "_", " ")))</f>
        <v/>
      </c>
      <c r="G462" s="41"/>
      <c r="H462" s="41"/>
      <c r="I462" s="41"/>
      <c r="K462" s="41"/>
      <c r="L462" s="41"/>
      <c r="M462" s="41"/>
      <c r="O462" s="38"/>
      <c r="T462" s="39"/>
      <c r="V462" s="38"/>
      <c r="W462" s="38"/>
      <c r="X462" s="38"/>
      <c r="Y462" s="38"/>
      <c r="Z462" s="38"/>
      <c r="AA462" s="38"/>
      <c r="AG462" s="38"/>
      <c r="AH462" s="38"/>
      <c r="AT462" s="42"/>
      <c r="AV462" s="36" t="s">
        <v>1537</v>
      </c>
      <c r="AW46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6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36" t="s">
        <v>1536</v>
      </c>
      <c r="BA462" s="36" t="str">
        <f>IF(ISBLANK(Table2[[#This Row],[device_model]]), "", Table2[[#This Row],[device_suggested_area]])</f>
        <v>Rack</v>
      </c>
      <c r="BB462" s="36" t="s">
        <v>1538</v>
      </c>
      <c r="BC462" s="36" t="s">
        <v>1539</v>
      </c>
      <c r="BD462" s="36" t="s">
        <v>1536</v>
      </c>
      <c r="BE462" s="36" t="s">
        <v>1540</v>
      </c>
      <c r="BF462" s="36" t="s">
        <v>28</v>
      </c>
      <c r="BK462" s="43"/>
      <c r="BL462" s="36" t="s">
        <v>1541</v>
      </c>
      <c r="BM46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</row>
    <row r="463" spans="1:65" s="36" customFormat="1" ht="16" customHeight="1" x14ac:dyDescent="0.2">
      <c r="A463" s="36">
        <v>5008</v>
      </c>
      <c r="B463" s="41" t="s">
        <v>585</v>
      </c>
      <c r="C463" s="41" t="s">
        <v>391</v>
      </c>
      <c r="D463" s="41"/>
      <c r="E463" s="41"/>
      <c r="F463" s="37" t="str">
        <f>IF(ISBLANK(Table2[[#This Row],[unique_id]]), "", PROPER(SUBSTITUTE(Table2[[#This Row],[unique_id]], "_", " ")))</f>
        <v/>
      </c>
      <c r="G463" s="41"/>
      <c r="H463" s="41"/>
      <c r="I463" s="41"/>
      <c r="K463" s="41"/>
      <c r="L463" s="41"/>
      <c r="M463" s="41"/>
      <c r="O463" s="38"/>
      <c r="T463" s="39"/>
      <c r="V463" s="38"/>
      <c r="W463" s="38"/>
      <c r="X463" s="38"/>
      <c r="Y463" s="38"/>
      <c r="Z463" s="38"/>
      <c r="AA463" s="38"/>
      <c r="AG463" s="38"/>
      <c r="AH463" s="38"/>
      <c r="AT463" s="42"/>
      <c r="AV463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3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3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6" t="s">
        <v>1067</v>
      </c>
      <c r="BA463" s="36" t="str">
        <f>IF(ISBLANK(Table2[[#This Row],[device_model]]), "", Table2[[#This Row],[device_suggested_area]])</f>
        <v>Rack</v>
      </c>
      <c r="BB463" s="36" t="s">
        <v>391</v>
      </c>
      <c r="BC463" s="36" t="s">
        <v>392</v>
      </c>
      <c r="BD463" s="36" t="s">
        <v>394</v>
      </c>
      <c r="BE463" s="36" t="s">
        <v>393</v>
      </c>
      <c r="BF463" s="36" t="s">
        <v>28</v>
      </c>
      <c r="BJ463" s="36" t="s">
        <v>1390</v>
      </c>
      <c r="BK463" s="43" t="s">
        <v>438</v>
      </c>
      <c r="BL463" s="36" t="s">
        <v>1416</v>
      </c>
      <c r="BM463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4" spans="1:65" s="36" customFormat="1" ht="16" customHeight="1" x14ac:dyDescent="0.2">
      <c r="A464" s="36">
        <v>5009</v>
      </c>
      <c r="B464" s="41" t="s">
        <v>585</v>
      </c>
      <c r="C464" s="41" t="s">
        <v>380</v>
      </c>
      <c r="D464" s="41"/>
      <c r="E464" s="41"/>
      <c r="F464" s="36" t="str">
        <f>IF(ISBLANK(Table2[[#This Row],[unique_id]]), "", PROPER(SUBSTITUTE(Table2[[#This Row],[unique_id]], "_", " ")))</f>
        <v/>
      </c>
      <c r="G464" s="41"/>
      <c r="H464" s="41"/>
      <c r="I464" s="41"/>
      <c r="K464" s="41"/>
      <c r="M464" s="41"/>
      <c r="O464" s="38"/>
      <c r="T464" s="39"/>
      <c r="V464" s="38"/>
      <c r="W464" s="38"/>
      <c r="X464" s="38"/>
      <c r="Y464" s="38"/>
      <c r="Z464" s="38"/>
      <c r="AA464" s="38"/>
      <c r="AG464" s="38"/>
      <c r="AH464" s="38"/>
      <c r="AJ464" s="36" t="str">
        <f>IF(ISBLANK(AI464),  "", _xlfn.CONCAT("haas/entity/sensor/", LOWER(C464), "/", E464, "/config"))</f>
        <v/>
      </c>
      <c r="AK464" s="36" t="str">
        <f>IF(ISBLANK(AI464),  "", _xlfn.CONCAT(LOWER(C464), "/", E464))</f>
        <v/>
      </c>
      <c r="AT464" s="42"/>
      <c r="AU464" s="42"/>
      <c r="AV46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36" t="s">
        <v>1109</v>
      </c>
      <c r="BA464" s="36" t="str">
        <f>IF(ISBLANK(Table2[[#This Row],[device_model]]), "", Table2[[#This Row],[device_suggested_area]])</f>
        <v>Rack</v>
      </c>
      <c r="BB464" s="36" t="s">
        <v>1365</v>
      </c>
      <c r="BC464" s="36" t="s">
        <v>1080</v>
      </c>
      <c r="BD464" s="36" t="s">
        <v>264</v>
      </c>
      <c r="BE464" s="36">
        <v>12.1</v>
      </c>
      <c r="BF464" s="36" t="s">
        <v>28</v>
      </c>
      <c r="BJ464" s="36" t="s">
        <v>405</v>
      </c>
      <c r="BK464" s="49" t="s">
        <v>1381</v>
      </c>
      <c r="BL464" s="36" t="s">
        <v>1364</v>
      </c>
      <c r="BM46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5" spans="1:65" s="36" customFormat="1" ht="16" customHeight="1" x14ac:dyDescent="0.2">
      <c r="A465" s="36">
        <v>5010</v>
      </c>
      <c r="B465" s="41" t="s">
        <v>585</v>
      </c>
      <c r="C465" s="41" t="s">
        <v>380</v>
      </c>
      <c r="D465" s="41"/>
      <c r="E465" s="41"/>
      <c r="F465" s="36" t="str">
        <f>IF(ISBLANK(Table2[[#This Row],[unique_id]]), "", PROPER(SUBSTITUTE(Table2[[#This Row],[unique_id]], "_", " ")))</f>
        <v/>
      </c>
      <c r="G465" s="41"/>
      <c r="H465" s="41"/>
      <c r="I465" s="41"/>
      <c r="K465" s="41"/>
      <c r="M465" s="41"/>
      <c r="O465" s="38"/>
      <c r="T465" s="39"/>
      <c r="V465" s="38"/>
      <c r="W465" s="38"/>
      <c r="X465" s="38"/>
      <c r="Y465" s="38"/>
      <c r="Z465" s="38"/>
      <c r="AA465" s="38"/>
      <c r="AG465" s="38"/>
      <c r="AH465" s="38"/>
      <c r="AJ465" s="36" t="str">
        <f>IF(ISBLANK(AI465),  "", _xlfn.CONCAT("haas/entity/sensor/", LOWER(C465), "/", E465, "/config"))</f>
        <v/>
      </c>
      <c r="AK465" s="36" t="str">
        <f>IF(ISBLANK(AI465),  "", _xlfn.CONCAT(LOWER(C465), "/", E465))</f>
        <v/>
      </c>
      <c r="AT465" s="42"/>
      <c r="AU465" s="42"/>
      <c r="AV465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5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6" t="s">
        <v>1109</v>
      </c>
      <c r="BA465" s="36" t="str">
        <f>IF(ISBLANK(Table2[[#This Row],[device_model]]), "", Table2[[#This Row],[device_suggested_area]])</f>
        <v>Rack</v>
      </c>
      <c r="BB465" s="36" t="s">
        <v>1365</v>
      </c>
      <c r="BC465" s="36" t="s">
        <v>1080</v>
      </c>
      <c r="BD465" s="36" t="s">
        <v>264</v>
      </c>
      <c r="BE465" s="36">
        <v>12.1</v>
      </c>
      <c r="BF465" s="36" t="s">
        <v>28</v>
      </c>
      <c r="BJ465" s="36" t="s">
        <v>1390</v>
      </c>
      <c r="BK465" s="49" t="s">
        <v>1458</v>
      </c>
      <c r="BL465" s="36" t="s">
        <v>1392</v>
      </c>
      <c r="BM46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66" spans="1:65" s="36" customFormat="1" ht="16" customHeight="1" x14ac:dyDescent="0.2">
      <c r="A466" s="36">
        <v>5011</v>
      </c>
      <c r="B466" s="41" t="s">
        <v>585</v>
      </c>
      <c r="C466" s="41" t="s">
        <v>380</v>
      </c>
      <c r="D466" s="41"/>
      <c r="E466" s="41"/>
      <c r="F466" s="36" t="str">
        <f>IF(ISBLANK(Table2[[#This Row],[unique_id]]), "", PROPER(SUBSTITUTE(Table2[[#This Row],[unique_id]], "_", " ")))</f>
        <v/>
      </c>
      <c r="G466" s="41"/>
      <c r="H466" s="41"/>
      <c r="I466" s="41"/>
      <c r="K466" s="41"/>
      <c r="M466" s="41"/>
      <c r="O466" s="38"/>
      <c r="T466" s="39"/>
      <c r="V466" s="38"/>
      <c r="W466" s="38"/>
      <c r="X466" s="38"/>
      <c r="Y466" s="38"/>
      <c r="Z466" s="38"/>
      <c r="AA466" s="38"/>
      <c r="AG466" s="38"/>
      <c r="AH466" s="38"/>
      <c r="AJ466" s="36" t="str">
        <f>IF(ISBLANK(AI466),  "", _xlfn.CONCAT("haas/entity/sensor/", LOWER(C466), "/", E466, "/config"))</f>
        <v/>
      </c>
      <c r="AK466" s="36" t="str">
        <f>IF(ISBLANK(AI466),  "", _xlfn.CONCAT(LOWER(C466), "/", E466))</f>
        <v/>
      </c>
      <c r="AT466" s="42"/>
      <c r="AU466" s="42"/>
      <c r="AV46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6" t="s">
        <v>1109</v>
      </c>
      <c r="BA466" s="36" t="str">
        <f>IF(ISBLANK(Table2[[#This Row],[device_model]]), "", Table2[[#This Row],[device_suggested_area]])</f>
        <v>Rack</v>
      </c>
      <c r="BB466" s="36" t="s">
        <v>1365</v>
      </c>
      <c r="BC466" s="36" t="s">
        <v>1080</v>
      </c>
      <c r="BD466" s="36" t="s">
        <v>264</v>
      </c>
      <c r="BE466" s="36">
        <v>12.1</v>
      </c>
      <c r="BF466" s="36" t="s">
        <v>28</v>
      </c>
      <c r="BJ466" s="36" t="s">
        <v>1391</v>
      </c>
      <c r="BK466" s="43" t="s">
        <v>1382</v>
      </c>
      <c r="BL466" s="36" t="s">
        <v>1363</v>
      </c>
      <c r="BM46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67" spans="1:65" s="36" customFormat="1" ht="16" customHeight="1" x14ac:dyDescent="0.2">
      <c r="A467" s="36">
        <v>5012</v>
      </c>
      <c r="B467" s="41" t="s">
        <v>26</v>
      </c>
      <c r="C467" s="41" t="s">
        <v>380</v>
      </c>
      <c r="D467" s="41"/>
      <c r="E467" s="41"/>
      <c r="F467" s="36" t="str">
        <f>IF(ISBLANK(Table2[[#This Row],[unique_id]]), "", PROPER(SUBSTITUTE(Table2[[#This Row],[unique_id]], "_", " ")))</f>
        <v/>
      </c>
      <c r="G467" s="41"/>
      <c r="H467" s="41"/>
      <c r="I467" s="41"/>
      <c r="K467" s="41"/>
      <c r="M467" s="41"/>
      <c r="O467" s="38"/>
      <c r="T467" s="39"/>
      <c r="V467" s="38"/>
      <c r="W467" s="38"/>
      <c r="X467" s="38"/>
      <c r="Y467" s="38"/>
      <c r="Z467" s="38"/>
      <c r="AA467" s="38"/>
      <c r="AG467" s="38"/>
      <c r="AH467" s="38"/>
      <c r="AJ467" s="36" t="str">
        <f>IF(ISBLANK(AI467),  "", _xlfn.CONCAT("haas/entity/sensor/", LOWER(C467), "/", E467, "/config"))</f>
        <v/>
      </c>
      <c r="AK467" s="36" t="str">
        <f>IF(ISBLANK(AI467),  "", _xlfn.CONCAT(LOWER(C467), "/", E467))</f>
        <v/>
      </c>
      <c r="AT467" s="42"/>
      <c r="AU467" s="42"/>
      <c r="AV467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7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6" t="s">
        <v>1109</v>
      </c>
      <c r="BA467" s="36" t="str">
        <f>IF(ISBLANK(Table2[[#This Row],[device_model]]), "", Table2[[#This Row],[device_suggested_area]])</f>
        <v>Rack</v>
      </c>
      <c r="BB467" s="36" t="s">
        <v>1366</v>
      </c>
      <c r="BC467" s="36" t="s">
        <v>1080</v>
      </c>
      <c r="BD467" s="36" t="s">
        <v>264</v>
      </c>
      <c r="BE467" s="36">
        <v>12.1</v>
      </c>
      <c r="BF467" s="36" t="s">
        <v>28</v>
      </c>
      <c r="BJ467" s="36" t="s">
        <v>405</v>
      </c>
      <c r="BK467" s="49" t="s">
        <v>1488</v>
      </c>
      <c r="BL467" s="36" t="s">
        <v>1367</v>
      </c>
      <c r="BM46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68" spans="1:65" s="36" customFormat="1" ht="16" customHeight="1" x14ac:dyDescent="0.2">
      <c r="A468" s="36">
        <v>5013</v>
      </c>
      <c r="B468" s="41" t="s">
        <v>585</v>
      </c>
      <c r="C468" s="41" t="s">
        <v>380</v>
      </c>
      <c r="D468" s="41"/>
      <c r="E468" s="41"/>
      <c r="F468" s="36" t="str">
        <f>IF(ISBLANK(Table2[[#This Row],[unique_id]]), "", PROPER(SUBSTITUTE(Table2[[#This Row],[unique_id]], "_", " ")))</f>
        <v/>
      </c>
      <c r="G468" s="41"/>
      <c r="H468" s="41"/>
      <c r="I468" s="41"/>
      <c r="K468" s="41"/>
      <c r="M468" s="41"/>
      <c r="O468" s="38"/>
      <c r="T468" s="39"/>
      <c r="V468" s="38"/>
      <c r="W468" s="38"/>
      <c r="X468" s="38"/>
      <c r="Y468" s="38"/>
      <c r="Z468" s="38"/>
      <c r="AA468" s="38"/>
      <c r="AG468" s="38"/>
      <c r="AH468" s="38"/>
      <c r="AJ468" s="36" t="str">
        <f>IF(ISBLANK(AI468),  "", _xlfn.CONCAT("haas/entity/sensor/", LOWER(C468), "/", E468, "/config"))</f>
        <v/>
      </c>
      <c r="AK468" s="36" t="str">
        <f>IF(ISBLANK(AI468),  "", _xlfn.CONCAT(LOWER(C468), "/", E468))</f>
        <v/>
      </c>
      <c r="AT468" s="42"/>
      <c r="AU468" s="42"/>
      <c r="AV46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6" t="s">
        <v>1109</v>
      </c>
      <c r="BA468" s="36" t="str">
        <f>IF(ISBLANK(Table2[[#This Row],[device_model]]), "", Table2[[#This Row],[device_suggested_area]])</f>
        <v>Rack</v>
      </c>
      <c r="BB468" s="36" t="s">
        <v>1366</v>
      </c>
      <c r="BC468" s="36" t="s">
        <v>1080</v>
      </c>
      <c r="BD468" s="36" t="s">
        <v>264</v>
      </c>
      <c r="BE468" s="36">
        <v>12.1</v>
      </c>
      <c r="BF468" s="36" t="s">
        <v>28</v>
      </c>
      <c r="BJ468" s="36" t="s">
        <v>1390</v>
      </c>
      <c r="BK468" s="49" t="s">
        <v>1489</v>
      </c>
      <c r="BL468" s="36" t="s">
        <v>1393</v>
      </c>
      <c r="BM46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69" spans="1:65" s="36" customFormat="1" ht="16" customHeight="1" x14ac:dyDescent="0.2">
      <c r="A469" s="36">
        <v>5014</v>
      </c>
      <c r="B469" s="41" t="s">
        <v>585</v>
      </c>
      <c r="C469" s="41" t="s">
        <v>380</v>
      </c>
      <c r="D469" s="41"/>
      <c r="E469" s="41"/>
      <c r="F469" s="36" t="str">
        <f>IF(ISBLANK(Table2[[#This Row],[unique_id]]), "", PROPER(SUBSTITUTE(Table2[[#This Row],[unique_id]], "_", " ")))</f>
        <v/>
      </c>
      <c r="G469" s="41"/>
      <c r="H469" s="41"/>
      <c r="I469" s="41"/>
      <c r="K469" s="41"/>
      <c r="M469" s="41"/>
      <c r="O469" s="38"/>
      <c r="T469" s="39"/>
      <c r="V469" s="38"/>
      <c r="W469" s="38"/>
      <c r="X469" s="38"/>
      <c r="Y469" s="38"/>
      <c r="Z469" s="38"/>
      <c r="AA469" s="38"/>
      <c r="AG469" s="38"/>
      <c r="AH469" s="38"/>
      <c r="AJ469" s="36" t="str">
        <f>IF(ISBLANK(AI469),  "", _xlfn.CONCAT("haas/entity/sensor/", LOWER(C469), "/", E469, "/config"))</f>
        <v/>
      </c>
      <c r="AK469" s="36" t="str">
        <f>IF(ISBLANK(AI469),  "", _xlfn.CONCAT(LOWER(C469), "/", E469))</f>
        <v/>
      </c>
      <c r="AT469" s="42"/>
      <c r="AU469" s="42"/>
      <c r="AV46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6" t="s">
        <v>1109</v>
      </c>
      <c r="BA469" s="36" t="str">
        <f>IF(ISBLANK(Table2[[#This Row],[device_model]]), "", Table2[[#This Row],[device_suggested_area]])</f>
        <v>Rack</v>
      </c>
      <c r="BB469" s="36" t="s">
        <v>1366</v>
      </c>
      <c r="BC469" s="36" t="s">
        <v>1080</v>
      </c>
      <c r="BD469" s="36" t="s">
        <v>264</v>
      </c>
      <c r="BE469" s="36">
        <v>12.1</v>
      </c>
      <c r="BF469" s="36" t="s">
        <v>28</v>
      </c>
      <c r="BJ469" s="36" t="s">
        <v>1391</v>
      </c>
      <c r="BK469" s="43" t="s">
        <v>1490</v>
      </c>
      <c r="BL469" s="36" t="s">
        <v>1368</v>
      </c>
      <c r="BM46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70" spans="1:65" s="36" customFormat="1" ht="16" customHeight="1" x14ac:dyDescent="0.2">
      <c r="A470" s="36">
        <v>5015</v>
      </c>
      <c r="B470" s="41" t="s">
        <v>585</v>
      </c>
      <c r="C470" s="41" t="s">
        <v>380</v>
      </c>
      <c r="D470" s="41"/>
      <c r="E470" s="41"/>
      <c r="F470" s="36" t="str">
        <f>IF(ISBLANK(Table2[[#This Row],[unique_id]]), "", PROPER(SUBSTITUTE(Table2[[#This Row],[unique_id]], "_", " ")))</f>
        <v/>
      </c>
      <c r="G470" s="41"/>
      <c r="H470" s="41"/>
      <c r="I470" s="41"/>
      <c r="K470" s="41"/>
      <c r="M470" s="41"/>
      <c r="O470" s="38"/>
      <c r="T470" s="39"/>
      <c r="V470" s="38"/>
      <c r="W470" s="38"/>
      <c r="X470" s="38"/>
      <c r="Y470" s="38"/>
      <c r="Z470" s="38"/>
      <c r="AA470" s="38"/>
      <c r="AG470" s="38"/>
      <c r="AH470" s="38"/>
      <c r="AJ470" s="36" t="str">
        <f>IF(ISBLANK(AI470),  "", _xlfn.CONCAT("haas/entity/sensor/", LOWER(C470), "/", E470, "/config"))</f>
        <v/>
      </c>
      <c r="AK470" s="36" t="str">
        <f>IF(ISBLANK(AI470),  "", _xlfn.CONCAT(LOWER(C470), "/", E470))</f>
        <v/>
      </c>
      <c r="AT470" s="42"/>
      <c r="AU470" s="42"/>
      <c r="AV47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0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6" t="s">
        <v>1108</v>
      </c>
      <c r="BA470" s="36" t="str">
        <f>IF(ISBLANK(Table2[[#This Row],[device_model]]), "", Table2[[#This Row],[device_suggested_area]])</f>
        <v>Rack</v>
      </c>
      <c r="BB470" s="36" t="s">
        <v>1074</v>
      </c>
      <c r="BC470" s="36" t="s">
        <v>1073</v>
      </c>
      <c r="BD470" s="36" t="s">
        <v>264</v>
      </c>
      <c r="BE470" s="36">
        <v>12.1</v>
      </c>
      <c r="BF470" s="36" t="s">
        <v>28</v>
      </c>
      <c r="BJ470" s="36" t="s">
        <v>405</v>
      </c>
      <c r="BK470" s="36" t="s">
        <v>598</v>
      </c>
      <c r="BL470" s="36" t="s">
        <v>1369</v>
      </c>
      <c r="BM47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1" spans="1:65" s="36" customFormat="1" ht="16" customHeight="1" x14ac:dyDescent="0.2">
      <c r="A471" s="36">
        <v>5016</v>
      </c>
      <c r="B471" s="41" t="s">
        <v>585</v>
      </c>
      <c r="C471" s="41" t="s">
        <v>380</v>
      </c>
      <c r="D471" s="41"/>
      <c r="E471" s="41"/>
      <c r="F471" s="36" t="str">
        <f>IF(ISBLANK(Table2[[#This Row],[unique_id]]), "", PROPER(SUBSTITUTE(Table2[[#This Row],[unique_id]], "_", " ")))</f>
        <v/>
      </c>
      <c r="G471" s="41"/>
      <c r="H471" s="41"/>
      <c r="I471" s="41"/>
      <c r="K471" s="41"/>
      <c r="M471" s="41"/>
      <c r="O471" s="38"/>
      <c r="T471" s="39"/>
      <c r="V471" s="38"/>
      <c r="W471" s="38"/>
      <c r="X471" s="38"/>
      <c r="Y471" s="38"/>
      <c r="Z471" s="38"/>
      <c r="AA471" s="38"/>
      <c r="AG471" s="38"/>
      <c r="AH471" s="38"/>
      <c r="AJ471" s="36" t="str">
        <f>IF(ISBLANK(AI471),  "", _xlfn.CONCAT("haas/entity/sensor/", LOWER(C471), "/", E471, "/config"))</f>
        <v/>
      </c>
      <c r="AK471" s="36" t="str">
        <f>IF(ISBLANK(AI471),  "", _xlfn.CONCAT(LOWER(C471), "/", E471))</f>
        <v/>
      </c>
      <c r="AT471" s="42"/>
      <c r="AU471" s="42"/>
      <c r="AV47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6" t="s">
        <v>1108</v>
      </c>
      <c r="BA471" s="36" t="str">
        <f>IF(ISBLANK(Table2[[#This Row],[device_model]]), "", Table2[[#This Row],[device_suggested_area]])</f>
        <v>Rack</v>
      </c>
      <c r="BB471" s="36" t="s">
        <v>1074</v>
      </c>
      <c r="BC471" s="36" t="s">
        <v>1073</v>
      </c>
      <c r="BD471" s="36" t="s">
        <v>264</v>
      </c>
      <c r="BE471" s="36">
        <v>12.1</v>
      </c>
      <c r="BF471" s="36" t="s">
        <v>28</v>
      </c>
      <c r="BJ471" s="36" t="s">
        <v>1390</v>
      </c>
      <c r="BK471" s="36" t="s">
        <v>1459</v>
      </c>
      <c r="BL471" s="36" t="s">
        <v>1394</v>
      </c>
      <c r="BM47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2" spans="1:65" s="36" customFormat="1" ht="16" customHeight="1" x14ac:dyDescent="0.2">
      <c r="A472" s="36">
        <v>5017</v>
      </c>
      <c r="B472" s="41" t="s">
        <v>585</v>
      </c>
      <c r="C472" s="41" t="s">
        <v>380</v>
      </c>
      <c r="D472" s="41"/>
      <c r="E472" s="41"/>
      <c r="F472" s="36" t="str">
        <f>IF(ISBLANK(Table2[[#This Row],[unique_id]]), "", PROPER(SUBSTITUTE(Table2[[#This Row],[unique_id]], "_", " ")))</f>
        <v/>
      </c>
      <c r="G472" s="41"/>
      <c r="H472" s="41"/>
      <c r="I472" s="41"/>
      <c r="K472" s="41"/>
      <c r="M472" s="41"/>
      <c r="O472" s="38"/>
      <c r="T472" s="39"/>
      <c r="V472" s="38"/>
      <c r="W472" s="38"/>
      <c r="X472" s="38"/>
      <c r="Y472" s="38"/>
      <c r="Z472" s="38"/>
      <c r="AA472" s="38"/>
      <c r="AG472" s="38"/>
      <c r="AH472" s="38"/>
      <c r="AJ472" s="36" t="str">
        <f>IF(ISBLANK(AI472),  "", _xlfn.CONCAT("haas/entity/sensor/", LOWER(C472), "/", E472, "/config"))</f>
        <v/>
      </c>
      <c r="AK472" s="36" t="str">
        <f>IF(ISBLANK(AI472),  "", _xlfn.CONCAT(LOWER(C472), "/", E472))</f>
        <v/>
      </c>
      <c r="AT472" s="42"/>
      <c r="AU472" s="42"/>
      <c r="AV47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6" t="s">
        <v>1108</v>
      </c>
      <c r="BA472" s="36" t="str">
        <f>IF(ISBLANK(Table2[[#This Row],[device_model]]), "", Table2[[#This Row],[device_suggested_area]])</f>
        <v>Rack</v>
      </c>
      <c r="BB472" s="36" t="s">
        <v>1074</v>
      </c>
      <c r="BC472" s="36" t="s">
        <v>1073</v>
      </c>
      <c r="BD472" s="36" t="s">
        <v>264</v>
      </c>
      <c r="BE472" s="36">
        <v>12.1</v>
      </c>
      <c r="BF472" s="36" t="s">
        <v>28</v>
      </c>
      <c r="BJ472" s="36" t="s">
        <v>1391</v>
      </c>
      <c r="BK472" s="36" t="s">
        <v>1459</v>
      </c>
      <c r="BL472" s="36" t="s">
        <v>1370</v>
      </c>
      <c r="BM47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3" spans="1:65" s="36" customFormat="1" ht="16" customHeight="1" x14ac:dyDescent="0.2">
      <c r="A473" s="36">
        <v>5018</v>
      </c>
      <c r="B473" s="41" t="s">
        <v>585</v>
      </c>
      <c r="C473" s="41" t="s">
        <v>380</v>
      </c>
      <c r="D473" s="41"/>
      <c r="E473" s="41"/>
      <c r="F473" s="36" t="str">
        <f>IF(ISBLANK(Table2[[#This Row],[unique_id]]), "", PROPER(SUBSTITUTE(Table2[[#This Row],[unique_id]], "_", " ")))</f>
        <v/>
      </c>
      <c r="G473" s="41"/>
      <c r="H473" s="41"/>
      <c r="I473" s="41"/>
      <c r="K473" s="41"/>
      <c r="M473" s="41"/>
      <c r="O473" s="38"/>
      <c r="T473" s="39"/>
      <c r="V473" s="38"/>
      <c r="W473" s="38"/>
      <c r="X473" s="38"/>
      <c r="Y473" s="38"/>
      <c r="Z473" s="38"/>
      <c r="AA473" s="38"/>
      <c r="AG473" s="38"/>
      <c r="AH473" s="38"/>
      <c r="AJ473" s="36" t="str">
        <f>IF(ISBLANK(AI473),  "", _xlfn.CONCAT("haas/entity/sensor/", LOWER(C473), "/", E473, "/config"))</f>
        <v/>
      </c>
      <c r="AK473" s="36" t="str">
        <f>IF(ISBLANK(AI473),  "", _xlfn.CONCAT(LOWER(C473), "/", E473))</f>
        <v/>
      </c>
      <c r="AT473" s="42"/>
      <c r="AU473" s="42"/>
      <c r="AV473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3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3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6" t="s">
        <v>1109</v>
      </c>
      <c r="BA473" s="36" t="str">
        <f>IF(ISBLANK(Table2[[#This Row],[device_model]]), "", Table2[[#This Row],[device_suggested_area]])</f>
        <v>Rack</v>
      </c>
      <c r="BB473" s="36" t="s">
        <v>1076</v>
      </c>
      <c r="BC473" s="36" t="s">
        <v>1075</v>
      </c>
      <c r="BD473" s="36" t="s">
        <v>264</v>
      </c>
      <c r="BE473" s="36">
        <v>12.1</v>
      </c>
      <c r="BF473" s="36" t="s">
        <v>28</v>
      </c>
      <c r="BJ473" s="36" t="s">
        <v>405</v>
      </c>
      <c r="BK473" s="36" t="s">
        <v>381</v>
      </c>
      <c r="BL473" s="36" t="s">
        <v>1371</v>
      </c>
      <c r="BM473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4" spans="1:65" s="36" customFormat="1" ht="16" customHeight="1" x14ac:dyDescent="0.2">
      <c r="A474" s="36">
        <v>5019</v>
      </c>
      <c r="B474" s="41" t="s">
        <v>585</v>
      </c>
      <c r="C474" s="41" t="s">
        <v>380</v>
      </c>
      <c r="D474" s="41"/>
      <c r="E474" s="41"/>
      <c r="F474" s="36" t="str">
        <f>IF(ISBLANK(Table2[[#This Row],[unique_id]]), "", PROPER(SUBSTITUTE(Table2[[#This Row],[unique_id]], "_", " ")))</f>
        <v/>
      </c>
      <c r="G474" s="41"/>
      <c r="H474" s="41"/>
      <c r="I474" s="41"/>
      <c r="K474" s="41"/>
      <c r="M474" s="41"/>
      <c r="O474" s="38"/>
      <c r="T474" s="39"/>
      <c r="V474" s="38"/>
      <c r="W474" s="38"/>
      <c r="X474" s="38"/>
      <c r="Y474" s="38"/>
      <c r="Z474" s="38"/>
      <c r="AA474" s="38"/>
      <c r="AG474" s="38"/>
      <c r="AH474" s="38"/>
      <c r="AJ474" s="36" t="str">
        <f>IF(ISBLANK(AI474),  "", _xlfn.CONCAT("haas/entity/sensor/", LOWER(C474), "/", E474, "/config"))</f>
        <v/>
      </c>
      <c r="AK474" s="36" t="str">
        <f>IF(ISBLANK(AI474),  "", _xlfn.CONCAT(LOWER(C474), "/", E474))</f>
        <v/>
      </c>
      <c r="AT474" s="42"/>
      <c r="AU474" s="42"/>
      <c r="AV47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6" t="s">
        <v>1109</v>
      </c>
      <c r="BA474" s="36" t="str">
        <f>IF(ISBLANK(Table2[[#This Row],[device_model]]), "", Table2[[#This Row],[device_suggested_area]])</f>
        <v>Rack</v>
      </c>
      <c r="BB474" s="36" t="s">
        <v>1076</v>
      </c>
      <c r="BC474" s="36" t="s">
        <v>1075</v>
      </c>
      <c r="BD474" s="36" t="s">
        <v>264</v>
      </c>
      <c r="BE474" s="36">
        <v>12.1</v>
      </c>
      <c r="BF474" s="36" t="s">
        <v>28</v>
      </c>
      <c r="BJ474" s="36" t="s">
        <v>1390</v>
      </c>
      <c r="BK474" s="36" t="s">
        <v>1460</v>
      </c>
      <c r="BL474" s="36" t="s">
        <v>1395</v>
      </c>
      <c r="BM47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5" spans="1:65" s="36" customFormat="1" ht="16" customHeight="1" x14ac:dyDescent="0.2">
      <c r="A475" s="36">
        <v>5020</v>
      </c>
      <c r="B475" s="41" t="s">
        <v>585</v>
      </c>
      <c r="C475" s="41" t="s">
        <v>380</v>
      </c>
      <c r="D475" s="41"/>
      <c r="E475" s="41"/>
      <c r="F475" s="36" t="str">
        <f>IF(ISBLANK(Table2[[#This Row],[unique_id]]), "", PROPER(SUBSTITUTE(Table2[[#This Row],[unique_id]], "_", " ")))</f>
        <v/>
      </c>
      <c r="G475" s="41"/>
      <c r="H475" s="41"/>
      <c r="I475" s="41"/>
      <c r="K475" s="41"/>
      <c r="M475" s="41"/>
      <c r="O475" s="38"/>
      <c r="T475" s="39"/>
      <c r="V475" s="38"/>
      <c r="W475" s="38"/>
      <c r="X475" s="38"/>
      <c r="Y475" s="38"/>
      <c r="Z475" s="38"/>
      <c r="AA475" s="38"/>
      <c r="AG475" s="38"/>
      <c r="AH475" s="38"/>
      <c r="AJ475" s="36" t="str">
        <f>IF(ISBLANK(AI475),  "", _xlfn.CONCAT("haas/entity/sensor/", LOWER(C475), "/", E475, "/config"))</f>
        <v/>
      </c>
      <c r="AK475" s="36" t="str">
        <f>IF(ISBLANK(AI475),  "", _xlfn.CONCAT(LOWER(C475), "/", E475))</f>
        <v/>
      </c>
      <c r="AT475" s="42"/>
      <c r="AU475" s="42"/>
      <c r="AV475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5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6" t="s">
        <v>1109</v>
      </c>
      <c r="BA475" s="36" t="str">
        <f>IF(ISBLANK(Table2[[#This Row],[device_model]]), "", Table2[[#This Row],[device_suggested_area]])</f>
        <v>Rack</v>
      </c>
      <c r="BB475" s="36" t="s">
        <v>1076</v>
      </c>
      <c r="BC475" s="36" t="s">
        <v>1075</v>
      </c>
      <c r="BD475" s="36" t="s">
        <v>264</v>
      </c>
      <c r="BE475" s="36">
        <v>12.1</v>
      </c>
      <c r="BF475" s="36" t="s">
        <v>28</v>
      </c>
      <c r="BJ475" s="36" t="s">
        <v>1391</v>
      </c>
      <c r="BK475" s="36" t="s">
        <v>1462</v>
      </c>
      <c r="BL475" s="36" t="s">
        <v>1372</v>
      </c>
      <c r="BM47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76" spans="1:65" s="36" customFormat="1" ht="16" customHeight="1" x14ac:dyDescent="0.2">
      <c r="A476" s="36">
        <v>5021</v>
      </c>
      <c r="B476" s="41" t="s">
        <v>585</v>
      </c>
      <c r="C476" s="41" t="s">
        <v>380</v>
      </c>
      <c r="D476" s="41"/>
      <c r="E476" s="41"/>
      <c r="F476" s="36" t="str">
        <f>IF(ISBLANK(Table2[[#This Row],[unique_id]]), "", PROPER(SUBSTITUTE(Table2[[#This Row],[unique_id]], "_", " ")))</f>
        <v/>
      </c>
      <c r="G476" s="41"/>
      <c r="H476" s="41"/>
      <c r="I476" s="41"/>
      <c r="K476" s="41"/>
      <c r="M476" s="41"/>
      <c r="O476" s="38"/>
      <c r="T476" s="39"/>
      <c r="V476" s="38"/>
      <c r="W476" s="38"/>
      <c r="X476" s="38"/>
      <c r="Y476" s="38"/>
      <c r="Z476" s="38"/>
      <c r="AA476" s="38"/>
      <c r="AG476" s="38"/>
      <c r="AH476" s="38"/>
      <c r="AJ476" s="36" t="str">
        <f>IF(ISBLANK(AI476),  "", _xlfn.CONCAT("haas/entity/sensor/", LOWER(C476), "/", E476, "/config"))</f>
        <v/>
      </c>
      <c r="AK476" s="36" t="str">
        <f>IF(ISBLANK(AI476),  "", _xlfn.CONCAT(LOWER(C476), "/", E476))</f>
        <v/>
      </c>
      <c r="AT476" s="42"/>
      <c r="AU476" s="42"/>
      <c r="AV47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6" t="s">
        <v>1109</v>
      </c>
      <c r="BA476" s="36" t="str">
        <f>IF(ISBLANK(Table2[[#This Row],[device_model]]), "", Table2[[#This Row],[device_suggested_area]])</f>
        <v>Rack</v>
      </c>
      <c r="BB476" s="36" t="s">
        <v>1078</v>
      </c>
      <c r="BC476" s="36" t="s">
        <v>1077</v>
      </c>
      <c r="BD476" s="36" t="s">
        <v>264</v>
      </c>
      <c r="BE476" s="36">
        <v>12.1</v>
      </c>
      <c r="BF476" s="36" t="s">
        <v>28</v>
      </c>
      <c r="BJ476" s="36" t="s">
        <v>405</v>
      </c>
      <c r="BK476" s="36" t="s">
        <v>437</v>
      </c>
      <c r="BL476" s="36" t="s">
        <v>1373</v>
      </c>
      <c r="BM47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77" spans="1:65" s="36" customFormat="1" ht="16" customHeight="1" x14ac:dyDescent="0.2">
      <c r="A477" s="36">
        <v>5022</v>
      </c>
      <c r="B477" s="41" t="s">
        <v>585</v>
      </c>
      <c r="C477" s="41" t="s">
        <v>380</v>
      </c>
      <c r="D477" s="41"/>
      <c r="E477" s="41"/>
      <c r="F477" s="36" t="str">
        <f>IF(ISBLANK(Table2[[#This Row],[unique_id]]), "", PROPER(SUBSTITUTE(Table2[[#This Row],[unique_id]], "_", " ")))</f>
        <v/>
      </c>
      <c r="G477" s="41"/>
      <c r="H477" s="41"/>
      <c r="I477" s="41"/>
      <c r="K477" s="41"/>
      <c r="M477" s="41"/>
      <c r="O477" s="38"/>
      <c r="T477" s="39"/>
      <c r="V477" s="38"/>
      <c r="W477" s="38"/>
      <c r="X477" s="38"/>
      <c r="Y477" s="38"/>
      <c r="Z477" s="38"/>
      <c r="AA477" s="38"/>
      <c r="AG477" s="38"/>
      <c r="AH477" s="38"/>
      <c r="AJ477" s="36" t="str">
        <f>IF(ISBLANK(AI477),  "", _xlfn.CONCAT("haas/entity/sensor/", LOWER(C477), "/", E477, "/config"))</f>
        <v/>
      </c>
      <c r="AK477" s="36" t="str">
        <f>IF(ISBLANK(AI477),  "", _xlfn.CONCAT(LOWER(C477), "/", E477))</f>
        <v/>
      </c>
      <c r="AT477" s="42"/>
      <c r="AU477" s="42"/>
      <c r="AV477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7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6" t="s">
        <v>1109</v>
      </c>
      <c r="BA477" s="36" t="str">
        <f>IF(ISBLANK(Table2[[#This Row],[device_model]]), "", Table2[[#This Row],[device_suggested_area]])</f>
        <v>Rack</v>
      </c>
      <c r="BB477" s="36" t="s">
        <v>1078</v>
      </c>
      <c r="BC477" s="36" t="s">
        <v>1077</v>
      </c>
      <c r="BD477" s="36" t="s">
        <v>264</v>
      </c>
      <c r="BE477" s="36">
        <v>12.1</v>
      </c>
      <c r="BF477" s="36" t="s">
        <v>28</v>
      </c>
      <c r="BJ477" s="36" t="s">
        <v>1390</v>
      </c>
      <c r="BK477" s="36" t="s">
        <v>1461</v>
      </c>
      <c r="BL477" s="36" t="s">
        <v>1396</v>
      </c>
      <c r="BM47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78" spans="1:65" s="36" customFormat="1" ht="16" customHeight="1" x14ac:dyDescent="0.2">
      <c r="A478" s="36">
        <v>5023</v>
      </c>
      <c r="B478" s="41" t="s">
        <v>585</v>
      </c>
      <c r="C478" s="41" t="s">
        <v>380</v>
      </c>
      <c r="D478" s="41"/>
      <c r="E478" s="41"/>
      <c r="F478" s="36" t="str">
        <f>IF(ISBLANK(Table2[[#This Row],[unique_id]]), "", PROPER(SUBSTITUTE(Table2[[#This Row],[unique_id]], "_", " ")))</f>
        <v/>
      </c>
      <c r="G478" s="41"/>
      <c r="H478" s="41"/>
      <c r="I478" s="41"/>
      <c r="K478" s="41"/>
      <c r="M478" s="41"/>
      <c r="O478" s="38"/>
      <c r="T478" s="39"/>
      <c r="V478" s="38"/>
      <c r="W478" s="38"/>
      <c r="X478" s="38"/>
      <c r="Y478" s="38"/>
      <c r="Z478" s="38"/>
      <c r="AA478" s="38"/>
      <c r="AG478" s="38"/>
      <c r="AH478" s="38"/>
      <c r="AJ478" s="36" t="str">
        <f>IF(ISBLANK(AI478),  "", _xlfn.CONCAT("haas/entity/sensor/", LOWER(C478), "/", E478, "/config"))</f>
        <v/>
      </c>
      <c r="AK478" s="36" t="str">
        <f>IF(ISBLANK(AI478),  "", _xlfn.CONCAT(LOWER(C478), "/", E478))</f>
        <v/>
      </c>
      <c r="AT478" s="42"/>
      <c r="AU478" s="42"/>
      <c r="AV47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6" t="s">
        <v>1109</v>
      </c>
      <c r="BA478" s="36" t="str">
        <f>IF(ISBLANK(Table2[[#This Row],[device_model]]), "", Table2[[#This Row],[device_suggested_area]])</f>
        <v>Rack</v>
      </c>
      <c r="BB478" s="36" t="s">
        <v>1078</v>
      </c>
      <c r="BC478" s="36" t="s">
        <v>1077</v>
      </c>
      <c r="BD478" s="36" t="s">
        <v>264</v>
      </c>
      <c r="BE478" s="36">
        <v>12.1</v>
      </c>
      <c r="BF478" s="36" t="s">
        <v>28</v>
      </c>
      <c r="BJ478" s="36" t="s">
        <v>1391</v>
      </c>
      <c r="BK478" s="36" t="s">
        <v>1463</v>
      </c>
      <c r="BL478" s="36" t="s">
        <v>1374</v>
      </c>
      <c r="BM47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79" spans="1:65" s="36" customFormat="1" ht="16" customHeight="1" x14ac:dyDescent="0.2">
      <c r="A479" s="36">
        <v>5024</v>
      </c>
      <c r="B479" s="41" t="s">
        <v>585</v>
      </c>
      <c r="C479" s="41" t="s">
        <v>380</v>
      </c>
      <c r="D479" s="41"/>
      <c r="E479" s="41"/>
      <c r="F479" s="36" t="str">
        <f>IF(ISBLANK(Table2[[#This Row],[unique_id]]), "", PROPER(SUBSTITUTE(Table2[[#This Row],[unique_id]], "_", " ")))</f>
        <v/>
      </c>
      <c r="G479" s="41"/>
      <c r="H479" s="41"/>
      <c r="I479" s="41"/>
      <c r="K479" s="41"/>
      <c r="M479" s="41"/>
      <c r="O479" s="38"/>
      <c r="T479" s="39"/>
      <c r="V479" s="38"/>
      <c r="W479" s="38"/>
      <c r="X479" s="38"/>
      <c r="Y479" s="38"/>
      <c r="Z479" s="38"/>
      <c r="AA479" s="38"/>
      <c r="AG479" s="38"/>
      <c r="AH479" s="38"/>
      <c r="AJ479" s="36" t="str">
        <f>IF(ISBLANK(AI479),  "", _xlfn.CONCAT("haas/entity/sensor/", LOWER(C479), "/", E479, "/config"))</f>
        <v/>
      </c>
      <c r="AK479" s="36" t="str">
        <f>IF(ISBLANK(AI479),  "", _xlfn.CONCAT(LOWER(C479), "/", E479))</f>
        <v/>
      </c>
      <c r="AT479" s="42"/>
      <c r="AU479" s="42"/>
      <c r="AV47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6" t="s">
        <v>1109</v>
      </c>
      <c r="BA479" s="36" t="str">
        <f>IF(ISBLANK(Table2[[#This Row],[device_model]]), "", Table2[[#This Row],[device_suggested_area]])</f>
        <v>Rack</v>
      </c>
      <c r="BB479" s="36" t="s">
        <v>1082</v>
      </c>
      <c r="BC479" s="36" t="s">
        <v>1079</v>
      </c>
      <c r="BD479" s="36" t="s">
        <v>264</v>
      </c>
      <c r="BE479" s="36">
        <v>12.1</v>
      </c>
      <c r="BF479" s="36" t="s">
        <v>28</v>
      </c>
      <c r="BJ479" s="36" t="s">
        <v>405</v>
      </c>
      <c r="BK479" s="36" t="s">
        <v>594</v>
      </c>
      <c r="BL479" s="36" t="s">
        <v>1375</v>
      </c>
      <c r="BM47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0" spans="1:65" s="36" customFormat="1" ht="16" customHeight="1" x14ac:dyDescent="0.2">
      <c r="A480" s="36">
        <v>5025</v>
      </c>
      <c r="B480" s="41" t="s">
        <v>585</v>
      </c>
      <c r="C480" s="41" t="s">
        <v>380</v>
      </c>
      <c r="D480" s="41"/>
      <c r="E480" s="41"/>
      <c r="F480" s="36" t="str">
        <f>IF(ISBLANK(Table2[[#This Row],[unique_id]]), "", PROPER(SUBSTITUTE(Table2[[#This Row],[unique_id]], "_", " ")))</f>
        <v/>
      </c>
      <c r="G480" s="41"/>
      <c r="H480" s="41"/>
      <c r="I480" s="41"/>
      <c r="K480" s="41"/>
      <c r="M480" s="41"/>
      <c r="O480" s="38"/>
      <c r="T480" s="39"/>
      <c r="V480" s="38"/>
      <c r="W480" s="38"/>
      <c r="X480" s="38"/>
      <c r="Y480" s="38"/>
      <c r="Z480" s="38"/>
      <c r="AA480" s="38"/>
      <c r="AG480" s="38"/>
      <c r="AH480" s="38"/>
      <c r="AJ480" s="36" t="str">
        <f>IF(ISBLANK(AI480),  "", _xlfn.CONCAT("haas/entity/sensor/", LOWER(C480), "/", E480, "/config"))</f>
        <v/>
      </c>
      <c r="AK480" s="36" t="str">
        <f>IF(ISBLANK(AI480),  "", _xlfn.CONCAT(LOWER(C480), "/", E480))</f>
        <v/>
      </c>
      <c r="AT480" s="42"/>
      <c r="AU480" s="42"/>
      <c r="AV48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0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6" t="s">
        <v>1109</v>
      </c>
      <c r="BA480" s="36" t="str">
        <f>IF(ISBLANK(Table2[[#This Row],[device_model]]), "", Table2[[#This Row],[device_suggested_area]])</f>
        <v>Rack</v>
      </c>
      <c r="BB480" s="36" t="s">
        <v>1082</v>
      </c>
      <c r="BC480" s="36" t="s">
        <v>1079</v>
      </c>
      <c r="BD480" s="36" t="s">
        <v>264</v>
      </c>
      <c r="BE480" s="36">
        <v>12.1</v>
      </c>
      <c r="BF480" s="36" t="s">
        <v>28</v>
      </c>
      <c r="BJ480" s="36" t="s">
        <v>1390</v>
      </c>
      <c r="BK480" s="36" t="s">
        <v>1464</v>
      </c>
      <c r="BL480" s="36" t="s">
        <v>1397</v>
      </c>
      <c r="BM48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1" spans="1:65" s="36" customFormat="1" ht="16" customHeight="1" x14ac:dyDescent="0.2">
      <c r="A481" s="36">
        <v>5026</v>
      </c>
      <c r="B481" s="41" t="s">
        <v>585</v>
      </c>
      <c r="C481" s="41" t="s">
        <v>380</v>
      </c>
      <c r="D481" s="41"/>
      <c r="E481" s="41"/>
      <c r="F481" s="36" t="str">
        <f>IF(ISBLANK(Table2[[#This Row],[unique_id]]), "", PROPER(SUBSTITUTE(Table2[[#This Row],[unique_id]], "_", " ")))</f>
        <v/>
      </c>
      <c r="G481" s="41"/>
      <c r="H481" s="41"/>
      <c r="I481" s="41"/>
      <c r="K481" s="41"/>
      <c r="M481" s="41"/>
      <c r="O481" s="38"/>
      <c r="T481" s="39"/>
      <c r="V481" s="38"/>
      <c r="W481" s="38"/>
      <c r="X481" s="38"/>
      <c r="Y481" s="38"/>
      <c r="Z481" s="38"/>
      <c r="AA481" s="38"/>
      <c r="AG481" s="38"/>
      <c r="AH481" s="38"/>
      <c r="AJ481" s="36" t="str">
        <f>IF(ISBLANK(AI481),  "", _xlfn.CONCAT("haas/entity/sensor/", LOWER(C481), "/", E481, "/config"))</f>
        <v/>
      </c>
      <c r="AK481" s="36" t="str">
        <f>IF(ISBLANK(AI481),  "", _xlfn.CONCAT(LOWER(C481), "/", E481))</f>
        <v/>
      </c>
      <c r="AT481" s="42"/>
      <c r="AU481" s="42"/>
      <c r="AV48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6" t="s">
        <v>1109</v>
      </c>
      <c r="BA481" s="36" t="str">
        <f>IF(ISBLANK(Table2[[#This Row],[device_model]]), "", Table2[[#This Row],[device_suggested_area]])</f>
        <v>Rack</v>
      </c>
      <c r="BB481" s="36" t="s">
        <v>1082</v>
      </c>
      <c r="BC481" s="36" t="s">
        <v>1079</v>
      </c>
      <c r="BD481" s="36" t="s">
        <v>264</v>
      </c>
      <c r="BE481" s="36">
        <v>12.1</v>
      </c>
      <c r="BF481" s="36" t="s">
        <v>28</v>
      </c>
      <c r="BJ481" s="36" t="s">
        <v>1391</v>
      </c>
      <c r="BK481" s="36" t="s">
        <v>1465</v>
      </c>
      <c r="BL481" s="36" t="s">
        <v>1376</v>
      </c>
      <c r="BM48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2" spans="1:65" s="36" customFormat="1" ht="16" customHeight="1" x14ac:dyDescent="0.2">
      <c r="A482" s="36">
        <v>5027</v>
      </c>
      <c r="B482" s="41" t="s">
        <v>26</v>
      </c>
      <c r="C482" s="41" t="s">
        <v>380</v>
      </c>
      <c r="D482" s="41"/>
      <c r="E482" s="41"/>
      <c r="F482" s="36" t="str">
        <f>IF(ISBLANK(Table2[[#This Row],[unique_id]]), "", PROPER(SUBSTITUTE(Table2[[#This Row],[unique_id]], "_", " ")))</f>
        <v/>
      </c>
      <c r="G482" s="41"/>
      <c r="H482" s="41"/>
      <c r="I482" s="41"/>
      <c r="K482" s="41"/>
      <c r="M482" s="41"/>
      <c r="O482" s="38"/>
      <c r="T482" s="39"/>
      <c r="V482" s="38"/>
      <c r="W482" s="38"/>
      <c r="X482" s="38"/>
      <c r="Y482" s="38"/>
      <c r="Z482" s="38"/>
      <c r="AA482" s="38"/>
      <c r="AG482" s="38"/>
      <c r="AH482" s="38"/>
      <c r="AJ482" s="36" t="str">
        <f>IF(ISBLANK(AI482),  "", _xlfn.CONCAT("haas/entity/sensor/", LOWER(C482), "/", E482, "/config"))</f>
        <v/>
      </c>
      <c r="AK482" s="36" t="str">
        <f>IF(ISBLANK(AI482),  "", _xlfn.CONCAT(LOWER(C482), "/", E482))</f>
        <v/>
      </c>
      <c r="AT482" s="42"/>
      <c r="AU482" s="42"/>
      <c r="AV48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6" t="s">
        <v>1109</v>
      </c>
      <c r="BA482" s="36" t="str">
        <f>IF(ISBLANK(Table2[[#This Row],[device_model]]), "", Table2[[#This Row],[device_suggested_area]])</f>
        <v>Rack</v>
      </c>
      <c r="BB482" s="36" t="s">
        <v>1081</v>
      </c>
      <c r="BC482" s="36" t="s">
        <v>1080</v>
      </c>
      <c r="BD482" s="36" t="s">
        <v>264</v>
      </c>
      <c r="BE482" s="36">
        <v>12.1</v>
      </c>
      <c r="BF482" s="36" t="s">
        <v>28</v>
      </c>
      <c r="BJ482" s="36" t="s">
        <v>405</v>
      </c>
      <c r="BK482" s="36" t="s">
        <v>593</v>
      </c>
      <c r="BL482" s="36" t="s">
        <v>1377</v>
      </c>
      <c r="BM48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3" spans="1:65" s="36" customFormat="1" ht="16" customHeight="1" x14ac:dyDescent="0.2">
      <c r="A483" s="36">
        <v>5028</v>
      </c>
      <c r="B483" s="41" t="s">
        <v>585</v>
      </c>
      <c r="C483" s="41" t="s">
        <v>380</v>
      </c>
      <c r="D483" s="41"/>
      <c r="E483" s="41"/>
      <c r="F483" s="36" t="str">
        <f>IF(ISBLANK(Table2[[#This Row],[unique_id]]), "", PROPER(SUBSTITUTE(Table2[[#This Row],[unique_id]], "_", " ")))</f>
        <v/>
      </c>
      <c r="G483" s="41"/>
      <c r="H483" s="41"/>
      <c r="I483" s="41"/>
      <c r="K483" s="41"/>
      <c r="M483" s="41"/>
      <c r="O483" s="38"/>
      <c r="T483" s="39"/>
      <c r="V483" s="38"/>
      <c r="W483" s="38"/>
      <c r="X483" s="38"/>
      <c r="Y483" s="38"/>
      <c r="Z483" s="38"/>
      <c r="AA483" s="38"/>
      <c r="AG483" s="38"/>
      <c r="AH483" s="38"/>
      <c r="AJ483" s="36" t="str">
        <f>IF(ISBLANK(AI483),  "", _xlfn.CONCAT("haas/entity/sensor/", LOWER(C483), "/", E483, "/config"))</f>
        <v/>
      </c>
      <c r="AK483" s="36" t="str">
        <f>IF(ISBLANK(AI483),  "", _xlfn.CONCAT(LOWER(C483), "/", E483))</f>
        <v/>
      </c>
      <c r="AT483" s="42"/>
      <c r="AU483" s="42"/>
      <c r="AV483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3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3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6" t="s">
        <v>1109</v>
      </c>
      <c r="BA483" s="36" t="str">
        <f>IF(ISBLANK(Table2[[#This Row],[device_model]]), "", Table2[[#This Row],[device_suggested_area]])</f>
        <v>Rack</v>
      </c>
      <c r="BB483" s="36" t="s">
        <v>1081</v>
      </c>
      <c r="BC483" s="36" t="s">
        <v>1080</v>
      </c>
      <c r="BD483" s="36" t="s">
        <v>264</v>
      </c>
      <c r="BE483" s="36">
        <v>12.1</v>
      </c>
      <c r="BF483" s="36" t="s">
        <v>28</v>
      </c>
      <c r="BJ483" s="36" t="s">
        <v>1390</v>
      </c>
      <c r="BK483" s="36" t="s">
        <v>1466</v>
      </c>
      <c r="BL483" s="36" t="s">
        <v>1398</v>
      </c>
      <c r="BM483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4" spans="1:65" s="36" customFormat="1" ht="16" customHeight="1" x14ac:dyDescent="0.2">
      <c r="A484" s="36">
        <v>5029</v>
      </c>
      <c r="B484" s="41" t="s">
        <v>585</v>
      </c>
      <c r="C484" s="41" t="s">
        <v>380</v>
      </c>
      <c r="D484" s="41"/>
      <c r="E484" s="41"/>
      <c r="F484" s="36" t="str">
        <f>IF(ISBLANK(Table2[[#This Row],[unique_id]]), "", PROPER(SUBSTITUTE(Table2[[#This Row],[unique_id]], "_", " ")))</f>
        <v/>
      </c>
      <c r="G484" s="41"/>
      <c r="H484" s="41"/>
      <c r="I484" s="41"/>
      <c r="K484" s="41"/>
      <c r="M484" s="41"/>
      <c r="O484" s="38"/>
      <c r="T484" s="39"/>
      <c r="V484" s="38"/>
      <c r="W484" s="38"/>
      <c r="X484" s="38"/>
      <c r="Y484" s="38"/>
      <c r="Z484" s="38"/>
      <c r="AA484" s="38"/>
      <c r="AG484" s="38"/>
      <c r="AH484" s="38"/>
      <c r="AJ484" s="36" t="str">
        <f>IF(ISBLANK(AI484),  "", _xlfn.CONCAT("haas/entity/sensor/", LOWER(C484), "/", E484, "/config"))</f>
        <v/>
      </c>
      <c r="AK484" s="36" t="str">
        <f>IF(ISBLANK(AI484),  "", _xlfn.CONCAT(LOWER(C484), "/", E484))</f>
        <v/>
      </c>
      <c r="AT484" s="42"/>
      <c r="AU484" s="42"/>
      <c r="AV48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6" t="s">
        <v>1109</v>
      </c>
      <c r="BA484" s="36" t="str">
        <f>IF(ISBLANK(Table2[[#This Row],[device_model]]), "", Table2[[#This Row],[device_suggested_area]])</f>
        <v>Rack</v>
      </c>
      <c r="BB484" s="36" t="s">
        <v>1081</v>
      </c>
      <c r="BC484" s="36" t="s">
        <v>1080</v>
      </c>
      <c r="BD484" s="36" t="s">
        <v>264</v>
      </c>
      <c r="BE484" s="36">
        <v>12.1</v>
      </c>
      <c r="BF484" s="36" t="s">
        <v>28</v>
      </c>
      <c r="BJ484" s="36" t="s">
        <v>1391</v>
      </c>
      <c r="BK484" s="36" t="s">
        <v>1467</v>
      </c>
      <c r="BL484" s="36" t="s">
        <v>1378</v>
      </c>
      <c r="BM48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5" spans="1:65" s="36" customFormat="1" ht="16" customHeight="1" x14ac:dyDescent="0.2">
      <c r="A485" s="36">
        <v>5030</v>
      </c>
      <c r="B485" s="41" t="s">
        <v>26</v>
      </c>
      <c r="C485" s="41" t="s">
        <v>380</v>
      </c>
      <c r="D485" s="41"/>
      <c r="E485" s="41"/>
      <c r="F485" s="36" t="str">
        <f>IF(ISBLANK(Table2[[#This Row],[unique_id]]), "", PROPER(SUBSTITUTE(Table2[[#This Row],[unique_id]], "_", " ")))</f>
        <v/>
      </c>
      <c r="G485" s="41"/>
      <c r="H485" s="41"/>
      <c r="I485" s="41"/>
      <c r="K485" s="41"/>
      <c r="M485" s="41"/>
      <c r="O485" s="38"/>
      <c r="T485" s="39"/>
      <c r="V485" s="38"/>
      <c r="W485" s="38"/>
      <c r="X485" s="38"/>
      <c r="Y485" s="38"/>
      <c r="Z485" s="38"/>
      <c r="AA485" s="38"/>
      <c r="AG485" s="38"/>
      <c r="AH485" s="38"/>
      <c r="AJ485" s="36" t="str">
        <f>IF(ISBLANK(AI485),  "", _xlfn.CONCAT("haas/entity/sensor/", LOWER(C485), "/", E485, "/config"))</f>
        <v/>
      </c>
      <c r="AK485" s="36" t="str">
        <f>IF(ISBLANK(AI485),  "", _xlfn.CONCAT(LOWER(C485), "/", E485))</f>
        <v/>
      </c>
      <c r="AT485" s="42"/>
      <c r="AU485" s="42"/>
      <c r="AV485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5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6" t="s">
        <v>1110</v>
      </c>
      <c r="BA485" s="36" t="str">
        <f>IF(ISBLANK(Table2[[#This Row],[device_model]]), "", Table2[[#This Row],[device_suggested_area]])</f>
        <v>Wardrobe</v>
      </c>
      <c r="BB485" s="36" t="s">
        <v>1084</v>
      </c>
      <c r="BC485" s="36" t="s">
        <v>1083</v>
      </c>
      <c r="BD485" s="36" t="s">
        <v>560</v>
      </c>
      <c r="BE485" s="36">
        <v>12.1</v>
      </c>
      <c r="BF485" s="36" t="s">
        <v>501</v>
      </c>
      <c r="BJ485" s="36" t="s">
        <v>405</v>
      </c>
      <c r="BK485" s="36" t="s">
        <v>559</v>
      </c>
      <c r="BL485" s="36" t="s">
        <v>1379</v>
      </c>
      <c r="BM48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86" spans="1:65" s="36" customFormat="1" ht="16" customHeight="1" x14ac:dyDescent="0.2">
      <c r="A486" s="36">
        <v>5031</v>
      </c>
      <c r="B486" s="41" t="s">
        <v>585</v>
      </c>
      <c r="C486" s="41" t="s">
        <v>380</v>
      </c>
      <c r="D486" s="41"/>
      <c r="E486" s="41"/>
      <c r="F486" s="36" t="str">
        <f>IF(ISBLANK(Table2[[#This Row],[unique_id]]), "", PROPER(SUBSTITUTE(Table2[[#This Row],[unique_id]], "_", " ")))</f>
        <v/>
      </c>
      <c r="G486" s="41"/>
      <c r="H486" s="41"/>
      <c r="I486" s="41"/>
      <c r="K486" s="41"/>
      <c r="M486" s="41"/>
      <c r="O486" s="38"/>
      <c r="T486" s="39"/>
      <c r="V486" s="38"/>
      <c r="W486" s="38"/>
      <c r="X486" s="38"/>
      <c r="Y486" s="38"/>
      <c r="Z486" s="38"/>
      <c r="AA486" s="38"/>
      <c r="AG486" s="38"/>
      <c r="AH486" s="38"/>
      <c r="AJ486" s="36" t="str">
        <f>IF(ISBLANK(AI486),  "", _xlfn.CONCAT("haas/entity/sensor/", LOWER(C486), "/", E486, "/config"))</f>
        <v/>
      </c>
      <c r="AK486" s="36" t="str">
        <f>IF(ISBLANK(AI486),  "", _xlfn.CONCAT(LOWER(C486), "/", E486))</f>
        <v/>
      </c>
      <c r="AT486" s="42"/>
      <c r="AU486" s="42"/>
      <c r="AV48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36" t="s">
        <v>1110</v>
      </c>
      <c r="BA486" s="36" t="str">
        <f>IF(ISBLANK(Table2[[#This Row],[device_model]]), "", Table2[[#This Row],[device_suggested_area]])</f>
        <v>Wardrobe</v>
      </c>
      <c r="BB486" s="36" t="s">
        <v>1084</v>
      </c>
      <c r="BC486" s="36" t="s">
        <v>1083</v>
      </c>
      <c r="BD486" s="36" t="s">
        <v>560</v>
      </c>
      <c r="BE486" s="36">
        <v>12.1</v>
      </c>
      <c r="BF486" s="36" t="s">
        <v>501</v>
      </c>
      <c r="BJ486" s="36" t="s">
        <v>1390</v>
      </c>
      <c r="BK486" s="36" t="s">
        <v>1468</v>
      </c>
      <c r="BL486" s="36" t="s">
        <v>1399</v>
      </c>
      <c r="BM48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87" spans="1:65" s="36" customFormat="1" ht="16" customHeight="1" x14ac:dyDescent="0.2">
      <c r="A487" s="36">
        <v>5032</v>
      </c>
      <c r="B487" s="41" t="s">
        <v>585</v>
      </c>
      <c r="C487" s="41" t="s">
        <v>380</v>
      </c>
      <c r="D487" s="41"/>
      <c r="E487" s="41"/>
      <c r="F487" s="36" t="str">
        <f>IF(ISBLANK(Table2[[#This Row],[unique_id]]), "", PROPER(SUBSTITUTE(Table2[[#This Row],[unique_id]], "_", " ")))</f>
        <v/>
      </c>
      <c r="G487" s="41"/>
      <c r="H487" s="41"/>
      <c r="I487" s="41"/>
      <c r="K487" s="41"/>
      <c r="M487" s="41"/>
      <c r="O487" s="38"/>
      <c r="T487" s="39"/>
      <c r="V487" s="38"/>
      <c r="W487" s="38"/>
      <c r="X487" s="38"/>
      <c r="Y487" s="38"/>
      <c r="Z487" s="38"/>
      <c r="AA487" s="38"/>
      <c r="AG487" s="38"/>
      <c r="AH487" s="38"/>
      <c r="AJ487" s="36" t="str">
        <f>IF(ISBLANK(AI487),  "", _xlfn.CONCAT("haas/entity/sensor/", LOWER(C487), "/", E487, "/config"))</f>
        <v/>
      </c>
      <c r="AK487" s="36" t="str">
        <f>IF(ISBLANK(AI487),  "", _xlfn.CONCAT(LOWER(C487), "/", E487))</f>
        <v/>
      </c>
      <c r="AT487" s="42"/>
      <c r="AU487" s="42"/>
      <c r="AV487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7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36" t="s">
        <v>1110</v>
      </c>
      <c r="BA487" s="36" t="str">
        <f>IF(ISBLANK(Table2[[#This Row],[device_model]]), "", Table2[[#This Row],[device_suggested_area]])</f>
        <v>Wardrobe</v>
      </c>
      <c r="BB487" s="36" t="s">
        <v>1084</v>
      </c>
      <c r="BC487" s="36" t="s">
        <v>1083</v>
      </c>
      <c r="BD487" s="36" t="s">
        <v>560</v>
      </c>
      <c r="BE487" s="36">
        <v>12.1</v>
      </c>
      <c r="BF487" s="36" t="s">
        <v>501</v>
      </c>
      <c r="BJ487" s="36" t="s">
        <v>1391</v>
      </c>
      <c r="BK487" s="43" t="s">
        <v>1383</v>
      </c>
      <c r="BL487" s="36" t="s">
        <v>1380</v>
      </c>
      <c r="BM48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88" spans="1:65" s="36" customFormat="1" ht="16" customHeight="1" x14ac:dyDescent="0.2">
      <c r="A488" s="36">
        <v>5033</v>
      </c>
      <c r="B488" s="36" t="s">
        <v>26</v>
      </c>
      <c r="C488" s="36" t="s">
        <v>385</v>
      </c>
      <c r="E488" s="41"/>
      <c r="F488" s="37" t="str">
        <f>IF(ISBLANK(Table2[[#This Row],[unique_id]]), "", PROPER(SUBSTITUTE(Table2[[#This Row],[unique_id]], "_", " ")))</f>
        <v/>
      </c>
      <c r="I488" s="41"/>
      <c r="O488" s="38"/>
      <c r="T488" s="39"/>
      <c r="V488" s="38"/>
      <c r="W488" s="38"/>
      <c r="X488" s="38"/>
      <c r="Y488" s="38"/>
      <c r="Z488" s="38"/>
      <c r="AA488" s="38"/>
      <c r="AG488" s="38"/>
      <c r="AH488" s="38"/>
      <c r="AT488" s="42"/>
      <c r="AV48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36" t="s">
        <v>383</v>
      </c>
      <c r="BA488" s="36" t="str">
        <f>IF(ISBLANK(Table2[[#This Row],[device_model]]), "", Table2[[#This Row],[device_suggested_area]])</f>
        <v>Rack</v>
      </c>
      <c r="BB488" s="36" t="s">
        <v>385</v>
      </c>
      <c r="BC488" s="36" t="s">
        <v>384</v>
      </c>
      <c r="BD488" s="36" t="s">
        <v>383</v>
      </c>
      <c r="BE488" s="36" t="s">
        <v>788</v>
      </c>
      <c r="BF488" s="36" t="s">
        <v>28</v>
      </c>
      <c r="BJ488" s="36" t="s">
        <v>1391</v>
      </c>
      <c r="BK488" s="36" t="s">
        <v>382</v>
      </c>
      <c r="BL488" s="36" t="s">
        <v>1457</v>
      </c>
      <c r="BM48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89" spans="1:65" s="36" customFormat="1" ht="16" customHeight="1" x14ac:dyDescent="0.2">
      <c r="A489" s="36">
        <v>5034</v>
      </c>
      <c r="B489" s="36" t="s">
        <v>26</v>
      </c>
      <c r="C489" s="36" t="s">
        <v>463</v>
      </c>
      <c r="E489" s="41"/>
      <c r="F489" s="37" t="str">
        <f>IF(ISBLANK(Table2[[#This Row],[unique_id]]), "", PROPER(SUBSTITUTE(Table2[[#This Row],[unique_id]], "_", " ")))</f>
        <v/>
      </c>
      <c r="I489" s="41"/>
      <c r="O489" s="38"/>
      <c r="T489" s="39"/>
      <c r="V489" s="38"/>
      <c r="W489" s="38" t="s">
        <v>495</v>
      </c>
      <c r="X489" s="38"/>
      <c r="Y489" s="44" t="s">
        <v>768</v>
      </c>
      <c r="Z489" s="44"/>
      <c r="AA489" s="44"/>
      <c r="AG489" s="38"/>
      <c r="AH489" s="38"/>
      <c r="AT489" s="4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89" s="39"/>
      <c r="AV48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8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8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39" t="str">
        <f>Table2[[#This Row],[device_suggested_area]]</f>
        <v>Home</v>
      </c>
      <c r="BA489" s="36" t="str">
        <f>IF(ISBLANK(Table2[[#This Row],[device_model]]), "", Table2[[#This Row],[device_suggested_area]])</f>
        <v>Home</v>
      </c>
      <c r="BB489" s="39" t="s">
        <v>1071</v>
      </c>
      <c r="BC489" s="39" t="s">
        <v>487</v>
      </c>
      <c r="BD489" s="36" t="s">
        <v>463</v>
      </c>
      <c r="BE489" s="39" t="s">
        <v>488</v>
      </c>
      <c r="BF489" s="36" t="s">
        <v>165</v>
      </c>
      <c r="BK489" s="36" t="s">
        <v>486</v>
      </c>
      <c r="BM48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0" spans="1:65" s="36" customFormat="1" ht="16" customHeight="1" x14ac:dyDescent="0.2">
      <c r="A490" s="36">
        <v>6000</v>
      </c>
      <c r="B490" s="36" t="s">
        <v>26</v>
      </c>
      <c r="C490" s="36" t="s">
        <v>264</v>
      </c>
      <c r="F490" s="37" t="str">
        <f>IF(ISBLANK(Table2[[#This Row],[unique_id]]), "", PROPER(SUBSTITUTE(Table2[[#This Row],[unique_id]], "_", " ")))</f>
        <v/>
      </c>
      <c r="O490" s="38"/>
      <c r="T490" s="39"/>
      <c r="V490" s="38"/>
      <c r="W490" s="38"/>
      <c r="X490" s="38"/>
      <c r="Y490" s="38"/>
      <c r="Z490" s="38"/>
      <c r="AA490" s="38"/>
      <c r="AG490" s="38"/>
      <c r="AH490" s="38"/>
      <c r="AT490" s="42"/>
      <c r="AU490" s="38"/>
      <c r="AV49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0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36" t="s">
        <v>1116</v>
      </c>
      <c r="BA490" s="36" t="str">
        <f>IF(ISBLANK(Table2[[#This Row],[device_model]]), "", Table2[[#This Row],[device_suggested_area]])</f>
        <v>Home</v>
      </c>
      <c r="BB490" s="36" t="s">
        <v>294</v>
      </c>
      <c r="BC490" s="36" t="s">
        <v>1117</v>
      </c>
      <c r="BD490" s="36" t="s">
        <v>264</v>
      </c>
      <c r="BE490" s="38" t="s">
        <v>1473</v>
      </c>
      <c r="BF490" s="36" t="s">
        <v>165</v>
      </c>
      <c r="BJ490" s="36" t="s">
        <v>1390</v>
      </c>
      <c r="BK490" s="36" t="s">
        <v>1469</v>
      </c>
      <c r="BM49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1" spans="1:65" s="36" customFormat="1" ht="16" customHeight="1" x14ac:dyDescent="0.2">
      <c r="A491" s="36">
        <v>6001</v>
      </c>
      <c r="B491" s="36" t="s">
        <v>26</v>
      </c>
      <c r="C491" s="36" t="s">
        <v>264</v>
      </c>
      <c r="F491" s="37" t="str">
        <f>IF(ISBLANK(Table2[[#This Row],[unique_id]]), "", PROPER(SUBSTITUTE(Table2[[#This Row],[unique_id]], "_", " ")))</f>
        <v/>
      </c>
      <c r="O491" s="38"/>
      <c r="T491" s="39"/>
      <c r="V491" s="38"/>
      <c r="W491" s="38"/>
      <c r="X491" s="38"/>
      <c r="Y491" s="38"/>
      <c r="Z491" s="38"/>
      <c r="AA491" s="38"/>
      <c r="AG491" s="38"/>
      <c r="AH491" s="38"/>
      <c r="AT491" s="42"/>
      <c r="AU491" s="38"/>
      <c r="AV49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36" t="s">
        <v>1470</v>
      </c>
      <c r="BA491" s="36" t="str">
        <f>IF(ISBLANK(Table2[[#This Row],[device_model]]), "", Table2[[#This Row],[device_suggested_area]])</f>
        <v>Home</v>
      </c>
      <c r="BB491" s="36" t="s">
        <v>294</v>
      </c>
      <c r="BC491" s="36" t="s">
        <v>1471</v>
      </c>
      <c r="BD491" s="36" t="s">
        <v>264</v>
      </c>
      <c r="BE491" s="38" t="s">
        <v>1472</v>
      </c>
      <c r="BF491" s="36" t="s">
        <v>165</v>
      </c>
      <c r="BJ491" s="36" t="s">
        <v>1390</v>
      </c>
      <c r="BK491" s="36" t="s">
        <v>1474</v>
      </c>
      <c r="BM49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2024-11-05T02:57:22Z</dcterms:modified>
</cp:coreProperties>
</file>