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B150EEF-9FF7-FF42-8699-56E8980A4939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15" i="1" l="1"/>
  <c r="AI215" i="1"/>
  <c r="AH215" i="1"/>
  <c r="F215" i="1"/>
  <c r="AZ188" i="1"/>
  <c r="AI188" i="1"/>
  <c r="AH188" i="1"/>
  <c r="F188" i="1"/>
  <c r="AZ277" i="1"/>
  <c r="AQ277" i="1"/>
  <c r="AM277" i="1" s="1"/>
  <c r="AI277" i="1"/>
  <c r="AH277" i="1"/>
  <c r="T277" i="1"/>
  <c r="S277" i="1"/>
  <c r="F277" i="1"/>
  <c r="AZ305" i="1"/>
  <c r="AQ305" i="1"/>
  <c r="AM305" i="1" s="1"/>
  <c r="AI305" i="1"/>
  <c r="AH305" i="1"/>
  <c r="T305" i="1"/>
  <c r="S305" i="1"/>
  <c r="F305" i="1"/>
  <c r="AZ304" i="1"/>
  <c r="AI304" i="1"/>
  <c r="AH304" i="1"/>
  <c r="T304" i="1"/>
  <c r="S304" i="1"/>
  <c r="F304" i="1"/>
  <c r="AZ303" i="1"/>
  <c r="AQ303" i="1"/>
  <c r="AM303" i="1"/>
  <c r="AI303" i="1"/>
  <c r="AH303" i="1"/>
  <c r="T303" i="1"/>
  <c r="S303" i="1"/>
  <c r="F303" i="1"/>
  <c r="AZ302" i="1"/>
  <c r="AI302" i="1"/>
  <c r="AH302" i="1"/>
  <c r="T302" i="1"/>
  <c r="S302" i="1"/>
  <c r="F302" i="1"/>
  <c r="T364" i="1"/>
  <c r="T363" i="1"/>
  <c r="T362" i="1"/>
  <c r="T361" i="1"/>
  <c r="T281" i="1"/>
  <c r="T280" i="1"/>
  <c r="AZ280" i="1"/>
  <c r="AI280" i="1"/>
  <c r="AH280" i="1"/>
  <c r="F280" i="1"/>
  <c r="AZ220" i="1"/>
  <c r="AI220" i="1"/>
  <c r="AH220" i="1"/>
  <c r="F220" i="1"/>
  <c r="AZ219" i="1"/>
  <c r="AI219" i="1"/>
  <c r="AH219" i="1"/>
  <c r="F219" i="1"/>
  <c r="AZ193" i="1"/>
  <c r="AI193" i="1"/>
  <c r="AH193" i="1"/>
  <c r="F193" i="1"/>
  <c r="AZ192" i="1"/>
  <c r="AI192" i="1"/>
  <c r="AH192" i="1"/>
  <c r="F192" i="1"/>
  <c r="AZ191" i="1"/>
  <c r="AI191" i="1"/>
  <c r="AH191" i="1"/>
  <c r="F191" i="1"/>
  <c r="AZ218" i="1"/>
  <c r="AI218" i="1"/>
  <c r="AH218" i="1"/>
  <c r="F218" i="1"/>
  <c r="AZ217" i="1"/>
  <c r="AI217" i="1"/>
  <c r="AH217" i="1"/>
  <c r="F217" i="1"/>
  <c r="AZ190" i="1"/>
  <c r="AI190" i="1"/>
  <c r="AH190" i="1"/>
  <c r="F190" i="1"/>
  <c r="S311" i="1"/>
  <c r="S310" i="1"/>
  <c r="T309" i="1"/>
  <c r="T308" i="1"/>
  <c r="T307" i="1"/>
  <c r="T306" i="1"/>
  <c r="T297" i="1"/>
  <c r="T296" i="1"/>
  <c r="T295" i="1"/>
  <c r="T294" i="1"/>
  <c r="T279" i="1"/>
  <c r="T278" i="1"/>
  <c r="T179" i="1"/>
  <c r="T178" i="1"/>
  <c r="T147" i="1"/>
  <c r="T146" i="1"/>
  <c r="T101" i="1"/>
  <c r="T102" i="1"/>
  <c r="T311" i="1"/>
  <c r="T310" i="1"/>
  <c r="T301" i="1"/>
  <c r="T300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163" i="1"/>
  <c r="T162" i="1"/>
  <c r="T161" i="1"/>
  <c r="T160" i="1"/>
  <c r="T299" i="1"/>
  <c r="T298" i="1"/>
  <c r="S297" i="1"/>
  <c r="S295" i="1"/>
  <c r="S281" i="1"/>
  <c r="S309" i="1"/>
  <c r="S307" i="1"/>
  <c r="S301" i="1"/>
  <c r="S299" i="1"/>
  <c r="S293" i="1"/>
  <c r="S291" i="1"/>
  <c r="S289" i="1"/>
  <c r="S287" i="1"/>
  <c r="S285" i="1"/>
  <c r="S283" i="1"/>
  <c r="S279" i="1"/>
  <c r="S179" i="1"/>
  <c r="R178" i="1"/>
  <c r="F310" i="1"/>
  <c r="F308" i="1"/>
  <c r="F306" i="1"/>
  <c r="F300" i="1"/>
  <c r="F298" i="1"/>
  <c r="F296" i="1"/>
  <c r="F294" i="1"/>
  <c r="F292" i="1"/>
  <c r="F288" i="1"/>
  <c r="F286" i="1"/>
  <c r="F284" i="1"/>
  <c r="F282" i="1"/>
  <c r="F278" i="1"/>
  <c r="F178" i="1"/>
  <c r="R162" i="1"/>
  <c r="F162" i="1"/>
  <c r="R160" i="1"/>
  <c r="F160" i="1"/>
  <c r="R146" i="1"/>
  <c r="F146" i="1"/>
  <c r="R101" i="1"/>
  <c r="F101" i="1"/>
  <c r="AH310" i="1"/>
  <c r="AI310" i="1"/>
  <c r="AZ310" i="1"/>
  <c r="AH308" i="1"/>
  <c r="AI308" i="1"/>
  <c r="AZ308" i="1"/>
  <c r="AH306" i="1"/>
  <c r="AI306" i="1"/>
  <c r="AZ306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2" i="1"/>
  <c r="AI292" i="1"/>
  <c r="AZ292" i="1"/>
  <c r="AH288" i="1"/>
  <c r="AI288" i="1"/>
  <c r="AZ288" i="1"/>
  <c r="AH286" i="1"/>
  <c r="AI286" i="1"/>
  <c r="AZ286" i="1"/>
  <c r="AH284" i="1"/>
  <c r="AI284" i="1"/>
  <c r="AZ284" i="1"/>
  <c r="AH282" i="1"/>
  <c r="AI282" i="1"/>
  <c r="AZ282" i="1"/>
  <c r="AH278" i="1"/>
  <c r="AI278" i="1"/>
  <c r="AZ278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90" i="1"/>
  <c r="R102" i="1"/>
  <c r="S102" i="1" s="1"/>
  <c r="T355" i="1"/>
  <c r="T354" i="1"/>
  <c r="T351" i="1"/>
  <c r="T350" i="1"/>
  <c r="S364" i="1"/>
  <c r="S363" i="1"/>
  <c r="S362" i="1"/>
  <c r="S355" i="1"/>
  <c r="S354" i="1"/>
  <c r="S353" i="1"/>
  <c r="S352" i="1"/>
  <c r="S351" i="1"/>
  <c r="S350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3" i="1"/>
  <c r="AM353" i="1"/>
  <c r="AI353" i="1"/>
  <c r="AH353" i="1"/>
  <c r="F353" i="1"/>
  <c r="AZ348" i="1"/>
  <c r="AI348" i="1"/>
  <c r="F348" i="1"/>
  <c r="AZ349" i="1"/>
  <c r="AI349" i="1"/>
  <c r="AH349" i="1"/>
  <c r="F349" i="1"/>
  <c r="AZ335" i="1"/>
  <c r="AI335" i="1"/>
  <c r="F335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8" i="1"/>
  <c r="AL318" i="1"/>
  <c r="AI318" i="1"/>
  <c r="AH318" i="1"/>
  <c r="F318" i="1"/>
  <c r="AZ317" i="1"/>
  <c r="AL317" i="1"/>
  <c r="AI317" i="1"/>
  <c r="AH317" i="1"/>
  <c r="F317" i="1"/>
  <c r="AL404" i="1"/>
  <c r="AL316" i="1"/>
  <c r="AL314" i="1"/>
  <c r="AL313" i="1"/>
  <c r="AL312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6" i="1"/>
  <c r="AI316" i="1"/>
  <c r="AH316" i="1"/>
  <c r="F316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67" i="1"/>
  <c r="AH367" i="1"/>
  <c r="AI367" i="1"/>
  <c r="AZ367" i="1"/>
  <c r="F372" i="1"/>
  <c r="AH372" i="1"/>
  <c r="AI372" i="1"/>
  <c r="AZ372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6" i="1"/>
  <c r="AI366" i="1"/>
  <c r="AH366" i="1"/>
  <c r="F366" i="1"/>
  <c r="F371" i="1"/>
  <c r="AH371" i="1"/>
  <c r="AI371" i="1"/>
  <c r="AZ371" i="1"/>
  <c r="AZ265" i="1"/>
  <c r="AI265" i="1"/>
  <c r="AH265" i="1"/>
  <c r="F265" i="1"/>
  <c r="F266" i="1"/>
  <c r="AH266" i="1"/>
  <c r="AI266" i="1"/>
  <c r="AZ266" i="1"/>
  <c r="AZ369" i="1"/>
  <c r="AI369" i="1"/>
  <c r="AH369" i="1"/>
  <c r="F369" i="1"/>
  <c r="F374" i="1"/>
  <c r="AH374" i="1"/>
  <c r="AI374" i="1"/>
  <c r="AZ374" i="1"/>
  <c r="F370" i="1"/>
  <c r="AH370" i="1"/>
  <c r="AI370" i="1"/>
  <c r="AZ370" i="1"/>
  <c r="F375" i="1"/>
  <c r="AH375" i="1"/>
  <c r="AI375" i="1"/>
  <c r="AZ375" i="1"/>
  <c r="AM352" i="1"/>
  <c r="AI352" i="1"/>
  <c r="AH352" i="1"/>
  <c r="F352" i="1"/>
  <c r="AZ352" i="1"/>
  <c r="AZ376" i="1"/>
  <c r="AI376" i="1"/>
  <c r="F376" i="1"/>
  <c r="AZ368" i="1"/>
  <c r="AI368" i="1"/>
  <c r="AH368" i="1"/>
  <c r="F368" i="1"/>
  <c r="AZ373" i="1"/>
  <c r="AI373" i="1"/>
  <c r="AH373" i="1"/>
  <c r="F373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2" i="1"/>
  <c r="AM313" i="1"/>
  <c r="AM314" i="1"/>
  <c r="F313" i="1"/>
  <c r="AH313" i="1"/>
  <c r="AI313" i="1"/>
  <c r="AZ313" i="1"/>
  <c r="F312" i="1"/>
  <c r="AH312" i="1"/>
  <c r="AI312" i="1"/>
  <c r="AZ312" i="1"/>
  <c r="AZ314" i="1"/>
  <c r="AI314" i="1"/>
  <c r="AH314" i="1"/>
  <c r="F314" i="1"/>
  <c r="AZ390" i="1"/>
  <c r="AI390" i="1"/>
  <c r="AH390" i="1"/>
  <c r="F390" i="1"/>
  <c r="AZ393" i="1"/>
  <c r="AI393" i="1"/>
  <c r="AH393" i="1"/>
  <c r="F393" i="1"/>
  <c r="F107" i="1"/>
  <c r="AH107" i="1"/>
  <c r="AI107" i="1"/>
  <c r="AZ107" i="1"/>
  <c r="AZ315" i="1"/>
  <c r="AM315" i="1"/>
  <c r="F315" i="1"/>
  <c r="AH315" i="1"/>
  <c r="AI315" i="1"/>
  <c r="AZ401" i="1"/>
  <c r="AI401" i="1"/>
  <c r="AH401" i="1"/>
  <c r="AZ400" i="1"/>
  <c r="AI400" i="1"/>
  <c r="AH400" i="1"/>
  <c r="AZ326" i="1"/>
  <c r="AI326" i="1"/>
  <c r="AH326" i="1"/>
  <c r="F326" i="1"/>
  <c r="AZ360" i="1"/>
  <c r="AI360" i="1"/>
  <c r="F360" i="1"/>
  <c r="AZ356" i="1"/>
  <c r="AI356" i="1"/>
  <c r="F356" i="1"/>
  <c r="F357" i="1"/>
  <c r="AH357" i="1"/>
  <c r="AI357" i="1"/>
  <c r="AM357" i="1"/>
  <c r="AZ357" i="1"/>
  <c r="F358" i="1"/>
  <c r="AH358" i="1"/>
  <c r="AI358" i="1"/>
  <c r="AM358" i="1"/>
  <c r="AZ358" i="1"/>
  <c r="F361" i="1"/>
  <c r="AH361" i="1"/>
  <c r="AI361" i="1"/>
  <c r="AQ361" i="1"/>
  <c r="AM361" i="1" s="1"/>
  <c r="AZ361" i="1"/>
  <c r="F365" i="1"/>
  <c r="AH365" i="1"/>
  <c r="AI365" i="1"/>
  <c r="AM365" i="1"/>
  <c r="AZ365" i="1"/>
  <c r="F354" i="1"/>
  <c r="AH354" i="1"/>
  <c r="AI354" i="1"/>
  <c r="AM354" i="1"/>
  <c r="AZ354" i="1"/>
  <c r="AZ363" i="1"/>
  <c r="AQ363" i="1"/>
  <c r="AM363" i="1" s="1"/>
  <c r="AI363" i="1"/>
  <c r="AH363" i="1"/>
  <c r="F363" i="1"/>
  <c r="AZ175" i="1"/>
  <c r="AM175" i="1"/>
  <c r="AI175" i="1"/>
  <c r="AH175" i="1"/>
  <c r="S178" i="1" l="1"/>
  <c r="S160" i="1"/>
  <c r="S146" i="1" s="1"/>
  <c r="S101" i="1" s="1"/>
  <c r="S308" i="1"/>
  <c r="S306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S278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2" i="1"/>
  <c r="AI402" i="1"/>
  <c r="AH402" i="1"/>
  <c r="AZ331" i="1"/>
  <c r="AI331" i="1"/>
  <c r="AH331" i="1"/>
  <c r="F331" i="1"/>
  <c r="AZ320" i="1"/>
  <c r="AI320" i="1"/>
  <c r="AH320" i="1"/>
  <c r="F320" i="1"/>
  <c r="F321" i="1"/>
  <c r="AH321" i="1"/>
  <c r="AI321" i="1"/>
  <c r="AZ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7" i="1"/>
  <c r="AH327" i="1"/>
  <c r="AI327" i="1"/>
  <c r="AZ327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2" i="1"/>
  <c r="AH332" i="1"/>
  <c r="AI332" i="1"/>
  <c r="AZ332" i="1"/>
  <c r="F333" i="1"/>
  <c r="AH333" i="1"/>
  <c r="AI333" i="1"/>
  <c r="AZ333" i="1"/>
  <c r="F334" i="1"/>
  <c r="AH334" i="1"/>
  <c r="AI334" i="1"/>
  <c r="AZ334" i="1"/>
  <c r="AZ36" i="1"/>
  <c r="AI36" i="1"/>
  <c r="AH36" i="1"/>
  <c r="F36" i="1"/>
  <c r="AZ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4" i="1"/>
  <c r="AH404" i="1"/>
  <c r="AI404" i="1"/>
  <c r="AZ404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186" i="1"/>
  <c r="AI185" i="1"/>
  <c r="AI184" i="1"/>
  <c r="AI187" i="1"/>
  <c r="AI189" i="1"/>
  <c r="AI194" i="1"/>
  <c r="AI195" i="1"/>
  <c r="AI196" i="1"/>
  <c r="AI197" i="1"/>
  <c r="AI198" i="1"/>
  <c r="AI199" i="1"/>
  <c r="AI200" i="1"/>
  <c r="AI204" i="1"/>
  <c r="AI201" i="1"/>
  <c r="AI202" i="1"/>
  <c r="AI203" i="1"/>
  <c r="AI205" i="1"/>
  <c r="AI206" i="1"/>
  <c r="AI207" i="1"/>
  <c r="AI208" i="1"/>
  <c r="AI209" i="1"/>
  <c r="AI210" i="1"/>
  <c r="AI213" i="1"/>
  <c r="AI212" i="1"/>
  <c r="AI211" i="1"/>
  <c r="AI214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9" i="1"/>
  <c r="AI281" i="1"/>
  <c r="AI283" i="1"/>
  <c r="AI285" i="1"/>
  <c r="AI287" i="1"/>
  <c r="AI289" i="1"/>
  <c r="AI291" i="1"/>
  <c r="AI293" i="1"/>
  <c r="AI295" i="1"/>
  <c r="AI297" i="1"/>
  <c r="AI299" i="1"/>
  <c r="AI301" i="1"/>
  <c r="AI307" i="1"/>
  <c r="AI309" i="1"/>
  <c r="AI311" i="1"/>
  <c r="AI319" i="1"/>
  <c r="AI270" i="1"/>
  <c r="AI271" i="1"/>
  <c r="AI272" i="1"/>
  <c r="AI273" i="1"/>
  <c r="AI267" i="1"/>
  <c r="AI274" i="1"/>
  <c r="AI275" i="1"/>
  <c r="AI276" i="1"/>
  <c r="AI350" i="1"/>
  <c r="AI351" i="1"/>
  <c r="AI355" i="1"/>
  <c r="AI359" i="1"/>
  <c r="AI364" i="1"/>
  <c r="AI362" i="1"/>
  <c r="AI378" i="1"/>
  <c r="AI377" i="1"/>
  <c r="AI379" i="1"/>
  <c r="AI381" i="1"/>
  <c r="AI380" i="1"/>
  <c r="AI382" i="1"/>
  <c r="AI383" i="1"/>
  <c r="AI384" i="1"/>
  <c r="AI385" i="1"/>
  <c r="AI386" i="1"/>
  <c r="AI387" i="1"/>
  <c r="AI388" i="1"/>
  <c r="AI389" i="1"/>
  <c r="AI391" i="1"/>
  <c r="AI392" i="1"/>
  <c r="AI394" i="1"/>
  <c r="AI395" i="1"/>
  <c r="AI396" i="1"/>
  <c r="AI397" i="1"/>
  <c r="AI398" i="1"/>
  <c r="AI399" i="1"/>
  <c r="AI403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267" i="1"/>
  <c r="AH267" i="1"/>
  <c r="AZ267" i="1"/>
  <c r="F60" i="1"/>
  <c r="AH60" i="1"/>
  <c r="AZ60" i="1"/>
  <c r="F35" i="1"/>
  <c r="AH35" i="1"/>
  <c r="AZ35" i="1"/>
  <c r="F182" i="1"/>
  <c r="AH182" i="1"/>
  <c r="AZ182" i="1"/>
  <c r="F85" i="1"/>
  <c r="AH85" i="1"/>
  <c r="AZ85" i="1"/>
  <c r="F80" i="1"/>
  <c r="AH80" i="1"/>
  <c r="AZ80" i="1"/>
  <c r="F214" i="1"/>
  <c r="AH214" i="1"/>
  <c r="AZ214" i="1"/>
  <c r="F187" i="1"/>
  <c r="AH187" i="1"/>
  <c r="AZ187" i="1"/>
  <c r="F90" i="1"/>
  <c r="AH90" i="1"/>
  <c r="AZ90" i="1"/>
  <c r="AZ399" i="1"/>
  <c r="F396" i="1"/>
  <c r="AH396" i="1"/>
  <c r="AZ396" i="1"/>
  <c r="F397" i="1"/>
  <c r="AH397" i="1"/>
  <c r="AZ397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89" i="1"/>
  <c r="AZ391" i="1"/>
  <c r="AZ392" i="1"/>
  <c r="AZ395" i="1"/>
  <c r="AZ104" i="1"/>
  <c r="AZ398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186" i="1"/>
  <c r="AZ185" i="1"/>
  <c r="AZ184" i="1"/>
  <c r="AZ189" i="1"/>
  <c r="AZ194" i="1"/>
  <c r="AZ195" i="1"/>
  <c r="AZ196" i="1"/>
  <c r="AZ197" i="1"/>
  <c r="AZ198" i="1"/>
  <c r="AZ199" i="1"/>
  <c r="AZ200" i="1"/>
  <c r="AZ204" i="1"/>
  <c r="AZ201" i="1"/>
  <c r="AZ202" i="1"/>
  <c r="AZ203" i="1"/>
  <c r="AZ205" i="1"/>
  <c r="AZ206" i="1"/>
  <c r="AZ207" i="1"/>
  <c r="AZ208" i="1"/>
  <c r="AZ209" i="1"/>
  <c r="AZ210" i="1"/>
  <c r="AZ213" i="1"/>
  <c r="AZ212" i="1"/>
  <c r="AZ211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4" i="1"/>
  <c r="AZ362" i="1"/>
  <c r="AZ350" i="1"/>
  <c r="AZ351" i="1"/>
  <c r="AZ355" i="1"/>
  <c r="AZ359" i="1"/>
  <c r="AZ394" i="1"/>
  <c r="AZ403" i="1"/>
  <c r="AZ378" i="1"/>
  <c r="AZ381" i="1"/>
  <c r="AZ98" i="1"/>
  <c r="AZ319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1" i="1"/>
  <c r="AZ299" i="1"/>
  <c r="AZ301" i="1"/>
  <c r="AZ287" i="1"/>
  <c r="AZ289" i="1"/>
  <c r="AZ291" i="1"/>
  <c r="AZ377" i="1"/>
  <c r="AZ379" i="1"/>
  <c r="AZ293" i="1"/>
  <c r="AZ380" i="1"/>
  <c r="AZ382" i="1"/>
  <c r="AZ383" i="1"/>
  <c r="AZ384" i="1"/>
  <c r="AZ385" i="1"/>
  <c r="AZ386" i="1"/>
  <c r="AZ387" i="1"/>
  <c r="AZ388" i="1"/>
  <c r="AZ295" i="1"/>
  <c r="AZ297" i="1"/>
  <c r="AZ161" i="1"/>
  <c r="AZ279" i="1"/>
  <c r="AZ283" i="1"/>
  <c r="AZ285" i="1"/>
  <c r="AZ309" i="1"/>
  <c r="AZ311" i="1"/>
  <c r="AZ307" i="1"/>
  <c r="AZ102" i="1"/>
  <c r="AZ240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9" i="1"/>
  <c r="AM7" i="1"/>
  <c r="F104" i="1"/>
  <c r="AH104" i="1"/>
  <c r="AH112" i="1"/>
  <c r="AH111" i="1"/>
  <c r="F111" i="1"/>
  <c r="F389" i="1"/>
  <c r="AH389" i="1"/>
  <c r="F391" i="1"/>
  <c r="AH391" i="1"/>
  <c r="F392" i="1"/>
  <c r="AH392" i="1"/>
  <c r="AM351" i="1"/>
  <c r="AM355" i="1"/>
  <c r="AM359" i="1"/>
  <c r="AM35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186" i="1"/>
  <c r="F185" i="1"/>
  <c r="F184" i="1"/>
  <c r="F189" i="1"/>
  <c r="F194" i="1"/>
  <c r="F195" i="1"/>
  <c r="F196" i="1"/>
  <c r="F197" i="1"/>
  <c r="F198" i="1"/>
  <c r="F199" i="1"/>
  <c r="F200" i="1"/>
  <c r="F204" i="1"/>
  <c r="F201" i="1"/>
  <c r="F202" i="1"/>
  <c r="F203" i="1"/>
  <c r="F210" i="1"/>
  <c r="F206" i="1"/>
  <c r="F207" i="1"/>
  <c r="F208" i="1"/>
  <c r="F209" i="1"/>
  <c r="F205" i="1"/>
  <c r="F213" i="1"/>
  <c r="F212" i="1"/>
  <c r="F211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1" i="1"/>
  <c r="F283" i="1"/>
  <c r="F285" i="1"/>
  <c r="F287" i="1"/>
  <c r="F289" i="1"/>
  <c r="F291" i="1"/>
  <c r="F293" i="1"/>
  <c r="F295" i="1"/>
  <c r="F297" i="1"/>
  <c r="F299" i="1"/>
  <c r="F301" i="1"/>
  <c r="F279" i="1"/>
  <c r="F307" i="1"/>
  <c r="F309" i="1"/>
  <c r="F311" i="1"/>
  <c r="F319" i="1"/>
  <c r="F270" i="1"/>
  <c r="F271" i="1"/>
  <c r="F272" i="1"/>
  <c r="F273" i="1"/>
  <c r="F274" i="1"/>
  <c r="F275" i="1"/>
  <c r="F276" i="1"/>
  <c r="F261" i="1"/>
  <c r="F350" i="1"/>
  <c r="F351" i="1"/>
  <c r="F355" i="1"/>
  <c r="F359" i="1"/>
  <c r="F364" i="1"/>
  <c r="F362" i="1"/>
  <c r="F378" i="1"/>
  <c r="F377" i="1"/>
  <c r="F379" i="1"/>
  <c r="F381" i="1"/>
  <c r="F380" i="1"/>
  <c r="F382" i="1"/>
  <c r="F383" i="1"/>
  <c r="F384" i="1"/>
  <c r="F385" i="1"/>
  <c r="F386" i="1"/>
  <c r="F387" i="1"/>
  <c r="F388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394" i="1"/>
  <c r="AQ301" i="1"/>
  <c r="AM301" i="1" s="1"/>
  <c r="AQ299" i="1"/>
  <c r="AM299" i="1" s="1"/>
  <c r="AQ295" i="1"/>
  <c r="AM295" i="1" s="1"/>
  <c r="AQ293" i="1"/>
  <c r="AM293" i="1" s="1"/>
  <c r="AQ291" i="1"/>
  <c r="AM291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2" i="1"/>
  <c r="AM362" i="1" s="1"/>
  <c r="AQ364" i="1"/>
  <c r="AM364" i="1" s="1"/>
  <c r="AH231" i="1"/>
  <c r="AH232" i="1"/>
  <c r="AH235" i="1"/>
  <c r="AH236" i="1"/>
  <c r="AQ102" i="1"/>
  <c r="AM102" i="1" s="1"/>
  <c r="AH209" i="1"/>
  <c r="AQ307" i="1"/>
  <c r="AM307" i="1" s="1"/>
  <c r="AQ311" i="1"/>
  <c r="AM311" i="1" s="1"/>
  <c r="AQ309" i="1"/>
  <c r="AM309" i="1" s="1"/>
  <c r="AQ285" i="1"/>
  <c r="AM285" i="1" s="1"/>
  <c r="AQ283" i="1"/>
  <c r="AM283" i="1" s="1"/>
  <c r="AQ279" i="1"/>
  <c r="AM279" i="1" s="1"/>
  <c r="AQ161" i="1"/>
  <c r="AM161" i="1" s="1"/>
  <c r="AQ297" i="1"/>
  <c r="AM297" i="1" s="1"/>
  <c r="AQ281" i="1"/>
  <c r="AM281" i="1" s="1"/>
  <c r="AH210" i="1"/>
  <c r="AH207" i="1"/>
  <c r="AH208" i="1"/>
  <c r="AH380" i="1"/>
  <c r="AH377" i="1"/>
  <c r="AH364" i="1"/>
  <c r="AH406" i="1"/>
  <c r="AH405" i="1"/>
  <c r="AH403" i="1"/>
  <c r="AH399" i="1"/>
  <c r="AH398" i="1"/>
  <c r="AH395" i="1"/>
  <c r="AH216" i="1"/>
  <c r="AH212" i="1"/>
  <c r="AH186" i="1"/>
  <c r="AH185" i="1"/>
  <c r="AH221" i="1"/>
  <c r="AH222" i="1"/>
  <c r="AH408" i="1"/>
  <c r="AH410" i="1"/>
  <c r="AH411" i="1"/>
  <c r="AH412" i="1"/>
  <c r="AH409" i="1"/>
  <c r="AH407" i="1"/>
  <c r="AH194" i="1"/>
  <c r="AH195" i="1"/>
  <c r="AH285" i="1"/>
  <c r="AH283" i="1"/>
  <c r="AH281" i="1"/>
  <c r="AH132" i="1"/>
  <c r="AH92" i="1"/>
  <c r="AH91" i="1"/>
  <c r="AH110" i="1"/>
  <c r="AH115" i="1"/>
  <c r="AH114" i="1"/>
  <c r="AH109" i="1"/>
  <c r="AH344" i="1"/>
  <c r="AH345" i="1"/>
  <c r="AH346" i="1"/>
  <c r="AH347" i="1"/>
  <c r="AH413" i="1"/>
  <c r="AH414" i="1"/>
  <c r="AH415" i="1"/>
  <c r="AH416" i="1"/>
  <c r="AH417" i="1"/>
  <c r="AH418" i="1"/>
  <c r="AH252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40" i="1"/>
  <c r="AH341" i="1"/>
  <c r="AH342" i="1"/>
  <c r="AH343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388" i="1"/>
  <c r="AH387" i="1"/>
  <c r="AH386" i="1"/>
  <c r="AH385" i="1"/>
  <c r="AH384" i="1"/>
  <c r="AH383" i="1"/>
  <c r="AH381" i="1"/>
  <c r="AH378" i="1"/>
  <c r="AH362" i="1"/>
  <c r="AH359" i="1"/>
  <c r="AH355" i="1"/>
  <c r="AH351" i="1"/>
  <c r="AH350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1" i="1"/>
  <c r="AH205" i="1"/>
  <c r="AH203" i="1"/>
  <c r="AH202" i="1"/>
  <c r="AH201" i="1"/>
  <c r="AH204" i="1"/>
  <c r="AH200" i="1"/>
  <c r="AH199" i="1"/>
  <c r="AH198" i="1"/>
  <c r="AH197" i="1"/>
  <c r="AH196" i="1"/>
  <c r="AH189" i="1"/>
  <c r="AH184" i="1"/>
  <c r="AH311" i="1"/>
  <c r="AH309" i="1"/>
  <c r="AH307" i="1"/>
  <c r="AH279" i="1"/>
  <c r="AH301" i="1"/>
  <c r="AH299" i="1"/>
  <c r="AH161" i="1"/>
  <c r="AH297" i="1"/>
  <c r="AH295" i="1"/>
  <c r="AH293" i="1"/>
  <c r="AH291" i="1"/>
  <c r="AH289" i="1"/>
  <c r="AH287" i="1"/>
  <c r="AH339" i="1"/>
  <c r="AH338" i="1"/>
  <c r="AH337" i="1"/>
  <c r="AH336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7" i="1"/>
  <c r="AM287" i="1" s="1"/>
  <c r="AQ289" i="1"/>
  <c r="AM289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<sst xmlns="http://schemas.openxmlformats.org/spreadsheetml/2006/main" count="5772" uniqueCount="1250">
  <si>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</si>
  <si>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</si>
  <si>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</si>
  <si>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</si>
  <si>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</si>
  <si>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</si>
  <si>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</si>
  <si>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</si>
  <si>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</si>
  <si>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</si>
  <si>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</si>
  <si>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</si>
  <si>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</si>
  <si>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</si>
  <si>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</si>
  <si>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</si>
  <si>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</si>
  <si>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</si>
  <si>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</si>
  <si>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</si>
  <si>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</si>
  <si>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</si>
  <si>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</si>
  <si>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</si>
  <si>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</si>
  <si>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</si>
  <si>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</si>
  <si>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</si>
  <si>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</si>
  <si>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</si>
  <si>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</si>
  <si>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</si>
  <si>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</si>
  <si>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</si>
  <si>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</si>
  <si>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</si>
  <si>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</si>
  <si>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</si>
  <si>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</si>
  <si>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</si>
  <si>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</si>
  <si>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</si>
  <si>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</si>
  <si>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</si>
  <si>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</si>
  <si>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</si>
  <si>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</si>
  <si>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</si>
  <si>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</si>
  <si>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</si>
  <si>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</si>
  <si>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</si>
  <si>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</si>
  <si>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</si>
  <si>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</si>
  <si>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</si>
  <si>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</si>
  <si>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</si>
  <si>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</si>
  <si>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</si>
  <si>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</si>
  <si>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</si>
  <si>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</si>
  <si>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</si>
  <si>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</si>
  <si>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</si>
  <si>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</si>
  <si>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</si>
  <si>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</si>
  <si>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</si>
  <si>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</si>
  <si>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</si>
  <si>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</si>
  <si>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</si>
  <si>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</si>
  <si>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</si>
  <si>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</si>
  <si>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</si>
  <si>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</si>
  <si>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</si>
  <si>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</si>
  <si>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</si>
  <si>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</si>
  <si>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</si>
  <si>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</si>
  <si>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</si>
  <si>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</si>
  <si>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</si>
  <si>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</si>
  <si>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</si>
  <si>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</si>
  <si>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</si>
  <si>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</si>
  <si>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</si>
  <si>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</si>
  <si>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</si>
  <si>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</si>
  <si>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</si>
  <si>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</si>
  <si>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</si>
  <si>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</si>
  <si>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</si>
  <si>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</si>
  <si>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</si>
  <si>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</si>
  <si>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</si>
  <si>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</si>
  <si>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</si>
  <si>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</si>
  <si>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</si>
  <si>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</si>
  <si>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</si>
  <si>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</si>
  <si>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</si>
  <si>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</si>
  <si>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</si>
  <si>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</si>
  <si>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</si>
  <si>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</si>
  <si>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</si>
  <si>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</si>
  <si>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</si>
  <si>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</si>
  <si>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</si>
  <si>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</si>
  <si>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</si>
  <si>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</si>
  <si>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</si>
  <si>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</si>
  <si>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</si>
  <si>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</si>
  <si>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</si>
  <si>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</si>
  <si>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</si>
  <si>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</si>
  <si>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</si>
  <si>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</si>
  <si>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</si>
  <si>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</si>
  <si>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</si>
  <si>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</si>
  <si>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</si>
  <si>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</si>
  <si>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</si>
  <si>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</si>
  <si>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</si>
  <si>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</si>
  <si>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</si>
  <si>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</si>
  <si>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</si>
  <si>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</si>
  <si>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</si>
  <si>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</si>
  <si>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</si>
  <si>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</si>
  <si>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</si>
  <si>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</si>
  <si>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</si>
  <si>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</si>
  <si>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</si>
  <si>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</si>
  <si>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</si>
  <si>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</si>
  <si>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</si>
  <si>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</si>
  <si>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</si>
  <si>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</si>
  <si>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</si>
  <si>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</si>
  <si>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</si>
  <si>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</si>
  <si>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</si>
  <si>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</si>
  <si>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</si>
  <si>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</si>
  <si>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</si>
  <si>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</si>
  <si>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</si>
  <si>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</si>
  <si>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</si>
  <si>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</si>
  <si>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</si>
  <si>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</si>
  <si>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</si>
  <si>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</si>
  <si>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</si>
  <si>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</si>
  <si>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</si>
  <si>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</si>
  <si>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</si>
  <si>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</si>
  <si>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</si>
  <si>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</si>
  <si>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</si>
  <si>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</si>
  <si>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</si>
  <si>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</si>
  <si>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</si>
  <si>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</si>
  <si>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</si>
  <si>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</si>
  <si>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</si>
  <si>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</si>
  <si>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</si>
  <si>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</si>
  <si>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</si>
  <si>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</si>
  <si>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</si>
  <si>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</si>
  <si>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</si>
  <si>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</si>
  <si>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</si>
  <si>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</si>
  <si>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</si>
  <si>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</si>
  <si>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</si>
  <si>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</si>
  <si>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</si>
  <si>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</si>
  <si>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</si>
  <si>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</si>
  <si>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</si>
  <si>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</si>
  <si>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</si>
  <si>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</si>
  <si>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</si>
  <si>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</si>
  <si>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</si>
  <si>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</si>
  <si>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</si>
  <si>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</si>
  <si>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</si>
  <si>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</si>
  <si>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</si>
  <si>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</si>
  <si>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</si>
  <si>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</si>
  <si>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</si>
  <si>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</si>
  <si>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</si>
  <si>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</si>
  <si>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</si>
  <si>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</si>
  <si>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</si>
  <si>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</si>
  <si>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</si>
  <si>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</si>
  <si>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</si>
  <si>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</si>
  <si>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</si>
  <si>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</si>
  <si>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</si>
  <si>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</si>
  <si>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</si>
  <si>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</si>
  <si>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</si>
  <si>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</si>
  <si>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</si>
  <si>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</si>
  <si>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</si>
  <si>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</si>
  <si>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</si>
  <si>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</si>
  <si>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</si>
  <si>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</si>
  <si>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</si>
  <si>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</si>
  <si>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</si>
  <si>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</si>
  <si>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</si>
  <si>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</si>
  <si>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</si>
  <si>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</si>
  <si>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</si>
  <si>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</si>
  <si>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</si>
  <si>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</si>
  <si>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</si>
  <si>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</si>
  <si>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</si>
  <si>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</si>
  <si>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</si>
  <si>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</si>
  <si>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</si>
  <si>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</si>
  <si>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</si>
  <si>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</si>
  <si>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</si>
  <si>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</si>
  <si>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</si>
  <si>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</si>
  <si>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</si>
  <si>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</si>
  <si>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</si>
  <si>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</si>
  <si>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</si>
  <si>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</si>
  <si>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</si>
  <si>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</si>
  <si>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</si>
  <si>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</si>
  <si>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</si>
  <si>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</si>
  <si>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</si>
  <si>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</si>
  <si>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</si>
  <si>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</si>
  <si>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</si>
  <si>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</si>
  <si>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</si>
  <si>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</si>
  <si>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</si>
  <si>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</si>
  <si>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</si>
  <si>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</si>
  <si>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</si>
  <si>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</si>
  <si>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</si>
  <si>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</si>
  <si>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</si>
  <si>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</si>
  <si>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</si>
  <si>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</si>
  <si>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</si>
  <si>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</si>
  <si>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</si>
  <si>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</si>
  <si>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</si>
  <si>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</si>
  <si>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</si>
  <si>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</si>
  <si>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</si>
  <si>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</si>
  <si>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</si>
  <si>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</si>
  <si>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</si>
  <si>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</si>
  <si>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</si>
  <si>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</si>
  <si>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</si>
  <si>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</si>
  <si>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</si>
  <si>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</si>
  <si>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</si>
  <si>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</si>
  <si>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</si>
  <si>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</si>
  <si>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</si>
  <si>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</si>
  <si>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</si>
  <si>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</si>
  <si>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</si>
  <si>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</si>
  <si>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</si>
  <si>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</si>
  <si>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</si>
  <si>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</si>
  <si>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</si>
  <si>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</si>
  <si>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</si>
  <si>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</si>
  <si>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</si>
  <si>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</si>
  <si>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</si>
  <si>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</si>
  <si>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</si>
  <si>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</si>
  <si>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</si>
  <si>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</si>
  <si>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</si>
  <si>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</si>
  <si>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</si>
  <si>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</si>
  <si>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</si>
  <si>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</si>
  <si>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</si>
  <si>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</si>
  <si>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</si>
  <si>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</si>
  <si>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</si>
  <si>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</si>
  <si>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</si>
  <si>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</si>
  <si>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</si>
  <si>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</si>
  <si>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</si>
  <si>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</si>
  <si>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</si>
  <si>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</si>
  <si>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</si>
  <si>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</si>
  <si>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</si>
  <si>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</si>
  <si>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</si>
  <si>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</si>
  <si>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</si>
  <si>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</si>
  <si>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</si>
  <si>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</si>
  <si>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</si>
  <si>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</si>
  <si>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</si>
  <si>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</si>
  <si>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</si>
  <si>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</si>
  <si>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</si>
  <si>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</si>
  <si>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</si>
  <si>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</si>
  <si>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</si>
  <si>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</si>
  <si>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</si>
  <si>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</si>
  <si>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</si>
  <si>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</si>
  <si>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</si>
  <si>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</si>
  <si>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</si>
  <si>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</si>
  <si>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</si>
  <si>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</si>
  <si>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</si>
  <si>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</si>
  <si>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</si>
  <si>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</si>
  <si>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</si>
  <si>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</si>
  <si>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</si>
  <si>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</si>
  <si>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</si>
  <si>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</si>
  <si>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</si>
  <si>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</si>
  <si>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</si>
  <si>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</si>
  <si>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</si>
  <si>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</si>
  <si>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</si>
  <si>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</si>
  <si>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</si>
  <si>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</si>
  <si>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</si>
  <si>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</si>
  <si>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</si>
  <si>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</si>
  <si>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</si>
  <si>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</si>
  <si>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</si>
  <si>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</si>
  <si>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</si>
  <si>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</si>
  <si>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</si>
  <si>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</si>
  <si>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</si>
  <si>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</si>
  <si>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</si>
  <si>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</si>
  <si>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</si>
  <si>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</si>
  <si>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</si>
  <si>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</si>
  <si>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</si>
  <si>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</si>
  <si>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</si>
  <si>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</si>
  <si>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</si>
  <si>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</si>
  <si>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</si>
  <si>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</si>
  <si>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</si>
  <si>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</si>
  <si>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</si>
  <si>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</si>
  <si>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</si>
  <si>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</si>
  <si>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</si>
  <si>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</si>
  <si>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</si>
  <si>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</si>
  <si>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</si>
  <si>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</si>
  <si>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</si>
  <si>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</si>
  <si>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</si>
  <si>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</si>
  <si>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</si>
  <si>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</si>
  <si>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</si>
  <si>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</si>
  <si>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</si>
  <si>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</si>
  <si>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</si>
  <si>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</si>
  <si>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</si>
  <si>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</si>
  <si>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</si>
  <si>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</si>
  <si>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</si>
  <si>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</si>
  <si>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</si>
  <si>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</si>
  <si>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</si>
  <si>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</si>
  <si>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</si>
  <si>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</si>
  <si>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</si>
  <si>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</si>
  <si>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</si>
  <si>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</si>
  <si>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</si>
  <si>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</si>
  <si>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</si>
  <si>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</si>
  <si>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</si>
  <si>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</si>
  <si>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</si>
  <si>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</si>
  <si>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</si>
  <si>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</si>
  <si>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</si>
  <si>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</si>
  <si>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</si>
  <si>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</si>
  <si>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</si>
  <si>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</si>
  <si>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</si>
  <si>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</si>
  <si>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</si>
  <si>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</si>
  <si>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</si>
  <si>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</si>
  <si>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</si>
  <si>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</si>
  <si>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</si>
  <si>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</si>
  <si>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</si>
  <si>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</si>
  <si>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</si>
  <si>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</si>
  <si>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</si>
  <si>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</si>
  <si>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</si>
  <si>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</si>
  <si>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</si>
  <si>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</si>
  <si>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</si>
  <si>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</si>
  <si>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</si>
  <si>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</si>
  <si>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</si>
  <si>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</si>
  <si>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</si>
  <si>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</si>
  <si>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</si>
  <si>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</si>
  <si>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</si>
  <si>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</si>
  <si>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</si>
  <si>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</si>
  <si>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</si>
  <si>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</si>
  <si>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</si>
  <si>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</si>
  <si>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</si>
  <si>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</si>
  <si>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</si>
  <si>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</si>
  <si>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</si>
  <si>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</si>
  <si>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</si>
  <si>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</si>
  <si>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</si>
  <si>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</si>
  <si>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</si>
  <si>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</si>
  <si>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</si>
  <si>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</si>
  <si>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</si>
  <si>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</si>
  <si>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</si>
  <si>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</si>
  <si>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</si>
  <si>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</si>
  <si>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</si>
  <si>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</si>
  <si>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</si>
  <si>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</si>
  <si>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</si>
  <si>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</si>
  <si>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</si>
  <si>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</si>
  <si>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</si>
  <si>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</si>
  <si>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</si>
  <si>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</si>
  <si>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</si>
  <si>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</si>
  <si>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</si>
  <si>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</si>
  <si>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</si>
  <si>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</si>
  <si>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</si>
  <si>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</si>
  <si>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</si>
  <si>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</si>
  <si>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</si>
  <si>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</si>
  <si>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</si>
  <si>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</si>
  <si>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</si>
  <si>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</si>
  <si>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</si>
  <si>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</si>
  <si>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</si>
  <si>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</si>
  <si>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</si>
  <si>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</si>
  <si>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</si>
  <si>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</si>
  <si>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</si>
  <si>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</si>
  <si>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</si>
  <si>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</si>
  <si>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</si>
  <si>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</si>
  <si>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</si>
  <si>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</si>
  <si>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</si>
  <si>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</si>
  <si>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</si>
  <si>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</si>
  <si>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</si>
  <si>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</si>
  <si>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</si>
  <si>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</si>
  <si>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</si>
  <si>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</si>
  <si>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</si>
  <si>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</si>
  <si>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</si>
  <si>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</si>
  <si>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</si>
  <si>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</si>
  <si>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</si>
  <si>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</si>
  <si>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</si>
  <si>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</si>
  <si>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</si>
  <si>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</si>
  <si>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</si>
  <si>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</si>
  <si>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</si>
  <si>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</si>
  <si>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</si>
  <si>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</si>
  <si>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</si>
  <si>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</si>
  <si>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</si>
  <si>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</si>
  <si>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</si>
  <si>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</si>
  <si>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</si>
  <si>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</si>
  <si>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</si>
  <si>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</si>
  <si>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</si>
  <si>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</si>
  <si>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</si>
  <si>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</si>
  <si>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</si>
  <si>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</si>
  <si>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</si>
  <si>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</si>
  <si>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</si>
  <si>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</si>
  <si>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</si>
  <si>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</si>
  <si>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</si>
  <si>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</si>
  <si>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</si>
  <si>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</si>
  <si>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</si>
  <si>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</si>
  <si>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</si>
  <si>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</si>
  <si>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</si>
  <si>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</si>
  <si>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</si>
  <si>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</si>
  <si>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</si>
  <si>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</si>
  <si>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</si>
  <si>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</si>
  <si>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</si>
  <si>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</si>
  <si>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</si>
  <si>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</si>
  <si>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</si>
  <si>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</si>
  <si>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</si>
  <si>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</si>
  <si>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</si>
  <si>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</si>
  <si>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</si>
  <si>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</si>
  <si>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</si>
  <si>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</si>
  <si>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</si>
  <si>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</si>
  <si>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</si>
  <si>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</si>
  <si>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</si>
  <si>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</si>
  <si>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</si>
  <si>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</si>
  <si>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</si>
  <si>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</si>
  <si>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</si>
  <si>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</si>
  <si>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</si>
  <si>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</si>
  <si>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</si>
  <si>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</si>
  <si>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</si>
  <si>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</si>
  <si>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</si>
  <si>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</si>
  <si>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</si>
  <si>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</si>
  <si>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</si>
  <si>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</si>
  <si>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</si>
  <si>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</si>
  <si>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</si>
  <si>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</si>
  <si>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</si>
  <si>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</si>
  <si>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</si>
  <si>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</si>
  <si>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</si>
  <si>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</si>
  <si>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</si>
  <si>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</si>
  <si>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</si>
  <si>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</si>
  <si>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</si>
  <si>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</si>
  <si>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</si>
  <si>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</si>
  <si>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</si>
  <si>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</si>
  <si>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</si>
  <si>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</si>
  <si>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</si>
  <si>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</si>
  <si>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</si>
  <si>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</si>
  <si>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</si>
  <si>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</si>
  <si>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</si>
  <si>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</si>
  <si>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</si>
  <si>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</si>
  <si>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</si>
  <si>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</si>
  <si>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</si>
  <si>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</si>
  <si>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</si>
  <si>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</si>
  <si>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</si>
  <si>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</si>
  <si>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</si>
  <si>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</si>
  <si>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</si>
  <si>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</si>
  <si>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</si>
  <si>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</si>
  <si>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</si>
  <si>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</si>
  <si>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</si>
  <si>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</si>
  <si>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</si>
  <si>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</si>
  <si>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</si>
  <si>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</si>
  <si>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</si>
  <si>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</si>
  <si>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</si>
  <si>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</si>
  <si>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</si>
  <si>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</si>
  <si>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</si>
  <si>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</si>
  <si>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</si>
  <si>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</si>
  <si>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</si>
  <si>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</si>
  <si>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</si>
  <si>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</si>
  <si>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</si>
  <si>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</si>
  <si>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</si>
  <si>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</si>
  <si>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</si>
  <si>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</si>
  <si>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</si>
  <si>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</si>
  <si>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</si>
  <si>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</si>
  <si>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</si>
  <si>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</si>
  <si>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</si>
  <si>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</si>
  <si>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</si>
  <si>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</si>
  <si>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</si>
  <si>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</si>
  <si>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</si>
  <si>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</si>
  <si>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</si>
  <si>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</si>
  <si>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</si>
  <si>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</si>
  <si>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</si>
  <si>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</si>
  <si>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</si>
  <si>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</si>
  <si>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</si>
  <si>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</si>
  <si>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</si>
  <si>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</si>
  <si>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</si>
  <si>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</si>
  <si>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</si>
  <si>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</si>
  <si>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</si>
  <si>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</si>
  <si>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</si>
  <si>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</si>
  <si>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</si>
  <si>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</si>
  <si>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</si>
  <si>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</si>
  <si>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</si>
  <si>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</si>
  <si>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</si>
  <si>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</si>
  <si>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</si>
  <si>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</si>
  <si>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</si>
  <si>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</si>
  <si>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</si>
  <si>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</si>
  <si>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</si>
  <si>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</si>
  <si>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</si>
  <si>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</si>
  <si>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</si>
  <si>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</si>
  <si>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</si>
  <si>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</si>
  <si>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</si>
  <si>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</si>
  <si>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</si>
  <si>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</si>
  <si>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</si>
  <si>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</si>
  <si>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</si>
  <si>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</si>
  <si>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</si>
  <si>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</si>
  <si>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</si>
  <si>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</si>
  <si>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</si>
  <si>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</si>
  <si>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</si>
  <si>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</si>
  <si>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</si>
  <si>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</si>
  <si>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</si>
  <si>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</si>
  <si>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</si>
  <si>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</si>
  <si>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</si>
  <si>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</si>
  <si>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</si>
  <si>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</si>
  <si>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</si>
  <si>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</si>
  <si>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</si>
  <si>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</si>
  <si>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</si>
  <si>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</si>
  <si>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</si>
  <si>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</si>
  <si>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</si>
  <si>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</si>
  <si>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</si>
  <si>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</si>
  <si>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</si>
  <si>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</si>
  <si>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</si>
  <si>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</si>
  <si>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</si>
  <si>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</si>
  <si>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</si>
  <si>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</si>
  <si>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</si>
  <si>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</si>
  <si>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</si>
  <si>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</si>
  <si>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</si>
  <si>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</si>
  <si>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</si>
  <si>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</si>
  <si>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</si>
  <si>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</si>
  <si>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</si>
  <si>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</si>
  <si>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</si>
  <si>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</si>
  <si>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</si>
  <si>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</si>
  <si>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</si>
  <si>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</si>
  <si>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</si>
  <si>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</si>
  <si>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</si>
  <si>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</si>
  <si>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</si>
  <si>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</si>
  <si>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</si>
  <si>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</si>
  <si>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</si>
  <si>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</si>
  <si>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</si>
  <si>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</si>
  <si>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</si>
  <si>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</si>
  <si>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</si>
  <si>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</si>
  <si>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</si>
  <si>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</si>
  <si>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</si>
  <si>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</si>
  <si>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</si>
  <si>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</si>
  <si>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</si>
  <si>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</si>
  <si>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</si>
  <si>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</si>
  <si>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</si>
  <si>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</si>
  <si>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</si>
  <si>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</si>
  <si>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</si>
  <si>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</si>
  <si>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</si>
  <si>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</si>
  <si>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</si>
  <si>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</si>
  <si>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</si>
  <si>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</si>
  <si>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</si>
  <si>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</si>
  <si>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</si>
  <si>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</si>
  <si>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</si>
  <si>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</si>
  <si>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</si>
  <si>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</si>
  <si>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</si>
  <si>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</si>
  <si>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</si>
  <si>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</si>
  <si>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</si>
  <si>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</si>
  <si>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</si>
  <si>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</si>
  <si>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</si>
  <si>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</si>
  <si>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</si>
  <si>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</si>
  <si>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</si>
  <si>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</si>
  <si>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</si>
  <si>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</si>
  <si>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</si>
  <si>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</si>
  <si>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</si>
  <si>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</si>
  <si>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</si>
  <si>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</si>
  <si>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</si>
  <si>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</si>
  <si>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</si>
  <si>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</si>
  <si>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</si>
  <si>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</si>
  <si>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</si>
  <si>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</si>
  <si>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</si>
  <si>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</si>
  <si>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</si>
  <si>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</si>
  <si>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</si>
  <si>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</si>
  <si>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</si>
  <si>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</si>
  <si>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</si>
  <si>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</si>
  <si>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</si>
  <si>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</si>
  <si>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</si>
  <si>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</si>
  <si>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</si>
  <si>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</si>
  <si>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</si>
  <si>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</si>
  <si>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</si>
  <si>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</si>
  <si>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</si>
  <si>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</si>
  <si>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</si>
  <si>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</si>
  <si>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</si>
  <si>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</si>
  <si>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</si>
  <si>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</si>
  <si>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</si>
  <si>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</si>
  <si>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</si>
  <si>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</si>
  <si>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</si>
  <si>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</si>
  <si>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</si>
  <si>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</si>
  <si>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</si>
  <si>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</si>
  <si>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</si>
  <si>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</si>
  <si>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</si>
  <si>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</si>
  <si>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</si>
  <si>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</si>
  <si>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</si>
  <si>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</si>
  <si>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</si>
  <si>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</si>
  <si>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</si>
  <si>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</si>
  <si>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</si>
  <si>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</si>
  <si>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</si>
  <si>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</si>
  <si>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</si>
  <si>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</si>
  <si>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</si>
  <si>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</si>
  <si>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</si>
  <si>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</si>
  <si>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</si>
  <si>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</si>
  <si>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</si>
  <si>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</si>
  <si>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</si>
  <si>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</si>
  <si>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</si>
  <si>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</si>
  <si>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</si>
  <si>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</si>
  <si>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</si>
  <si>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</si>
  <si>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</si>
  <si>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</si>
  <si>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</si>
  <si>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</si>
  <si>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</si>
  <si>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</si>
  <si>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</si>
  <si>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</si>
  <si>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</si>
  <si>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</si>
  <si>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</si>
  <si>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</si>
  <si>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</si>
  <si>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</si>
  <si>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</si>
  <si>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</si>
  <si>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</si>
  <si>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</si>
  <si>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</si>
  <si>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</si>
  <si>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</si>
  <si>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</si>
  <si>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</si>
  <si>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</si>
  <si>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</si>
  <si>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</si>
  <si>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</si>
  <si>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</si>
  <si>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</si>
  <si>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</si>
  <si>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</si>
  <si>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</si>
  <si>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</si>
  <si>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</si>
  <si>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</si>
  <si>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</si>
  <si>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</si>
  <si>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</si>
  <si>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</si>
  <si>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</si>
  <si>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</si>
  <si>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</si>
  <si>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</si>
  <si>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</si>
  <si>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</si>
  <si>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</si>
  <si>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</si>
  <si>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</si>
  <si>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</si>
  <si>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</si>
  <si>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</si>
  <si>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</si>
  <si>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</si>
  <si>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</si>
  <si>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</si>
  <si>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</si>
  <si>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</si>
  <si>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</si>
  <si>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</si>
  <si>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</si>
  <si>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</si>
  <si>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</si>
  <si>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</si>
  <si>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</si>
  <si>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</si>
  <si>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</si>
  <si>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</si>
  <si>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</si>
  <si>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</si>
  <si>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</si>
  <si>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</si>
  <si>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</si>
  <si>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</si>
  <si>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</si>
  <si>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</si>
  <si>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</si>
  <si>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</si>
  <si>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</si>
  <si>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</si>
  <si>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</si>
  <si>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</si>
  <si>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</si>
  <si>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</si>
  <si>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</si>
  <si>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</si>
  <si>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</si>
  <si>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</si>
  <si>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</si>
  <si>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</si>
  <si>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</si>
  <si>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</si>
  <si>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</si>
  <si>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</si>
  <si>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</si>
  <si>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</si>
  <si>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</si>
  <si>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</si>
  <si>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</si>
  <si>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</si>
  <si>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</si>
  <si>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</si>
  <si>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</si>
  <si>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</si>
  <si>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</si>
  <si>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</si>
  <si>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</si>
  <si>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</si>
  <si>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</si>
  <si>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</si>
  <si>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</si>
  <si>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</si>
  <si>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</si>
  <si>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</si>
  <si>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</si>
  <si>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</si>
  <si>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</si>
  <si>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</si>
  <si>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</si>
  <si>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</si>
  <si>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</si>
  <si>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</si>
  <si>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</si>
  <si>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</si>
  <si>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</si>
  <si>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</si>
  <si>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</si>
  <si>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</si>
  <si>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</si>
  <si>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</si>
  <si>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</si>
  <si>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</si>
  <si>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</si>
  <si>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</si>
  <si>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</si>
  <si>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</si>
  <si>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</si>
  <si>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</si>
  <si>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</si>
  <si>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</si>
  <si>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</si>
  <si>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</si>
  <si>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</si>
  <si>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</si>
  <si>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</si>
  <si>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</si>
  <si>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</si>
  <si>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</si>
  <si>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</si>
  <si>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</si>
  <si>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</si>
  <si>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</si>
  <si>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</si>
  <si>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</si>
  <si>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</si>
  <si>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</si>
  <si>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</si>
  <si>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</si>
  <si>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</si>
  <si>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</si>
  <si>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</si>
  <si>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</si>
  <si>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</si>
  <si>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</si>
  <si>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</si>
  <si>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10.0.6.95</t>
  </si>
  <si>
    <t>template_macbookflo_outlet_plug</t>
  </si>
  <si>
    <t>macbookflo_outlet</t>
  </si>
  <si>
    <t>template_macminimeg_outlet_plug</t>
  </si>
  <si>
    <t>macminimeg_outlet</t>
  </si>
  <si>
    <t>MacBook Flo</t>
  </si>
  <si>
    <t>Mac Mini Meg</t>
  </si>
  <si>
    <t>Servers</t>
  </si>
  <si>
    <t>Network</t>
  </si>
  <si>
    <t>5c:a6:e6:25:59:c0</t>
  </si>
  <si>
    <t>power_meter_power</t>
  </si>
  <si>
    <t>power_meter_energy_daily</t>
  </si>
  <si>
    <t>5c:a6:e6:25:56:a7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</si>
</sst>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4" fillId="7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  <xf numFmtId="49" fontId="15" fillId="0" borderId="0" xfId="0" applyNumberFormat="1" applyFont="1"/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1" dataDxfId="0" headerRowBorderDxfId="54">
  <autoFilter ref="A3:AZ731" xr:uid="{00000000-0009-0000-0100-000002000000}"/>
  <sortState xmlns:xlrd2="http://schemas.microsoft.com/office/spreadsheetml/2017/richdata2" ref="A4:AZ731">
    <sortCondition ref="A3:A731"/>
  </sortState>
  <tableColumns count="52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48">
      <calculatedColumnFormula>IF(ISBLANK(E4), "", Table2[[#This Row],[unique_id]])</calculatedColumnFormula>
    </tableColumn>
    <tableColumn id="5" xr3:uid="{00000000-0010-0000-0000-000005000000}" name="friendly_name" dataDxfId="47"/>
    <tableColumn id="6" xr3:uid="{00000000-0010-0000-0000-000006000000}" name="entity_domain" dataDxfId="46"/>
    <tableColumn id="7" xr3:uid="{00000000-0010-0000-0000-000007000000}" name="entity_group" dataDxfId="45"/>
    <tableColumn id="27" xr3:uid="{60418A65-0C60-7646-A0ED-ABB0E1A36C63}" name="google_aliases" dataDxfId="44"/>
    <tableColumn id="13" xr3:uid="{B4C4A2D6-C804-F043-B392-3D0AB90153D7}" name="linked_entity" dataDxfId="43"/>
    <tableColumn id="39" xr3:uid="{4CB6C6ED-220F-EA47-A177-F3CF94B4FCB8}" name="linked_service" dataDxfId="42"/>
    <tableColumn id="32" xr3:uid="{9FB83457-10AD-D34A-B0A0-C03B121132D6}" name="haas_display_mode" dataDxfId="41"/>
    <tableColumn id="28" xr3:uid="{0EA9866E-7EBB-1F4E-864B-B4B41A0868C7}" name="haas_display_type" dataDxfId="40"/>
    <tableColumn id="51" xr3:uid="{8DBDF391-07AE-4A4F-903B-5BBD64761C59}" name="powercalc_enable" dataDxfId="39"/>
    <tableColumn id="50" xr3:uid="{07C23DD5-25CE-2A4A-8455-1C159ED44B79}" name="powercalc_group_1" dataDxfId="38"/>
    <tableColumn id="49" xr3:uid="{674D5879-982E-C54E-BB3C-3856904C3F08}" name="powercalc_group_2" dataDxfId="37"/>
    <tableColumn id="48" xr3:uid="{58F1B851-B412-434F-90C1-FC461B06CD87}" name="powercalc_group_3" dataDxfId="36"/>
    <tableColumn id="47" xr3:uid="{B8549644-CEBE-B04C-A925-E1930F8FB34D}" name="powercalc_group_4" dataDxfId="35"/>
    <tableColumn id="46" xr3:uid="{D0327CDA-BCAE-2F44-B16C-849736CDE7F5}" name="powercalc_config" dataDxfId="34"/>
    <tableColumn id="31" xr3:uid="{0D8A1BBE-51B4-E147-A44E-9683CA8C518F}" name="grafana_display_type" dataDxfId="33"/>
    <tableColumn id="14" xr3:uid="{78BFD416-14E2-1346-ABA3-7482F2EF964B}" name="compensation_curve" dataDxfId="32"/>
    <tableColumn id="42" xr3:uid="{89DBF06F-3894-034F-A260-C4F7288ABF85}" name="zigbee_type" dataDxfId="31"/>
    <tableColumn id="43" xr3:uid="{E7D1DC27-417A-B44D-9C67-253D3AEEAC31}" name="zigbee_group" dataDxfId="30"/>
    <tableColumn id="41" xr3:uid="{C2AC9DC2-579C-114D-BD33-47F922A7ECD8}" name="zigbee_config" dataDxfId="29"/>
    <tableColumn id="38" xr3:uid="{26490464-B58E-B747-AFA6-696984DB49F8}" name="zigbee_device_config" dataDxfId="28"/>
    <tableColumn id="8" xr3:uid="{00000000-0010-0000-0000-000008000000}" name="state_class" dataDxfId="27"/>
    <tableColumn id="9" xr3:uid="{00000000-0010-0000-0000-000009000000}" name="unit_of_measurement" dataDxfId="26"/>
    <tableColumn id="10" xr3:uid="{00000000-0010-0000-0000-00000A000000}" name="device_class" dataDxfId="25"/>
    <tableColumn id="11" xr3:uid="{00000000-0010-0000-0000-00000B000000}" name="icon" dataDxfId="24"/>
    <tableColumn id="12" xr3:uid="{00000000-0010-0000-0000-00000C000000}" name="sample_period" dataDxfId="23"/>
    <tableColumn id="15" xr3:uid="{00000000-0010-0000-0000-00000F000000}" name="force_update" dataDxfId="22"/>
    <tableColumn id="16" xr3:uid="{00000000-0010-0000-0000-000010000000}" name="unique_id_device" dataDxfId="21"/>
    <tableColumn id="17" xr3:uid="{00000000-0010-0000-0000-000011000000}" name="discovery_topic" dataDxfId="20">
      <calculatedColumnFormula>IF(ISBLANK(AG4),  "", _xlfn.CONCAT("haas/entity/sensor/", LOWER(C4), "/", E4, "/config"))</calculatedColumnFormula>
    </tableColumn>
    <tableColumn id="18" xr3:uid="{00000000-0010-0000-0000-000012000000}" name="state_topic" dataDxfId="19">
      <calculatedColumnFormula>IF(ISBLANK(AG4),  "", _xlfn.CONCAT(LOWER(C4), "/", E4))</calculatedColumnFormula>
    </tableColumn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21" xr3:uid="{00000000-0010-0000-0000-000015000000}" name="device_name" dataDxfId="15"/>
    <tableColumn id="22" xr3:uid="{00000000-0010-0000-0000-000016000000}" name="device_sw_version" dataDxfId="14"/>
    <tableColumn id="23" xr3:uid="{00000000-0010-0000-0000-000017000000}" name="device_identifiers" dataDxfId="13"/>
    <tableColumn id="24" xr3:uid="{00000000-0010-0000-0000-000018000000}" name="device_model" dataDxfId="12"/>
    <tableColumn id="25" xr3:uid="{00000000-0010-0000-0000-000019000000}" name="device_manufacturer" dataDxfId="11"/>
    <tableColumn id="52" xr3:uid="{551B15C8-82D0-E340-9F3C-9D58BC0BD213}" name="custom_config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topLeftCell="A185" zoomScale="122" zoomScaleNormal="122" workbookViewId="0">
      <selection activeCell="A205" sqref="A205:XFD205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0"/>
  </cols>
  <sheetData>
    <row r="1" spans="1:52" s="66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1225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7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8" t="s">
        <v>1209</v>
      </c>
      <c r="P2" s="17" t="s">
        <v>1215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1226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8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9" t="s">
        <v>1208</v>
      </c>
      <c r="P3" s="2" t="s">
        <v>1131</v>
      </c>
      <c r="Q3" s="2" t="s">
        <v>1132</v>
      </c>
      <c r="R3" s="46" t="s">
        <v>1133</v>
      </c>
      <c r="S3" s="46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1224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69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687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1055</v>
      </c>
      <c r="AM4" s="6" t="s">
        <v>470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627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1055</v>
      </c>
      <c r="AM5" s="6" t="s">
        <v>470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900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1107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602</v>
      </c>
      <c r="AO6" s="6" t="s">
        <v>604</v>
      </c>
      <c r="AP6" s="6" t="s">
        <v>600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901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627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602</v>
      </c>
      <c r="AO7" s="6" t="s">
        <v>604</v>
      </c>
      <c r="AP7" s="6" t="s">
        <v>600</v>
      </c>
      <c r="AQ7" s="6" t="s">
        <v>128</v>
      </c>
      <c r="AS7" s="6" t="s">
        <v>130</v>
      </c>
      <c r="AU7" s="6" t="s">
        <v>527</v>
      </c>
      <c r="AV7" s="9" t="s">
        <v>610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902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1107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602</v>
      </c>
      <c r="AO8" s="6" t="s">
        <v>604</v>
      </c>
      <c r="AP8" s="6" t="s">
        <v>600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903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627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602</v>
      </c>
      <c r="AO9" s="6" t="s">
        <v>604</v>
      </c>
      <c r="AP9" s="6" t="s">
        <v>600</v>
      </c>
      <c r="AQ9" s="6" t="s">
        <v>128</v>
      </c>
      <c r="AS9" s="6" t="s">
        <v>127</v>
      </c>
      <c r="AU9" s="6" t="s">
        <v>527</v>
      </c>
      <c r="AV9" s="6" t="s">
        <v>609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904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683</v>
      </c>
      <c r="AN10" s="8" t="s">
        <v>603</v>
      </c>
      <c r="AO10" s="6" t="s">
        <v>604</v>
      </c>
      <c r="AP10" s="6" t="s">
        <v>601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905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627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683</v>
      </c>
      <c r="AN11" s="8" t="s">
        <v>603</v>
      </c>
      <c r="AO11" s="6" t="s">
        <v>604</v>
      </c>
      <c r="AP11" s="6" t="s">
        <v>601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906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602</v>
      </c>
      <c r="AO12" s="6" t="s">
        <v>604</v>
      </c>
      <c r="AP12" s="6" t="s">
        <v>600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907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627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602</v>
      </c>
      <c r="AO13" s="6" t="s">
        <v>604</v>
      </c>
      <c r="AP13" s="6" t="s">
        <v>600</v>
      </c>
      <c r="AQ13" s="6" t="s">
        <v>128</v>
      </c>
      <c r="AS13" s="6" t="str">
        <f>G13</f>
        <v>Parents</v>
      </c>
      <c r="AU13" s="6" t="s">
        <v>527</v>
      </c>
      <c r="AV13" s="6" t="s">
        <v>605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859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603</v>
      </c>
      <c r="AO14" s="6" t="s">
        <v>604</v>
      </c>
      <c r="AP14" s="6" t="s">
        <v>601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860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627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603</v>
      </c>
      <c r="AO15" s="6" t="s">
        <v>604</v>
      </c>
      <c r="AP15" s="6" t="s">
        <v>601</v>
      </c>
      <c r="AQ15" s="6" t="s">
        <v>128</v>
      </c>
      <c r="AS15" s="6" t="str">
        <f>G15</f>
        <v>Office</v>
      </c>
      <c r="AU15" s="6" t="s">
        <v>527</v>
      </c>
      <c r="AV15" s="6" t="s">
        <v>606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861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603</v>
      </c>
      <c r="AO16" s="6" t="s">
        <v>604</v>
      </c>
      <c r="AP16" s="6" t="s">
        <v>601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862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627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603</v>
      </c>
      <c r="AO17" s="6" t="s">
        <v>604</v>
      </c>
      <c r="AP17" s="6" t="s">
        <v>601</v>
      </c>
      <c r="AQ17" s="6" t="s">
        <v>128</v>
      </c>
      <c r="AS17" s="6" t="str">
        <f>G17</f>
        <v>Kitchen</v>
      </c>
      <c r="AU17" s="6" t="s">
        <v>527</v>
      </c>
      <c r="AV17" s="6" t="s">
        <v>608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863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684</v>
      </c>
      <c r="AN18" s="8" t="s">
        <v>603</v>
      </c>
      <c r="AO18" s="6" t="s">
        <v>604</v>
      </c>
      <c r="AP18" s="6" t="s">
        <v>601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864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627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684</v>
      </c>
      <c r="AN19" s="8" t="s">
        <v>603</v>
      </c>
      <c r="AO19" s="6" t="s">
        <v>604</v>
      </c>
      <c r="AP19" s="6" t="s">
        <v>601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865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685</v>
      </c>
      <c r="AN20" s="8" t="s">
        <v>603</v>
      </c>
      <c r="AO20" s="6" t="s">
        <v>604</v>
      </c>
      <c r="AP20" s="6" t="s">
        <v>601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866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627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685</v>
      </c>
      <c r="AN21" s="8" t="s">
        <v>603</v>
      </c>
      <c r="AO21" s="6" t="s">
        <v>604</v>
      </c>
      <c r="AP21" s="6" t="s">
        <v>601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867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602</v>
      </c>
      <c r="AO22" s="6" t="s">
        <v>604</v>
      </c>
      <c r="AP22" s="6" t="s">
        <v>600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868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627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602</v>
      </c>
      <c r="AO23" s="6" t="s">
        <v>604</v>
      </c>
      <c r="AP23" s="6" t="s">
        <v>600</v>
      </c>
      <c r="AQ23" s="6" t="s">
        <v>128</v>
      </c>
      <c r="AS23" s="6" t="str">
        <f>G23</f>
        <v>Laundry</v>
      </c>
      <c r="AU23" s="6" t="s">
        <v>527</v>
      </c>
      <c r="AV23" s="9" t="s">
        <v>607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869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686</v>
      </c>
      <c r="AN24" s="8" t="s">
        <v>603</v>
      </c>
      <c r="AO24" s="6" t="s">
        <v>604</v>
      </c>
      <c r="AP24" s="6" t="s">
        <v>601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870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627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686</v>
      </c>
      <c r="AN25" s="8" t="s">
        <v>603</v>
      </c>
      <c r="AO25" s="6" t="s">
        <v>604</v>
      </c>
      <c r="AP25" s="6" t="s">
        <v>601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688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1055</v>
      </c>
      <c r="AM26" s="6" t="s">
        <v>470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1055</v>
      </c>
      <c r="AM27" s="6" t="s">
        <v>470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1055</v>
      </c>
      <c r="AM28" s="6" t="s">
        <v>470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1055</v>
      </c>
      <c r="AM29" s="6" t="s">
        <v>470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1055</v>
      </c>
      <c r="AM30" s="6" t="s">
        <v>470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1055</v>
      </c>
      <c r="AM31" s="6" t="s">
        <v>470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1055</v>
      </c>
      <c r="AM32" s="6" t="s">
        <v>470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1055</v>
      </c>
      <c r="AM33" s="6" t="s">
        <v>470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631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649</v>
      </c>
      <c r="D35" s="6" t="s">
        <v>27</v>
      </c>
      <c r="E35" s="6" t="s">
        <v>653</v>
      </c>
      <c r="F35" s="6" t="str">
        <f>IF(ISBLANK(E35), "", Table2[[#This Row],[unique_id]])</f>
        <v>lounge_air_purifier_pm25</v>
      </c>
      <c r="G35" s="6" t="s">
        <v>203</v>
      </c>
      <c r="H35" s="6" t="s">
        <v>652</v>
      </c>
      <c r="I35" s="6" t="s">
        <v>30</v>
      </c>
      <c r="M35" s="6" t="s">
        <v>90</v>
      </c>
      <c r="T35" s="6"/>
      <c r="U35" s="6" t="s">
        <v>627</v>
      </c>
      <c r="V35" s="8"/>
      <c r="W35" s="8"/>
      <c r="X35" s="8"/>
      <c r="Y35" s="8"/>
      <c r="AD35" s="6" t="s">
        <v>655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649</v>
      </c>
      <c r="D36" s="6" t="s">
        <v>27</v>
      </c>
      <c r="E36" s="6" t="s">
        <v>756</v>
      </c>
      <c r="F36" s="6" t="str">
        <f>IF(ISBLANK(E36), "", Table2[[#This Row],[unique_id]])</f>
        <v>dining_air_purifier_pm25</v>
      </c>
      <c r="G36" s="6" t="s">
        <v>202</v>
      </c>
      <c r="H36" s="6" t="s">
        <v>652</v>
      </c>
      <c r="I36" s="6" t="s">
        <v>30</v>
      </c>
      <c r="M36" s="6" t="s">
        <v>90</v>
      </c>
      <c r="T36" s="6"/>
      <c r="U36" s="6" t="s">
        <v>627</v>
      </c>
      <c r="V36" s="8"/>
      <c r="W36" s="8"/>
      <c r="X36" s="8"/>
      <c r="Y36" s="8"/>
      <c r="AD36" s="6" t="s">
        <v>655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631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652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655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627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1055</v>
      </c>
      <c r="AM38" s="6" t="s">
        <v>470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871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627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602</v>
      </c>
      <c r="AO39" s="6" t="s">
        <v>604</v>
      </c>
      <c r="AP39" s="6" t="s">
        <v>600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872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627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602</v>
      </c>
      <c r="AO40" s="6" t="s">
        <v>604</v>
      </c>
      <c r="AP40" s="6" t="s">
        <v>600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873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627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683</v>
      </c>
      <c r="AN41" s="8" t="s">
        <v>603</v>
      </c>
      <c r="AO41" s="6" t="s">
        <v>604</v>
      </c>
      <c r="AP41" s="6" t="s">
        <v>601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874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627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602</v>
      </c>
      <c r="AO42" s="6" t="s">
        <v>604</v>
      </c>
      <c r="AP42" s="6" t="s">
        <v>600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875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627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603</v>
      </c>
      <c r="AO43" s="6" t="s">
        <v>604</v>
      </c>
      <c r="AP43" s="6" t="s">
        <v>601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876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627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603</v>
      </c>
      <c r="AO44" s="6" t="s">
        <v>604</v>
      </c>
      <c r="AP44" s="6" t="s">
        <v>601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877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627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684</v>
      </c>
      <c r="AN45" s="8" t="s">
        <v>603</v>
      </c>
      <c r="AO45" s="6" t="s">
        <v>604</v>
      </c>
      <c r="AP45" s="6" t="s">
        <v>601</v>
      </c>
      <c r="AQ45" s="6" t="s">
        <v>128</v>
      </c>
      <c r="AS45" s="6" t="str">
        <f>G45</f>
        <v>Pantry</v>
      </c>
      <c r="AV45" s="6"/>
      <c r="AW45" s="65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878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627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685</v>
      </c>
      <c r="AN46" s="8" t="s">
        <v>603</v>
      </c>
      <c r="AO46" s="6" t="s">
        <v>604</v>
      </c>
      <c r="AP46" s="6" t="s">
        <v>601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879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627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602</v>
      </c>
      <c r="AO47" s="6" t="s">
        <v>604</v>
      </c>
      <c r="AP47" s="6" t="s">
        <v>600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880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627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686</v>
      </c>
      <c r="AN48" s="8" t="s">
        <v>603</v>
      </c>
      <c r="AO48" s="6" t="s">
        <v>604</v>
      </c>
      <c r="AP48" s="6" t="s">
        <v>601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1055</v>
      </c>
      <c r="AM49" s="6" t="s">
        <v>470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631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881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602</v>
      </c>
      <c r="AO51" s="6" t="s">
        <v>604</v>
      </c>
      <c r="AP51" s="6" t="s">
        <v>600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882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627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602</v>
      </c>
      <c r="AO52" s="6" t="s">
        <v>604</v>
      </c>
      <c r="AP52" s="6" t="s">
        <v>600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883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627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602</v>
      </c>
      <c r="AO53" s="6" t="s">
        <v>604</v>
      </c>
      <c r="AP53" s="6" t="s">
        <v>600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884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627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603</v>
      </c>
      <c r="AO54" s="6" t="s">
        <v>604</v>
      </c>
      <c r="AP54" s="6" t="s">
        <v>601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885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627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683</v>
      </c>
      <c r="AN55" s="8" t="s">
        <v>603</v>
      </c>
      <c r="AO55" s="6" t="s">
        <v>604</v>
      </c>
      <c r="AP55" s="6" t="s">
        <v>601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886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627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603</v>
      </c>
      <c r="AO56" s="6" t="s">
        <v>604</v>
      </c>
      <c r="AP56" s="6" t="s">
        <v>601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887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627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684</v>
      </c>
      <c r="AN57" s="8" t="s">
        <v>603</v>
      </c>
      <c r="AO57" s="6" t="s">
        <v>604</v>
      </c>
      <c r="AP57" s="6" t="s">
        <v>601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888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627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685</v>
      </c>
      <c r="AN58" s="8" t="s">
        <v>603</v>
      </c>
      <c r="AO58" s="6" t="s">
        <v>604</v>
      </c>
      <c r="AP58" s="6" t="s">
        <v>601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889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602</v>
      </c>
      <c r="AO59" s="6" t="s">
        <v>604</v>
      </c>
      <c r="AP59" s="6" t="s">
        <v>600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631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890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627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602</v>
      </c>
      <c r="AO61" s="6" t="s">
        <v>604</v>
      </c>
      <c r="AP61" s="6" t="s">
        <v>600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891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627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602</v>
      </c>
      <c r="AO62" s="6" t="s">
        <v>604</v>
      </c>
      <c r="AP62" s="6" t="s">
        <v>600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892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627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602</v>
      </c>
      <c r="AO63" s="6" t="s">
        <v>604</v>
      </c>
      <c r="AP63" s="6" t="s">
        <v>600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893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603</v>
      </c>
      <c r="AO64" s="6" t="s">
        <v>604</v>
      </c>
      <c r="AP64" s="6" t="s">
        <v>601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894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627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603</v>
      </c>
      <c r="AO65" s="6" t="s">
        <v>604</v>
      </c>
      <c r="AP65" s="6" t="s">
        <v>601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895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1055</v>
      </c>
      <c r="AM67" s="6" t="s">
        <v>470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1055</v>
      </c>
      <c r="AM68" s="6" t="s">
        <v>470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1055</v>
      </c>
      <c r="AM69" s="6" t="s">
        <v>470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1055</v>
      </c>
      <c r="AM70" s="6" t="s">
        <v>470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1055</v>
      </c>
      <c r="AM71" s="6" t="s">
        <v>470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1055</v>
      </c>
      <c r="AM72" s="6" t="s">
        <v>470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1055</v>
      </c>
      <c r="AM73" s="6" t="s">
        <v>470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1055</v>
      </c>
      <c r="AM74" s="6" t="s">
        <v>470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1055</v>
      </c>
      <c r="AM75" s="6" t="s">
        <v>470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J76" s="65"/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1055</v>
      </c>
      <c r="AM76" s="6" t="s">
        <v>470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1055</v>
      </c>
      <c r="AM77" s="6" t="s">
        <v>470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623</v>
      </c>
      <c r="AK78" s="6">
        <v>1</v>
      </c>
      <c r="AL78" s="32" t="s">
        <v>1055</v>
      </c>
      <c r="AM78" s="6" t="s">
        <v>470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627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623</v>
      </c>
      <c r="AK79" s="6">
        <v>1</v>
      </c>
      <c r="AL79" s="32" t="s">
        <v>1055</v>
      </c>
      <c r="AM79" s="6" t="s">
        <v>470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631</v>
      </c>
      <c r="D80" s="6" t="s">
        <v>409</v>
      </c>
      <c r="E80" s="6" t="s">
        <v>629</v>
      </c>
      <c r="F80" s="6" t="str">
        <f>IF(ISBLANK(E80), "", Table2[[#This Row],[unique_id]])</f>
        <v>graph_break</v>
      </c>
      <c r="G80" s="6" t="s">
        <v>630</v>
      </c>
      <c r="H80" s="6" t="s">
        <v>59</v>
      </c>
      <c r="I80" s="6" t="s">
        <v>190</v>
      </c>
      <c r="T80" s="6"/>
      <c r="U80" s="6" t="s">
        <v>627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627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623</v>
      </c>
      <c r="AK81" s="6">
        <v>1</v>
      </c>
      <c r="AL81" s="32" t="s">
        <v>1055</v>
      </c>
      <c r="AM81" s="6" t="s">
        <v>470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J82" s="65"/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623</v>
      </c>
      <c r="AK82" s="6">
        <v>1</v>
      </c>
      <c r="AL82" s="32" t="s">
        <v>1055</v>
      </c>
      <c r="AM82" s="6" t="s">
        <v>470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1055</v>
      </c>
      <c r="AM84" s="6" t="s">
        <v>470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631</v>
      </c>
      <c r="D85" s="6" t="s">
        <v>409</v>
      </c>
      <c r="E85" s="6" t="s">
        <v>629</v>
      </c>
      <c r="F85" s="6" t="str">
        <f>IF(ISBLANK(E85), "", Table2[[#This Row],[unique_id]])</f>
        <v>graph_break</v>
      </c>
      <c r="G85" s="6" t="s">
        <v>630</v>
      </c>
      <c r="H85" s="6" t="s">
        <v>59</v>
      </c>
      <c r="I85" s="6" t="s">
        <v>190</v>
      </c>
      <c r="T85" s="6"/>
      <c r="U85" s="6" t="s">
        <v>627</v>
      </c>
      <c r="V85" s="8"/>
      <c r="W85" s="8"/>
      <c r="X85" s="8"/>
      <c r="Y85" s="8"/>
      <c r="AB85" s="65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627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989</v>
      </c>
      <c r="F89" s="6" t="str">
        <f>IF(ISBLANK(E89), "", Table2[[#This Row],[unique_id]])</f>
        <v>home_security</v>
      </c>
      <c r="G89" s="6" t="s">
        <v>987</v>
      </c>
      <c r="H89" s="6" t="s">
        <v>370</v>
      </c>
      <c r="I89" s="6" t="s">
        <v>132</v>
      </c>
      <c r="J89" s="6" t="s">
        <v>988</v>
      </c>
      <c r="M89" s="6" t="s">
        <v>289</v>
      </c>
      <c r="T89" s="6"/>
      <c r="V89" s="8"/>
      <c r="W89" s="8"/>
      <c r="X89" s="8"/>
      <c r="Y89" s="8"/>
      <c r="AD89" s="6" t="s">
        <v>1002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1041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632</v>
      </c>
      <c r="F90" s="6" t="str">
        <f>IF(ISBLANK(E90), "", Table2[[#This Row],[unique_id]])</f>
        <v>home_movie</v>
      </c>
      <c r="G90" s="6" t="s">
        <v>645</v>
      </c>
      <c r="H90" s="6" t="s">
        <v>370</v>
      </c>
      <c r="I90" s="6" t="s">
        <v>132</v>
      </c>
      <c r="J90" s="6" t="s">
        <v>680</v>
      </c>
      <c r="M90" s="6" t="s">
        <v>289</v>
      </c>
      <c r="T90" s="6"/>
      <c r="V90" s="8"/>
      <c r="W90" s="8"/>
      <c r="X90" s="8"/>
      <c r="Y90" s="8"/>
      <c r="AD90" s="6" t="s">
        <v>621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1041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682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1041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620</v>
      </c>
      <c r="F92" s="6" t="str">
        <f>IF(ISBLANK(E92), "", Table2[[#This Row],[unique_id]])</f>
        <v>home_reset</v>
      </c>
      <c r="G92" s="6" t="s">
        <v>646</v>
      </c>
      <c r="H92" s="6" t="s">
        <v>370</v>
      </c>
      <c r="I92" s="6" t="s">
        <v>132</v>
      </c>
      <c r="J92" s="6" t="s">
        <v>681</v>
      </c>
      <c r="M92" s="6" t="s">
        <v>289</v>
      </c>
      <c r="T92" s="6"/>
      <c r="V92" s="8"/>
      <c r="W92" s="8"/>
      <c r="X92" s="8"/>
      <c r="Y92" s="8"/>
      <c r="AD92" s="6" t="s">
        <v>622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1041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1006</v>
      </c>
      <c r="D93" s="6" t="s">
        <v>1007</v>
      </c>
      <c r="E93" s="6" t="s">
        <v>1008</v>
      </c>
      <c r="F93" s="6" t="str">
        <f>IF(ISBLANK(E93), "", Table2[[#This Row],[unique_id]])</f>
        <v>home_secure_back_door_off</v>
      </c>
      <c r="G93" s="6" t="s">
        <v>1009</v>
      </c>
      <c r="H93" s="6" t="s">
        <v>370</v>
      </c>
      <c r="I93" s="6" t="s">
        <v>132</v>
      </c>
      <c r="K93" s="6" t="s">
        <v>1010</v>
      </c>
      <c r="L93" s="6" t="s">
        <v>1016</v>
      </c>
      <c r="T93" s="6"/>
      <c r="V93" s="8"/>
      <c r="W93" s="8"/>
      <c r="X93" s="8"/>
      <c r="Y93" s="8"/>
      <c r="AD93" s="6" t="s">
        <v>1017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1006</v>
      </c>
      <c r="D94" s="6" t="s">
        <v>1007</v>
      </c>
      <c r="E94" s="6" t="s">
        <v>1018</v>
      </c>
      <c r="F94" s="6" t="str">
        <f>IF(ISBLANK(E94), "", Table2[[#This Row],[unique_id]])</f>
        <v>home_secure_front_door_off</v>
      </c>
      <c r="G94" s="6" t="s">
        <v>1019</v>
      </c>
      <c r="H94" s="6" t="s">
        <v>370</v>
      </c>
      <c r="I94" s="6" t="s">
        <v>132</v>
      </c>
      <c r="K94" s="6" t="s">
        <v>1020</v>
      </c>
      <c r="L94" s="6" t="s">
        <v>1016</v>
      </c>
      <c r="T94" s="6"/>
      <c r="V94" s="8"/>
      <c r="W94" s="8"/>
      <c r="X94" s="8"/>
      <c r="Y94" s="8"/>
      <c r="AD94" s="6" t="s">
        <v>1017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1006</v>
      </c>
      <c r="D95" s="6" t="s">
        <v>1007</v>
      </c>
      <c r="E95" s="6" t="s">
        <v>1023</v>
      </c>
      <c r="F95" s="6" t="str">
        <f>IF(ISBLANK(E95), "", Table2[[#This Row],[unique_id]])</f>
        <v>home_sleep_on</v>
      </c>
      <c r="G95" s="6" t="s">
        <v>1021</v>
      </c>
      <c r="H95" s="6" t="s">
        <v>370</v>
      </c>
      <c r="I95" s="6" t="s">
        <v>132</v>
      </c>
      <c r="K95" s="6" t="s">
        <v>1025</v>
      </c>
      <c r="L95" s="6" t="s">
        <v>1026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1006</v>
      </c>
      <c r="D96" s="6" t="s">
        <v>1007</v>
      </c>
      <c r="E96" s="6" t="s">
        <v>1024</v>
      </c>
      <c r="F96" s="6" t="str">
        <f>IF(ISBLANK(E96), "", Table2[[#This Row],[unique_id]])</f>
        <v>home_sleep_off</v>
      </c>
      <c r="G96" s="6" t="s">
        <v>1022</v>
      </c>
      <c r="H96" s="6" t="s">
        <v>370</v>
      </c>
      <c r="I96" s="6" t="s">
        <v>132</v>
      </c>
      <c r="K96" s="6" t="s">
        <v>1025</v>
      </c>
      <c r="L96" s="6" t="s">
        <v>1016</v>
      </c>
      <c r="T96" s="6"/>
      <c r="V96" s="8"/>
      <c r="W96" s="8"/>
      <c r="X96" s="8"/>
      <c r="Y96" s="8"/>
      <c r="AD96" s="6" t="s">
        <v>1027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631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581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1097</v>
      </c>
      <c r="M98" s="6" t="s">
        <v>136</v>
      </c>
      <c r="O98" s="8" t="s">
        <v>1210</v>
      </c>
      <c r="P98" s="6" t="s">
        <v>172</v>
      </c>
      <c r="Q98" s="6" t="s">
        <v>1140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1135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462</v>
      </c>
      <c r="AO98" s="6" t="s">
        <v>129</v>
      </c>
      <c r="AP98" s="6" t="s">
        <v>463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569</v>
      </c>
      <c r="AV98" s="6" t="s">
        <v>464</v>
      </c>
      <c r="AW98" s="6" t="s">
        <v>572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582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1097</v>
      </c>
      <c r="M99" s="6" t="s">
        <v>136</v>
      </c>
      <c r="O99" s="8" t="s">
        <v>1210</v>
      </c>
      <c r="P99" s="6" t="s">
        <v>172</v>
      </c>
      <c r="Q99" s="6" t="s">
        <v>1140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1135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462</v>
      </c>
      <c r="AO99" s="6" t="s">
        <v>129</v>
      </c>
      <c r="AP99" s="6" t="s">
        <v>463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569</v>
      </c>
      <c r="AV99" s="6" t="s">
        <v>465</v>
      </c>
      <c r="AW99" s="6" t="s">
        <v>573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583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678</v>
      </c>
      <c r="M100" s="6" t="s">
        <v>136</v>
      </c>
      <c r="O100" s="8" t="s">
        <v>1210</v>
      </c>
      <c r="P100" s="6" t="s">
        <v>172</v>
      </c>
      <c r="Q100" s="6" t="s">
        <v>1140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1135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462</v>
      </c>
      <c r="AO100" s="6" t="s">
        <v>129</v>
      </c>
      <c r="AP100" s="6" t="s">
        <v>463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569</v>
      </c>
      <c r="AV100" s="6" t="s">
        <v>468</v>
      </c>
      <c r="AW100" s="6" t="s">
        <v>574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1162</v>
      </c>
      <c r="D101" s="6" t="s">
        <v>149</v>
      </c>
      <c r="E101" s="6" t="s">
        <v>1187</v>
      </c>
      <c r="F101" s="6" t="str">
        <f>IF(ISBLANK(E101), "", Table2[[#This Row],[unique_id]])</f>
        <v>template_kitchen_fan_plug</v>
      </c>
      <c r="G101" s="6" t="s">
        <v>215</v>
      </c>
      <c r="H101" s="6" t="s">
        <v>131</v>
      </c>
      <c r="I101" s="6" t="s">
        <v>132</v>
      </c>
      <c r="O101" s="8" t="s">
        <v>1210</v>
      </c>
      <c r="P101" s="6" t="s">
        <v>172</v>
      </c>
      <c r="Q101" s="6" t="s">
        <v>1140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678</v>
      </c>
      <c r="M102" s="6" t="s">
        <v>136</v>
      </c>
      <c r="O102" s="8" t="s">
        <v>1210</v>
      </c>
      <c r="P102" s="6" t="s">
        <v>172</v>
      </c>
      <c r="Q102" s="6" t="s">
        <v>1140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1227</v>
      </c>
      <c r="AS102" s="6" t="s">
        <v>215</v>
      </c>
      <c r="AU102" s="6" t="s">
        <v>569</v>
      </c>
      <c r="AV102" s="7" t="s">
        <v>442</v>
      </c>
      <c r="AW102" s="7" t="s">
        <v>568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584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678</v>
      </c>
      <c r="M103" s="6" t="s">
        <v>136</v>
      </c>
      <c r="O103" s="8" t="s">
        <v>1210</v>
      </c>
      <c r="P103" s="6" t="s">
        <v>172</v>
      </c>
      <c r="Q103" s="6" t="s">
        <v>1140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1135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462</v>
      </c>
      <c r="AO103" s="6" t="s">
        <v>129</v>
      </c>
      <c r="AP103" s="6" t="s">
        <v>463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569</v>
      </c>
      <c r="AV103" s="6" t="s">
        <v>469</v>
      </c>
      <c r="AW103" s="6" t="s">
        <v>575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585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1098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586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1210</v>
      </c>
      <c r="P105" s="6" t="s">
        <v>172</v>
      </c>
      <c r="Q105" s="6" t="s">
        <v>1140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1135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462</v>
      </c>
      <c r="AO105" s="6" t="s">
        <v>471</v>
      </c>
      <c r="AP105" s="6" t="s">
        <v>463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569</v>
      </c>
      <c r="AV105" s="6" t="s">
        <v>466</v>
      </c>
      <c r="AW105" s="6" t="s">
        <v>576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587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1210</v>
      </c>
      <c r="P106" s="6" t="s">
        <v>172</v>
      </c>
      <c r="Q106" s="6" t="s">
        <v>1140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1135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462</v>
      </c>
      <c r="AO106" s="6" t="s">
        <v>472</v>
      </c>
      <c r="AP106" s="6" t="s">
        <v>463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569</v>
      </c>
      <c r="AV106" s="6" t="s">
        <v>467</v>
      </c>
      <c r="AW106" s="12" t="s">
        <v>577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631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581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1099</v>
      </c>
      <c r="M108" s="6" t="s">
        <v>136</v>
      </c>
      <c r="O108" s="8" t="s">
        <v>1210</v>
      </c>
      <c r="P108" s="6" t="s">
        <v>172</v>
      </c>
      <c r="Q108" s="6" t="s">
        <v>1140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1153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478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748</v>
      </c>
      <c r="K109" s="6" t="s">
        <v>1011</v>
      </c>
      <c r="M109" s="6" t="s">
        <v>136</v>
      </c>
      <c r="T109" s="6"/>
      <c r="V109" s="8"/>
      <c r="W109" s="8" t="s">
        <v>704</v>
      </c>
      <c r="X109" s="72" t="s">
        <v>721</v>
      </c>
      <c r="Y109" s="14" t="s">
        <v>1138</v>
      </c>
      <c r="Z109" s="14" t="s">
        <v>781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802</v>
      </c>
      <c r="AO109" s="6" t="s">
        <v>712</v>
      </c>
      <c r="AP109" s="6" t="s">
        <v>805</v>
      </c>
      <c r="AQ109" s="6" t="s">
        <v>478</v>
      </c>
      <c r="AS109" s="6" t="s">
        <v>130</v>
      </c>
      <c r="AT109" s="6" t="s">
        <v>1030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478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1210</v>
      </c>
      <c r="P110" s="6" t="s">
        <v>172</v>
      </c>
      <c r="Q110" s="6" t="s">
        <v>1140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703</v>
      </c>
      <c r="X110" s="72" t="s">
        <v>721</v>
      </c>
      <c r="Y110" s="14" t="s">
        <v>1136</v>
      </c>
      <c r="Z110" s="14" t="s">
        <v>781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802</v>
      </c>
      <c r="AO110" s="6" t="s">
        <v>713</v>
      </c>
      <c r="AP110" s="6" t="s">
        <v>805</v>
      </c>
      <c r="AQ110" s="6" t="s">
        <v>478</v>
      </c>
      <c r="AS110" s="6" t="s">
        <v>130</v>
      </c>
      <c r="AT110" s="6" t="s">
        <v>1030</v>
      </c>
      <c r="AV110" s="6" t="s">
        <v>719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478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748</v>
      </c>
      <c r="K111" s="6" t="s">
        <v>1012</v>
      </c>
      <c r="M111" s="6" t="s">
        <v>136</v>
      </c>
      <c r="T111" s="6"/>
      <c r="V111" s="8"/>
      <c r="W111" s="8" t="s">
        <v>704</v>
      </c>
      <c r="X111" s="72" t="s">
        <v>722</v>
      </c>
      <c r="Y111" s="14" t="s">
        <v>1138</v>
      </c>
      <c r="Z111" s="14" t="s">
        <v>782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802</v>
      </c>
      <c r="AO111" s="6" t="s">
        <v>712</v>
      </c>
      <c r="AP111" s="6" t="s">
        <v>805</v>
      </c>
      <c r="AQ111" s="6" t="s">
        <v>478</v>
      </c>
      <c r="AS111" s="6" t="s">
        <v>127</v>
      </c>
      <c r="AT111" s="6" t="s">
        <v>1030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478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1210</v>
      </c>
      <c r="P112" s="6" t="s">
        <v>172</v>
      </c>
      <c r="Q112" s="6" t="s">
        <v>1140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703</v>
      </c>
      <c r="X112" s="72" t="s">
        <v>722</v>
      </c>
      <c r="Y112" s="14" t="s">
        <v>1136</v>
      </c>
      <c r="Z112" s="14" t="s">
        <v>782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802</v>
      </c>
      <c r="AO112" s="6" t="s">
        <v>713</v>
      </c>
      <c r="AP112" s="6" t="s">
        <v>805</v>
      </c>
      <c r="AQ112" s="6" t="s">
        <v>478</v>
      </c>
      <c r="AS112" s="6" t="s">
        <v>127</v>
      </c>
      <c r="AT112" s="6" t="s">
        <v>1030</v>
      </c>
      <c r="AV112" s="6" t="s">
        <v>746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582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1099</v>
      </c>
      <c r="M113" s="6" t="s">
        <v>136</v>
      </c>
      <c r="O113" s="8" t="s">
        <v>1210</v>
      </c>
      <c r="P113" s="6" t="s">
        <v>172</v>
      </c>
      <c r="Q113" s="6" t="s">
        <v>1140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1154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478</v>
      </c>
      <c r="D114" s="6" t="s">
        <v>137</v>
      </c>
      <c r="E114" s="6" t="s">
        <v>571</v>
      </c>
      <c r="F114" s="6" t="str">
        <f>IF(ISBLANK(E114), "", Table2[[#This Row],[unique_id]])</f>
        <v>edwin_night_light</v>
      </c>
      <c r="G114" s="6" t="s">
        <v>570</v>
      </c>
      <c r="H114" s="6" t="s">
        <v>139</v>
      </c>
      <c r="I114" s="6" t="s">
        <v>132</v>
      </c>
      <c r="J114" s="6" t="s">
        <v>749</v>
      </c>
      <c r="K114" s="6" t="s">
        <v>1011</v>
      </c>
      <c r="M114" s="6" t="s">
        <v>136</v>
      </c>
      <c r="T114" s="6"/>
      <c r="V114" s="8"/>
      <c r="W114" s="8" t="s">
        <v>704</v>
      </c>
      <c r="X114" s="72">
        <v>300</v>
      </c>
      <c r="Y114" s="14" t="s">
        <v>1138</v>
      </c>
      <c r="Z114" s="14" t="s">
        <v>781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700</v>
      </c>
      <c r="AO114" s="6" t="s">
        <v>717</v>
      </c>
      <c r="AP114" s="6" t="s">
        <v>699</v>
      </c>
      <c r="AQ114" s="6" t="s">
        <v>478</v>
      </c>
      <c r="AS114" s="6" t="s">
        <v>127</v>
      </c>
      <c r="AT114" s="6" t="s">
        <v>1030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478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1210</v>
      </c>
      <c r="P115" s="6" t="s">
        <v>172</v>
      </c>
      <c r="Q115" s="6" t="s">
        <v>1140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703</v>
      </c>
      <c r="X115" s="72">
        <v>300</v>
      </c>
      <c r="Y115" s="14" t="s">
        <v>1136</v>
      </c>
      <c r="Z115" s="14" t="s">
        <v>781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700</v>
      </c>
      <c r="AO115" s="6" t="s">
        <v>718</v>
      </c>
      <c r="AP115" s="6" t="s">
        <v>699</v>
      </c>
      <c r="AQ115" s="6" t="s">
        <v>478</v>
      </c>
      <c r="AS115" s="6" t="s">
        <v>127</v>
      </c>
      <c r="AT115" s="6" t="s">
        <v>1030</v>
      </c>
      <c r="AV115" s="6" t="s">
        <v>720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478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1101</v>
      </c>
      <c r="K116" s="6" t="s">
        <v>1013</v>
      </c>
      <c r="M116" s="6" t="s">
        <v>136</v>
      </c>
      <c r="T116" s="6"/>
      <c r="V116" s="8"/>
      <c r="W116" s="8" t="s">
        <v>704</v>
      </c>
      <c r="X116" s="72">
        <v>400</v>
      </c>
      <c r="Y116" s="14" t="s">
        <v>1138</v>
      </c>
      <c r="Z116" s="14" t="s">
        <v>780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700</v>
      </c>
      <c r="AO116" s="6" t="s">
        <v>701</v>
      </c>
      <c r="AP116" s="6" t="s">
        <v>699</v>
      </c>
      <c r="AQ116" s="6" t="s">
        <v>478</v>
      </c>
      <c r="AS116" s="6" t="s">
        <v>533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478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1210</v>
      </c>
      <c r="P117" s="6" t="s">
        <v>172</v>
      </c>
      <c r="Q117" s="6" t="s">
        <v>1140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703</v>
      </c>
      <c r="X117" s="72">
        <v>400</v>
      </c>
      <c r="Y117" s="14" t="s">
        <v>1136</v>
      </c>
      <c r="Z117" s="14" t="s">
        <v>780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700</v>
      </c>
      <c r="AO117" s="6" t="s">
        <v>702</v>
      </c>
      <c r="AP117" s="6" t="s">
        <v>699</v>
      </c>
      <c r="AQ117" s="6" t="s">
        <v>478</v>
      </c>
      <c r="AS117" s="6" t="s">
        <v>533</v>
      </c>
      <c r="AV117" s="6" t="s">
        <v>723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478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1210</v>
      </c>
      <c r="P118" s="6" t="s">
        <v>172</v>
      </c>
      <c r="Q118" s="6" t="s">
        <v>1140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703</v>
      </c>
      <c r="X118" s="72">
        <v>400</v>
      </c>
      <c r="Y118" s="14" t="s">
        <v>1136</v>
      </c>
      <c r="Z118" s="14" t="s">
        <v>780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700</v>
      </c>
      <c r="AO118" s="6" t="s">
        <v>709</v>
      </c>
      <c r="AP118" s="6" t="s">
        <v>699</v>
      </c>
      <c r="AQ118" s="6" t="s">
        <v>478</v>
      </c>
      <c r="AS118" s="6" t="s">
        <v>533</v>
      </c>
      <c r="AV118" s="6" t="s">
        <v>724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478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1210</v>
      </c>
      <c r="P119" s="6" t="s">
        <v>172</v>
      </c>
      <c r="Q119" s="6" t="s">
        <v>1140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703</v>
      </c>
      <c r="X119" s="72">
        <v>400</v>
      </c>
      <c r="Y119" s="14" t="s">
        <v>1136</v>
      </c>
      <c r="Z119" s="14" t="s">
        <v>780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700</v>
      </c>
      <c r="AO119" s="6" t="s">
        <v>710</v>
      </c>
      <c r="AP119" s="6" t="s">
        <v>699</v>
      </c>
      <c r="AQ119" s="6" t="s">
        <v>478</v>
      </c>
      <c r="AS119" s="6" t="s">
        <v>533</v>
      </c>
      <c r="AV119" s="6" t="s">
        <v>725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478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1210</v>
      </c>
      <c r="P120" s="6" t="s">
        <v>172</v>
      </c>
      <c r="Q120" s="6" t="s">
        <v>1140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703</v>
      </c>
      <c r="X120" s="72">
        <v>400</v>
      </c>
      <c r="Y120" s="14" t="s">
        <v>1136</v>
      </c>
      <c r="Z120" s="14" t="s">
        <v>780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700</v>
      </c>
      <c r="AO120" s="6" t="s">
        <v>714</v>
      </c>
      <c r="AP120" s="6" t="s">
        <v>699</v>
      </c>
      <c r="AQ120" s="6" t="s">
        <v>478</v>
      </c>
      <c r="AS120" s="6" t="s">
        <v>533</v>
      </c>
      <c r="AV120" s="6" t="s">
        <v>726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478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1101</v>
      </c>
      <c r="K121" s="6" t="s">
        <v>1012</v>
      </c>
      <c r="M121" s="6" t="s">
        <v>136</v>
      </c>
      <c r="T121" s="6"/>
      <c r="V121" s="8"/>
      <c r="W121" s="8" t="s">
        <v>704</v>
      </c>
      <c r="X121" s="72">
        <v>500</v>
      </c>
      <c r="Y121" s="14" t="s">
        <v>1138</v>
      </c>
      <c r="Z121" s="14" t="s">
        <v>782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700</v>
      </c>
      <c r="AO121" s="6" t="s">
        <v>701</v>
      </c>
      <c r="AP121" s="6" t="s">
        <v>699</v>
      </c>
      <c r="AQ121" s="6" t="s">
        <v>478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478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1210</v>
      </c>
      <c r="P122" s="6" t="s">
        <v>172</v>
      </c>
      <c r="Q122" s="6" t="s">
        <v>1140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703</v>
      </c>
      <c r="X122" s="72">
        <v>500</v>
      </c>
      <c r="Y122" s="14" t="s">
        <v>1136</v>
      </c>
      <c r="Z122" s="14" t="s">
        <v>782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700</v>
      </c>
      <c r="AO122" s="6" t="s">
        <v>702</v>
      </c>
      <c r="AP122" s="6" t="s">
        <v>699</v>
      </c>
      <c r="AQ122" s="6" t="s">
        <v>478</v>
      </c>
      <c r="AS122" s="6" t="s">
        <v>202</v>
      </c>
      <c r="AV122" s="6" t="s">
        <v>727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478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1210</v>
      </c>
      <c r="P123" s="6" t="s">
        <v>172</v>
      </c>
      <c r="Q123" s="6" t="s">
        <v>1140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703</v>
      </c>
      <c r="X123" s="72">
        <v>500</v>
      </c>
      <c r="Y123" s="14" t="s">
        <v>1136</v>
      </c>
      <c r="Z123" s="14" t="s">
        <v>782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700</v>
      </c>
      <c r="AO123" s="6" t="s">
        <v>709</v>
      </c>
      <c r="AP123" s="6" t="s">
        <v>699</v>
      </c>
      <c r="AQ123" s="6" t="s">
        <v>478</v>
      </c>
      <c r="AS123" s="6" t="s">
        <v>202</v>
      </c>
      <c r="AV123" s="6" t="s">
        <v>728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478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1210</v>
      </c>
      <c r="P124" s="6" t="s">
        <v>172</v>
      </c>
      <c r="Q124" s="6" t="s">
        <v>1140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703</v>
      </c>
      <c r="X124" s="72">
        <v>500</v>
      </c>
      <c r="Y124" s="14" t="s">
        <v>1136</v>
      </c>
      <c r="Z124" s="14" t="s">
        <v>782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700</v>
      </c>
      <c r="AO124" s="6" t="s">
        <v>710</v>
      </c>
      <c r="AP124" s="6" t="s">
        <v>699</v>
      </c>
      <c r="AQ124" s="6" t="s">
        <v>478</v>
      </c>
      <c r="AS124" s="6" t="s">
        <v>202</v>
      </c>
      <c r="AV124" s="6" t="s">
        <v>729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478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1210</v>
      </c>
      <c r="P125" s="6" t="s">
        <v>172</v>
      </c>
      <c r="Q125" s="6" t="s">
        <v>1140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703</v>
      </c>
      <c r="X125" s="72">
        <v>500</v>
      </c>
      <c r="Y125" s="14" t="s">
        <v>1136</v>
      </c>
      <c r="Z125" s="14" t="s">
        <v>782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700</v>
      </c>
      <c r="AO125" s="6" t="s">
        <v>714</v>
      </c>
      <c r="AP125" s="6" t="s">
        <v>699</v>
      </c>
      <c r="AQ125" s="6" t="s">
        <v>478</v>
      </c>
      <c r="AS125" s="6" t="s">
        <v>202</v>
      </c>
      <c r="AV125" s="6" t="s">
        <v>730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478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1210</v>
      </c>
      <c r="P126" s="6" t="s">
        <v>172</v>
      </c>
      <c r="Q126" s="65" t="s">
        <v>1140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703</v>
      </c>
      <c r="X126" s="72">
        <v>500</v>
      </c>
      <c r="Y126" s="14" t="s">
        <v>1136</v>
      </c>
      <c r="Z126" s="14" t="s">
        <v>782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700</v>
      </c>
      <c r="AO126" s="6" t="s">
        <v>715</v>
      </c>
      <c r="AP126" s="6" t="s">
        <v>699</v>
      </c>
      <c r="AQ126" s="6" t="s">
        <v>478</v>
      </c>
      <c r="AS126" s="6" t="s">
        <v>202</v>
      </c>
      <c r="AV126" s="6" t="s">
        <v>731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478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1210</v>
      </c>
      <c r="P127" s="6" t="s">
        <v>172</v>
      </c>
      <c r="Q127" s="65" t="s">
        <v>1140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703</v>
      </c>
      <c r="X127" s="72">
        <v>500</v>
      </c>
      <c r="Y127" s="14" t="s">
        <v>1136</v>
      </c>
      <c r="Z127" s="14" t="s">
        <v>782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700</v>
      </c>
      <c r="AO127" s="6" t="s">
        <v>716</v>
      </c>
      <c r="AP127" s="6" t="s">
        <v>699</v>
      </c>
      <c r="AQ127" s="6" t="s">
        <v>478</v>
      </c>
      <c r="AS127" s="6" t="s">
        <v>202</v>
      </c>
      <c r="AV127" s="6" t="s">
        <v>732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478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1101</v>
      </c>
      <c r="K128" s="6" t="s">
        <v>1012</v>
      </c>
      <c r="M128" s="6" t="s">
        <v>136</v>
      </c>
      <c r="T128" s="6"/>
      <c r="V128" s="8"/>
      <c r="W128" s="8" t="s">
        <v>704</v>
      </c>
      <c r="X128" s="72">
        <v>600</v>
      </c>
      <c r="Y128" s="14" t="s">
        <v>1138</v>
      </c>
      <c r="Z128" s="14" t="s">
        <v>782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700</v>
      </c>
      <c r="AO128" s="6" t="s">
        <v>701</v>
      </c>
      <c r="AP128" s="6" t="s">
        <v>699</v>
      </c>
      <c r="AQ128" s="6" t="s">
        <v>478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478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1210</v>
      </c>
      <c r="P129" s="6" t="s">
        <v>172</v>
      </c>
      <c r="Q129" s="6" t="s">
        <v>1140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703</v>
      </c>
      <c r="X129" s="72">
        <v>600</v>
      </c>
      <c r="Y129" s="14" t="s">
        <v>1136</v>
      </c>
      <c r="Z129" s="14" t="s">
        <v>782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700</v>
      </c>
      <c r="AO129" s="6" t="s">
        <v>702</v>
      </c>
      <c r="AP129" s="6" t="s">
        <v>699</v>
      </c>
      <c r="AQ129" s="6" t="s">
        <v>478</v>
      </c>
      <c r="AS129" s="6" t="s">
        <v>203</v>
      </c>
      <c r="AV129" s="6" t="s">
        <v>733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478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1210</v>
      </c>
      <c r="P130" s="6" t="s">
        <v>172</v>
      </c>
      <c r="Q130" s="6" t="s">
        <v>1140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703</v>
      </c>
      <c r="X130" s="72">
        <v>600</v>
      </c>
      <c r="Y130" s="14" t="s">
        <v>1136</v>
      </c>
      <c r="Z130" s="14" t="s">
        <v>782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700</v>
      </c>
      <c r="AO130" s="6" t="s">
        <v>709</v>
      </c>
      <c r="AP130" s="6" t="s">
        <v>699</v>
      </c>
      <c r="AQ130" s="6" t="s">
        <v>478</v>
      </c>
      <c r="AS130" s="6" t="s">
        <v>203</v>
      </c>
      <c r="AV130" s="6" t="s">
        <v>734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478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1210</v>
      </c>
      <c r="P131" s="6" t="s">
        <v>172</v>
      </c>
      <c r="Q131" s="6" t="s">
        <v>1140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703</v>
      </c>
      <c r="X131" s="72">
        <v>600</v>
      </c>
      <c r="Y131" s="14" t="s">
        <v>1136</v>
      </c>
      <c r="Z131" s="14" t="s">
        <v>782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700</v>
      </c>
      <c r="AO131" s="6" t="s">
        <v>710</v>
      </c>
      <c r="AP131" s="6" t="s">
        <v>699</v>
      </c>
      <c r="AQ131" s="6" t="s">
        <v>478</v>
      </c>
      <c r="AS131" s="6" t="s">
        <v>203</v>
      </c>
      <c r="AV131" s="6" t="s">
        <v>735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584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1102</v>
      </c>
      <c r="M132" s="6" t="s">
        <v>136</v>
      </c>
      <c r="O132" s="8" t="s">
        <v>1210</v>
      </c>
      <c r="P132" s="6" t="s">
        <v>172</v>
      </c>
      <c r="Q132" s="6" t="s">
        <v>1140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1155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1030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478</v>
      </c>
      <c r="D133" s="6" t="s">
        <v>137</v>
      </c>
      <c r="E133" s="6" t="s">
        <v>791</v>
      </c>
      <c r="F133" s="6" t="str">
        <f>IF(ISBLANK(E133), "", Table2[[#This Row],[unique_id]])</f>
        <v>lounge_lamp</v>
      </c>
      <c r="G133" s="6" t="s">
        <v>792</v>
      </c>
      <c r="H133" s="6" t="s">
        <v>139</v>
      </c>
      <c r="I133" s="6" t="s">
        <v>132</v>
      </c>
      <c r="J133" s="6" t="s">
        <v>748</v>
      </c>
      <c r="K133" s="6" t="s">
        <v>1012</v>
      </c>
      <c r="M133" s="6" t="s">
        <v>136</v>
      </c>
      <c r="T133" s="6"/>
      <c r="V133" s="8"/>
      <c r="W133" s="8" t="s">
        <v>704</v>
      </c>
      <c r="X133" s="72" t="s">
        <v>794</v>
      </c>
      <c r="Y133" s="14" t="s">
        <v>1138</v>
      </c>
      <c r="Z133" s="14" t="s">
        <v>782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700</v>
      </c>
      <c r="AO133" s="6" t="s">
        <v>712</v>
      </c>
      <c r="AP133" s="6" t="s">
        <v>699</v>
      </c>
      <c r="AQ133" s="6" t="s">
        <v>478</v>
      </c>
      <c r="AS133" s="6" t="s">
        <v>203</v>
      </c>
      <c r="AT133" s="6" t="s">
        <v>1030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478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1210</v>
      </c>
      <c r="P134" s="6" t="s">
        <v>172</v>
      </c>
      <c r="Q134" s="6" t="s">
        <v>1140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703</v>
      </c>
      <c r="X134" s="72" t="s">
        <v>794</v>
      </c>
      <c r="Y134" s="14" t="s">
        <v>1136</v>
      </c>
      <c r="Z134" s="14" t="s">
        <v>781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700</v>
      </c>
      <c r="AO134" s="6" t="s">
        <v>713</v>
      </c>
      <c r="AP134" s="6" t="s">
        <v>699</v>
      </c>
      <c r="AQ134" s="6" t="s">
        <v>478</v>
      </c>
      <c r="AS134" s="6" t="s">
        <v>203</v>
      </c>
      <c r="AT134" s="6" t="s">
        <v>1030</v>
      </c>
      <c r="AV134" s="6" t="s">
        <v>793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478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1101</v>
      </c>
      <c r="K135" s="6" t="s">
        <v>1013</v>
      </c>
      <c r="M135" s="6" t="s">
        <v>136</v>
      </c>
      <c r="T135" s="6"/>
      <c r="V135" s="8"/>
      <c r="W135" s="8" t="s">
        <v>704</v>
      </c>
      <c r="X135" s="8">
        <v>700</v>
      </c>
      <c r="Y135" s="14" t="s">
        <v>1138</v>
      </c>
      <c r="Z135" s="14" t="s">
        <v>780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700</v>
      </c>
      <c r="AO135" s="6" t="s">
        <v>701</v>
      </c>
      <c r="AP135" s="6" t="s">
        <v>699</v>
      </c>
      <c r="AQ135" s="6" t="s">
        <v>478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5" t="s">
        <v>26</v>
      </c>
      <c r="C136" s="6" t="s">
        <v>478</v>
      </c>
      <c r="D136" s="65" t="s">
        <v>137</v>
      </c>
      <c r="E136" s="65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G136" s="65"/>
      <c r="H136" s="65" t="s">
        <v>139</v>
      </c>
      <c r="I136" s="65"/>
      <c r="K136" s="65"/>
      <c r="L136" s="65"/>
      <c r="M136" s="65"/>
      <c r="O136" s="8" t="s">
        <v>1210</v>
      </c>
      <c r="P136" s="6" t="s">
        <v>172</v>
      </c>
      <c r="Q136" s="6" t="s">
        <v>1140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703</v>
      </c>
      <c r="X136" s="8">
        <v>700</v>
      </c>
      <c r="Y136" s="14" t="s">
        <v>1136</v>
      </c>
      <c r="Z136" s="14" t="s">
        <v>780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700</v>
      </c>
      <c r="AO136" s="6" t="s">
        <v>702</v>
      </c>
      <c r="AP136" s="6" t="s">
        <v>699</v>
      </c>
      <c r="AQ136" s="6" t="s">
        <v>478</v>
      </c>
      <c r="AS136" s="6" t="s">
        <v>201</v>
      </c>
      <c r="AV136" s="6" t="s">
        <v>698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5" t="s">
        <v>26</v>
      </c>
      <c r="C137" s="6" t="s">
        <v>478</v>
      </c>
      <c r="D137" s="65" t="s">
        <v>137</v>
      </c>
      <c r="E137" s="65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G137" s="65"/>
      <c r="H137" s="65" t="s">
        <v>139</v>
      </c>
      <c r="I137" s="65"/>
      <c r="K137" s="65"/>
      <c r="L137" s="65"/>
      <c r="M137" s="65"/>
      <c r="O137" s="8" t="s">
        <v>1210</v>
      </c>
      <c r="P137" s="6" t="s">
        <v>172</v>
      </c>
      <c r="Q137" s="6" t="s">
        <v>1140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703</v>
      </c>
      <c r="X137" s="8">
        <v>700</v>
      </c>
      <c r="Y137" s="14" t="s">
        <v>1136</v>
      </c>
      <c r="Z137" s="14" t="s">
        <v>780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700</v>
      </c>
      <c r="AO137" s="6" t="s">
        <v>709</v>
      </c>
      <c r="AP137" s="6" t="s">
        <v>699</v>
      </c>
      <c r="AQ137" s="6" t="s">
        <v>478</v>
      </c>
      <c r="AS137" s="6" t="s">
        <v>201</v>
      </c>
      <c r="AV137" s="6" t="s">
        <v>707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478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1210</v>
      </c>
      <c r="P138" s="6" t="s">
        <v>172</v>
      </c>
      <c r="Q138" s="6" t="s">
        <v>1140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703</v>
      </c>
      <c r="X138" s="8">
        <v>700</v>
      </c>
      <c r="Y138" s="14" t="s">
        <v>1136</v>
      </c>
      <c r="Z138" s="14" t="s">
        <v>780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700</v>
      </c>
      <c r="AO138" s="6" t="s">
        <v>710</v>
      </c>
      <c r="AP138" s="6" t="s">
        <v>699</v>
      </c>
      <c r="AQ138" s="6" t="s">
        <v>478</v>
      </c>
      <c r="AS138" s="6" t="s">
        <v>201</v>
      </c>
      <c r="AV138" s="6" t="s">
        <v>708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478</v>
      </c>
      <c r="D139" s="6" t="s">
        <v>137</v>
      </c>
      <c r="E139" s="6" t="s">
        <v>1120</v>
      </c>
      <c r="F139" s="6" t="str">
        <f>IF(ISBLANK(E139), "", Table2[[#This Row],[unique_id]])</f>
        <v>study_lamp</v>
      </c>
      <c r="G139" s="6" t="s">
        <v>1121</v>
      </c>
      <c r="H139" s="6" t="s">
        <v>139</v>
      </c>
      <c r="I139" s="6" t="s">
        <v>132</v>
      </c>
      <c r="J139" s="6" t="s">
        <v>748</v>
      </c>
      <c r="K139" s="6" t="s">
        <v>1012</v>
      </c>
      <c r="M139" s="6" t="s">
        <v>136</v>
      </c>
      <c r="T139" s="6"/>
      <c r="V139" s="8"/>
      <c r="W139" s="8" t="s">
        <v>704</v>
      </c>
      <c r="X139" s="72" t="s">
        <v>1122</v>
      </c>
      <c r="Y139" s="14" t="s">
        <v>1138</v>
      </c>
      <c r="Z139" s="14" t="s">
        <v>782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700</v>
      </c>
      <c r="AO139" s="6" t="s">
        <v>712</v>
      </c>
      <c r="AP139" s="6" t="s">
        <v>699</v>
      </c>
      <c r="AQ139" s="6" t="s">
        <v>478</v>
      </c>
      <c r="AS139" s="6" t="s">
        <v>435</v>
      </c>
      <c r="AT139" s="6" t="s">
        <v>1030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478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1210</v>
      </c>
      <c r="P140" s="6" t="s">
        <v>172</v>
      </c>
      <c r="Q140" s="6" t="s">
        <v>1140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703</v>
      </c>
      <c r="X140" s="72" t="s">
        <v>1122</v>
      </c>
      <c r="Y140" s="14" t="s">
        <v>1136</v>
      </c>
      <c r="Z140" s="14" t="s">
        <v>781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700</v>
      </c>
      <c r="AO140" s="6" t="s">
        <v>713</v>
      </c>
      <c r="AP140" s="6" t="s">
        <v>699</v>
      </c>
      <c r="AQ140" s="6" t="s">
        <v>478</v>
      </c>
      <c r="AS140" s="6" t="s">
        <v>435</v>
      </c>
      <c r="AT140" s="6" t="s">
        <v>1030</v>
      </c>
      <c r="AV140" s="6" t="s">
        <v>1123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5" t="s">
        <v>26</v>
      </c>
      <c r="C141" s="6" t="s">
        <v>478</v>
      </c>
      <c r="D141" s="65" t="s">
        <v>137</v>
      </c>
      <c r="E141" s="65" t="s">
        <v>355</v>
      </c>
      <c r="F141" s="6" t="str">
        <f>IF(ISBLANK(E141), "", Table2[[#This Row],[unique_id]])</f>
        <v>kitchen_main</v>
      </c>
      <c r="G141" s="65" t="s">
        <v>211</v>
      </c>
      <c r="H141" s="65" t="s">
        <v>139</v>
      </c>
      <c r="I141" s="65" t="s">
        <v>132</v>
      </c>
      <c r="J141" s="11" t="s">
        <v>1101</v>
      </c>
      <c r="K141" s="65" t="s">
        <v>1012</v>
      </c>
      <c r="L141" s="65"/>
      <c r="M141" s="65" t="s">
        <v>136</v>
      </c>
      <c r="T141" s="6"/>
      <c r="V141" s="8"/>
      <c r="W141" s="8" t="s">
        <v>704</v>
      </c>
      <c r="X141" s="8">
        <v>800</v>
      </c>
      <c r="Y141" s="14" t="s">
        <v>1138</v>
      </c>
      <c r="Z141" s="14" t="s">
        <v>782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802</v>
      </c>
      <c r="AO141" s="6" t="s">
        <v>701</v>
      </c>
      <c r="AP141" s="6" t="s">
        <v>805</v>
      </c>
      <c r="AQ141" s="6" t="s">
        <v>478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478</v>
      </c>
      <c r="D142" s="65" t="s">
        <v>137</v>
      </c>
      <c r="E142" s="65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G142" s="65"/>
      <c r="H142" s="65" t="s">
        <v>139</v>
      </c>
      <c r="I142" s="65"/>
      <c r="K142" s="65"/>
      <c r="L142" s="65"/>
      <c r="M142" s="65"/>
      <c r="O142" s="8" t="s">
        <v>1210</v>
      </c>
      <c r="P142" s="6" t="s">
        <v>172</v>
      </c>
      <c r="Q142" s="6" t="s">
        <v>1140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703</v>
      </c>
      <c r="X142" s="8">
        <v>800</v>
      </c>
      <c r="Y142" s="14" t="s">
        <v>1136</v>
      </c>
      <c r="Z142" s="14" t="s">
        <v>782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802</v>
      </c>
      <c r="AO142" s="6" t="s">
        <v>702</v>
      </c>
      <c r="AP142" s="6" t="s">
        <v>805</v>
      </c>
      <c r="AQ142" s="6" t="s">
        <v>478</v>
      </c>
      <c r="AS142" s="6" t="s">
        <v>215</v>
      </c>
      <c r="AV142" s="6" t="s">
        <v>736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478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1210</v>
      </c>
      <c r="P143" s="6" t="s">
        <v>172</v>
      </c>
      <c r="Q143" s="6" t="s">
        <v>1140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703</v>
      </c>
      <c r="X143" s="8">
        <v>800</v>
      </c>
      <c r="Y143" s="14" t="s">
        <v>1136</v>
      </c>
      <c r="Z143" s="14" t="s">
        <v>782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802</v>
      </c>
      <c r="AO143" s="6" t="s">
        <v>709</v>
      </c>
      <c r="AP143" s="6" t="s">
        <v>805</v>
      </c>
      <c r="AQ143" s="6" t="s">
        <v>478</v>
      </c>
      <c r="AS143" s="6" t="s">
        <v>215</v>
      </c>
      <c r="AV143" s="6" t="s">
        <v>737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478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1210</v>
      </c>
      <c r="P144" s="6" t="s">
        <v>172</v>
      </c>
      <c r="Q144" s="6" t="s">
        <v>1140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703</v>
      </c>
      <c r="X144" s="8">
        <v>800</v>
      </c>
      <c r="Y144" s="14" t="s">
        <v>1136</v>
      </c>
      <c r="Z144" s="14" t="s">
        <v>782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802</v>
      </c>
      <c r="AO144" s="6" t="s">
        <v>710</v>
      </c>
      <c r="AP144" s="6" t="s">
        <v>805</v>
      </c>
      <c r="AQ144" s="6" t="s">
        <v>478</v>
      </c>
      <c r="AS144" s="6" t="s">
        <v>215</v>
      </c>
      <c r="AV144" s="6" t="s">
        <v>738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478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1210</v>
      </c>
      <c r="P145" s="6" t="s">
        <v>172</v>
      </c>
      <c r="Q145" s="6" t="s">
        <v>1140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703</v>
      </c>
      <c r="X145" s="8">
        <v>800</v>
      </c>
      <c r="Y145" s="14" t="s">
        <v>1136</v>
      </c>
      <c r="Z145" s="14" t="s">
        <v>782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802</v>
      </c>
      <c r="AO145" s="6" t="s">
        <v>714</v>
      </c>
      <c r="AP145" s="6" t="s">
        <v>805</v>
      </c>
      <c r="AQ145" s="6" t="s">
        <v>478</v>
      </c>
      <c r="AS145" s="6" t="s">
        <v>215</v>
      </c>
      <c r="AV145" s="6" t="s">
        <v>739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1162</v>
      </c>
      <c r="D146" s="6" t="s">
        <v>149</v>
      </c>
      <c r="E146" s="6" t="s">
        <v>1188</v>
      </c>
      <c r="F146" s="6" t="str">
        <f>IF(ISBLANK(E146), "", Table2[[#This Row],[unique_id]])</f>
        <v>template_kitchen_downlights_plug</v>
      </c>
      <c r="G146" s="6" t="s">
        <v>829</v>
      </c>
      <c r="H146" s="6" t="s">
        <v>139</v>
      </c>
      <c r="I146" s="6" t="s">
        <v>132</v>
      </c>
      <c r="O146" s="8" t="s">
        <v>1210</v>
      </c>
      <c r="P146" s="6" t="s">
        <v>172</v>
      </c>
      <c r="Q146" s="6" t="s">
        <v>1140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828</v>
      </c>
      <c r="F147" s="6" t="str">
        <f>IF(ISBLANK(E147), "", Table2[[#This Row],[unique_id]])</f>
        <v>kitchen_downlights</v>
      </c>
      <c r="G147" s="6" t="s">
        <v>829</v>
      </c>
      <c r="H147" s="6" t="s">
        <v>139</v>
      </c>
      <c r="I147" s="6" t="s">
        <v>132</v>
      </c>
      <c r="J147" s="6" t="s">
        <v>1103</v>
      </c>
      <c r="M147" s="6" t="s">
        <v>136</v>
      </c>
      <c r="O147" s="8" t="s">
        <v>1210</v>
      </c>
      <c r="P147" s="6" t="s">
        <v>172</v>
      </c>
      <c r="Q147" s="65" t="s">
        <v>1140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830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1227</v>
      </c>
      <c r="AS147" s="6" t="s">
        <v>215</v>
      </c>
      <c r="AU147" s="6" t="s">
        <v>569</v>
      </c>
      <c r="AV147" s="6" t="s">
        <v>427</v>
      </c>
      <c r="AW147" s="6" t="s">
        <v>560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478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1100</v>
      </c>
      <c r="K148" s="6" t="s">
        <v>1012</v>
      </c>
      <c r="M148" s="6" t="s">
        <v>136</v>
      </c>
      <c r="T148" s="6"/>
      <c r="V148" s="8"/>
      <c r="W148" s="8" t="s">
        <v>704</v>
      </c>
      <c r="X148" s="8">
        <v>900</v>
      </c>
      <c r="Y148" s="14" t="s">
        <v>1138</v>
      </c>
      <c r="Z148" s="14" t="s">
        <v>782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700</v>
      </c>
      <c r="AO148" s="6" t="s">
        <v>701</v>
      </c>
      <c r="AP148" s="6" t="s">
        <v>699</v>
      </c>
      <c r="AQ148" s="6" t="s">
        <v>478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478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1210</v>
      </c>
      <c r="P149" s="6" t="s">
        <v>172</v>
      </c>
      <c r="Q149" s="6" t="s">
        <v>1140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703</v>
      </c>
      <c r="X149" s="8">
        <v>900</v>
      </c>
      <c r="Y149" s="14" t="s">
        <v>1136</v>
      </c>
      <c r="Z149" s="14" t="s">
        <v>782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700</v>
      </c>
      <c r="AO149" s="6" t="s">
        <v>702</v>
      </c>
      <c r="AP149" s="6" t="s">
        <v>699</v>
      </c>
      <c r="AQ149" s="6" t="s">
        <v>478</v>
      </c>
      <c r="AS149" s="6" t="s">
        <v>223</v>
      </c>
      <c r="AV149" s="6" t="s">
        <v>740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478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1100</v>
      </c>
      <c r="K150" s="6" t="s">
        <v>1012</v>
      </c>
      <c r="M150" s="6" t="s">
        <v>136</v>
      </c>
      <c r="T150" s="6"/>
      <c r="V150" s="8"/>
      <c r="W150" s="8" t="s">
        <v>704</v>
      </c>
      <c r="X150" s="8">
        <v>1000</v>
      </c>
      <c r="Y150" s="14" t="s">
        <v>1138</v>
      </c>
      <c r="Z150" s="14" t="s">
        <v>782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700</v>
      </c>
      <c r="AO150" s="6" t="s">
        <v>701</v>
      </c>
      <c r="AP150" s="6" t="s">
        <v>699</v>
      </c>
      <c r="AQ150" s="6" t="s">
        <v>478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478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1210</v>
      </c>
      <c r="P151" s="6" t="s">
        <v>172</v>
      </c>
      <c r="Q151" s="6" t="s">
        <v>1140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703</v>
      </c>
      <c r="X151" s="8">
        <v>1000</v>
      </c>
      <c r="Y151" s="14" t="s">
        <v>1136</v>
      </c>
      <c r="Z151" s="14" t="s">
        <v>782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700</v>
      </c>
      <c r="AO151" s="6" t="s">
        <v>702</v>
      </c>
      <c r="AP151" s="6" t="s">
        <v>699</v>
      </c>
      <c r="AQ151" s="6" t="s">
        <v>478</v>
      </c>
      <c r="AS151" s="6" t="s">
        <v>221</v>
      </c>
      <c r="AV151" s="6" t="s">
        <v>741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478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1100</v>
      </c>
      <c r="M152" s="6" t="s">
        <v>136</v>
      </c>
      <c r="T152" s="6"/>
      <c r="V152" s="8"/>
      <c r="W152" s="8" t="s">
        <v>704</v>
      </c>
      <c r="X152" s="8">
        <v>1100</v>
      </c>
      <c r="Y152" s="14" t="s">
        <v>1138</v>
      </c>
      <c r="Z152" s="14" t="s">
        <v>783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802</v>
      </c>
      <c r="AO152" s="6" t="s">
        <v>701</v>
      </c>
      <c r="AP152" s="6" t="s">
        <v>805</v>
      </c>
      <c r="AQ152" s="6" t="s">
        <v>478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478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1210</v>
      </c>
      <c r="P153" s="6" t="s">
        <v>172</v>
      </c>
      <c r="Q153" s="6" t="s">
        <v>1140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703</v>
      </c>
      <c r="X153" s="8">
        <v>1100</v>
      </c>
      <c r="Y153" s="14" t="s">
        <v>1136</v>
      </c>
      <c r="Z153" s="14" t="s">
        <v>783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802</v>
      </c>
      <c r="AO153" s="6" t="s">
        <v>702</v>
      </c>
      <c r="AP153" s="6" t="s">
        <v>805</v>
      </c>
      <c r="AQ153" s="6" t="s">
        <v>478</v>
      </c>
      <c r="AS153" s="6" t="s">
        <v>222</v>
      </c>
      <c r="AV153" s="6" t="s">
        <v>742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478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1100</v>
      </c>
      <c r="K154" s="6" t="s">
        <v>1013</v>
      </c>
      <c r="M154" s="6" t="s">
        <v>136</v>
      </c>
      <c r="T154" s="6"/>
      <c r="V154" s="8"/>
      <c r="W154" s="8" t="s">
        <v>704</v>
      </c>
      <c r="X154" s="8">
        <v>1200</v>
      </c>
      <c r="Y154" s="14" t="s">
        <v>1138</v>
      </c>
      <c r="Z154" s="14" t="s">
        <v>780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700</v>
      </c>
      <c r="AO154" s="6" t="s">
        <v>701</v>
      </c>
      <c r="AP154" s="6" t="s">
        <v>699</v>
      </c>
      <c r="AQ154" s="6" t="s">
        <v>478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478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1210</v>
      </c>
      <c r="P155" s="6" t="s">
        <v>172</v>
      </c>
      <c r="Q155" s="6" t="s">
        <v>1140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703</v>
      </c>
      <c r="X155" s="8">
        <v>1200</v>
      </c>
      <c r="Y155" s="14" t="s">
        <v>1136</v>
      </c>
      <c r="Z155" s="14" t="s">
        <v>780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700</v>
      </c>
      <c r="AO155" s="6" t="s">
        <v>702</v>
      </c>
      <c r="AP155" s="6" t="s">
        <v>699</v>
      </c>
      <c r="AQ155" s="6" t="s">
        <v>478</v>
      </c>
      <c r="AS155" s="6" t="s">
        <v>437</v>
      </c>
      <c r="AV155" s="6" t="s">
        <v>743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478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1100</v>
      </c>
      <c r="K156" s="6" t="s">
        <v>1013</v>
      </c>
      <c r="M156" s="6" t="s">
        <v>136</v>
      </c>
      <c r="T156" s="6"/>
      <c r="V156" s="8"/>
      <c r="W156" s="8" t="s">
        <v>704</v>
      </c>
      <c r="X156" s="8">
        <v>1300</v>
      </c>
      <c r="Y156" s="14" t="s">
        <v>1138</v>
      </c>
      <c r="Z156" s="14" t="s">
        <v>780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802</v>
      </c>
      <c r="AO156" s="6" t="s">
        <v>701</v>
      </c>
      <c r="AP156" s="6" t="s">
        <v>805</v>
      </c>
      <c r="AQ156" s="6" t="s">
        <v>478</v>
      </c>
      <c r="AS156" s="6" t="s">
        <v>512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478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1210</v>
      </c>
      <c r="P157" s="6" t="s">
        <v>172</v>
      </c>
      <c r="Q157" s="6" t="s">
        <v>1140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703</v>
      </c>
      <c r="X157" s="8">
        <v>1300</v>
      </c>
      <c r="Y157" s="14" t="s">
        <v>1136</v>
      </c>
      <c r="Z157" s="14" t="s">
        <v>780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802</v>
      </c>
      <c r="AO157" s="6" t="s">
        <v>702</v>
      </c>
      <c r="AP157" s="6" t="s">
        <v>805</v>
      </c>
      <c r="AQ157" s="6" t="s">
        <v>478</v>
      </c>
      <c r="AS157" s="6" t="s">
        <v>512</v>
      </c>
      <c r="AV157" s="6" t="s">
        <v>744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478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1100</v>
      </c>
      <c r="K158" s="6" t="s">
        <v>1013</v>
      </c>
      <c r="M158" s="6" t="s">
        <v>136</v>
      </c>
      <c r="T158" s="6"/>
      <c r="V158" s="8"/>
      <c r="W158" s="8" t="s">
        <v>704</v>
      </c>
      <c r="X158" s="8">
        <v>1400</v>
      </c>
      <c r="Y158" s="14" t="s">
        <v>1138</v>
      </c>
      <c r="Z158" s="14" t="s">
        <v>780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802</v>
      </c>
      <c r="AO158" s="6" t="s">
        <v>701</v>
      </c>
      <c r="AP158" s="6" t="s">
        <v>805</v>
      </c>
      <c r="AQ158" s="6" t="s">
        <v>478</v>
      </c>
      <c r="AS158" s="6" t="s">
        <v>711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478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1210</v>
      </c>
      <c r="P159" s="6" t="s">
        <v>172</v>
      </c>
      <c r="Q159" s="6" t="s">
        <v>1140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703</v>
      </c>
      <c r="X159" s="8">
        <v>1400</v>
      </c>
      <c r="Y159" s="14" t="s">
        <v>1136</v>
      </c>
      <c r="Z159" s="14" t="s">
        <v>780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802</v>
      </c>
      <c r="AO159" s="6" t="s">
        <v>702</v>
      </c>
      <c r="AP159" s="6" t="s">
        <v>805</v>
      </c>
      <c r="AQ159" s="6" t="s">
        <v>478</v>
      </c>
      <c r="AS159" s="6" t="s">
        <v>711</v>
      </c>
      <c r="AV159" s="6" t="s">
        <v>745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1162</v>
      </c>
      <c r="D160" s="6" t="s">
        <v>149</v>
      </c>
      <c r="E160" s="6" t="s">
        <v>1189</v>
      </c>
      <c r="F160" s="6" t="str">
        <f>IF(ISBLANK(E160), "", Table2[[#This Row],[unique_id]])</f>
        <v>template_deck_festoons_plug</v>
      </c>
      <c r="G160" s="6" t="s">
        <v>349</v>
      </c>
      <c r="H160" s="6" t="s">
        <v>139</v>
      </c>
      <c r="I160" s="6" t="s">
        <v>132</v>
      </c>
      <c r="O160" s="8" t="s">
        <v>1210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578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1105</v>
      </c>
      <c r="M161" s="6" t="s">
        <v>136</v>
      </c>
      <c r="O161" s="8" t="s">
        <v>1210</v>
      </c>
      <c r="P161" s="6" t="s">
        <v>172</v>
      </c>
      <c r="Q161" s="6" t="s">
        <v>1140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1227</v>
      </c>
      <c r="AS161" s="6" t="s">
        <v>436</v>
      </c>
      <c r="AU161" s="6" t="s">
        <v>569</v>
      </c>
      <c r="AV161" s="6" t="s">
        <v>801</v>
      </c>
      <c r="AW161" s="6" t="s">
        <v>800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1162</v>
      </c>
      <c r="D162" s="6" t="s">
        <v>149</v>
      </c>
      <c r="E162" s="6" t="s">
        <v>1190</v>
      </c>
      <c r="F162" s="6" t="str">
        <f>IF(ISBLANK(E162), "", Table2[[#This Row],[unique_id]])</f>
        <v>template_landing_festoons_plug</v>
      </c>
      <c r="G162" s="6" t="s">
        <v>796</v>
      </c>
      <c r="H162" s="6" t="s">
        <v>139</v>
      </c>
      <c r="I162" s="6" t="s">
        <v>132</v>
      </c>
      <c r="O162" s="8" t="s">
        <v>1210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795</v>
      </c>
      <c r="F163" s="6" t="str">
        <f>IF(ISBLANK(E163), "", Table2[[#This Row],[unique_id]])</f>
        <v>landing_festoons</v>
      </c>
      <c r="G163" s="6" t="s">
        <v>796</v>
      </c>
      <c r="H163" s="6" t="s">
        <v>139</v>
      </c>
      <c r="I163" s="6" t="s">
        <v>132</v>
      </c>
      <c r="J163" s="6" t="s">
        <v>1105</v>
      </c>
      <c r="M163" s="6" t="s">
        <v>136</v>
      </c>
      <c r="O163" s="8" t="s">
        <v>1210</v>
      </c>
      <c r="P163" s="6" t="s">
        <v>172</v>
      </c>
      <c r="Q163" s="6" t="s">
        <v>1140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5" t="s">
        <v>439</v>
      </c>
      <c r="AQ163" s="6" t="str">
        <f>IF(OR(ISBLANK(AV163), ISBLANK(AW163)), "", Table2[[#This Row],[device_via_device]])</f>
        <v>TPLink</v>
      </c>
      <c r="AR163" s="6" t="s">
        <v>1227</v>
      </c>
      <c r="AS163" s="6" t="s">
        <v>797</v>
      </c>
      <c r="AU163" s="6" t="s">
        <v>569</v>
      </c>
      <c r="AV163" s="6" t="s">
        <v>798</v>
      </c>
      <c r="AW163" s="6" t="s">
        <v>799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833</v>
      </c>
      <c r="C164" s="6" t="s">
        <v>478</v>
      </c>
      <c r="D164" s="6" t="s">
        <v>137</v>
      </c>
      <c r="E164" s="6" t="s">
        <v>817</v>
      </c>
      <c r="F164" s="6" t="str">
        <f>IF(ISBLANK(E164), "", Table2[[#This Row],[unique_id]])</f>
        <v>garden_pedestals</v>
      </c>
      <c r="G164" s="6" t="s">
        <v>818</v>
      </c>
      <c r="H164" s="6" t="s">
        <v>139</v>
      </c>
      <c r="I164" s="6" t="s">
        <v>132</v>
      </c>
      <c r="J164" s="6" t="s">
        <v>1104</v>
      </c>
      <c r="M164" s="6" t="s">
        <v>136</v>
      </c>
      <c r="T164" s="6"/>
      <c r="V164" s="8"/>
      <c r="W164" s="8" t="s">
        <v>704</v>
      </c>
      <c r="X164" s="8" t="s">
        <v>808</v>
      </c>
      <c r="Y164" s="14" t="s">
        <v>1139</v>
      </c>
      <c r="Z164" s="14" t="s">
        <v>807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804</v>
      </c>
      <c r="AO164" s="6" t="s">
        <v>820</v>
      </c>
      <c r="AP164" s="6" t="s">
        <v>806</v>
      </c>
      <c r="AQ164" s="6" t="s">
        <v>478</v>
      </c>
      <c r="AS164" s="6" t="s">
        <v>819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833</v>
      </c>
      <c r="C165" s="6" t="s">
        <v>478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G165" s="65"/>
      <c r="H165" s="6" t="s">
        <v>139</v>
      </c>
      <c r="O165" s="8" t="s">
        <v>1210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703</v>
      </c>
      <c r="X165" s="8" t="s">
        <v>808</v>
      </c>
      <c r="Y165" s="14" t="s">
        <v>1136</v>
      </c>
      <c r="Z165" s="14" t="s">
        <v>807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804</v>
      </c>
      <c r="AO165" s="6" t="s">
        <v>821</v>
      </c>
      <c r="AP165" s="6" t="s">
        <v>806</v>
      </c>
      <c r="AQ165" s="6" t="s">
        <v>478</v>
      </c>
      <c r="AS165" s="6" t="s">
        <v>819</v>
      </c>
      <c r="AV165" s="6" t="s">
        <v>803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833</v>
      </c>
      <c r="C166" s="6" t="s">
        <v>478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G166" s="65"/>
      <c r="H166" s="6" t="s">
        <v>139</v>
      </c>
      <c r="O166" s="8" t="s">
        <v>1210</v>
      </c>
      <c r="P166" s="6" t="s">
        <v>172</v>
      </c>
      <c r="Q166" s="6" t="s">
        <v>1140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703</v>
      </c>
      <c r="X166" s="8" t="s">
        <v>808</v>
      </c>
      <c r="Y166" s="14" t="s">
        <v>1136</v>
      </c>
      <c r="Z166" s="14" t="s">
        <v>807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804</v>
      </c>
      <c r="AO166" s="6" t="s">
        <v>822</v>
      </c>
      <c r="AP166" s="6" t="s">
        <v>806</v>
      </c>
      <c r="AQ166" s="6" t="s">
        <v>478</v>
      </c>
      <c r="AS166" s="6" t="s">
        <v>819</v>
      </c>
      <c r="AV166" s="6" t="s">
        <v>809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833</v>
      </c>
      <c r="C167" s="6" t="s">
        <v>478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1210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703</v>
      </c>
      <c r="X167" s="8" t="s">
        <v>808</v>
      </c>
      <c r="Y167" s="14" t="s">
        <v>1136</v>
      </c>
      <c r="Z167" s="14" t="s">
        <v>807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804</v>
      </c>
      <c r="AO167" s="6" t="s">
        <v>823</v>
      </c>
      <c r="AP167" s="6" t="s">
        <v>806</v>
      </c>
      <c r="AQ167" s="6" t="s">
        <v>478</v>
      </c>
      <c r="AS167" s="6" t="s">
        <v>819</v>
      </c>
      <c r="AV167" s="6" t="s">
        <v>810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833</v>
      </c>
      <c r="C168" s="6" t="s">
        <v>478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1210</v>
      </c>
      <c r="P168" s="6" t="s">
        <v>172</v>
      </c>
      <c r="Q168" s="6" t="s">
        <v>1140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703</v>
      </c>
      <c r="X168" s="8" t="s">
        <v>808</v>
      </c>
      <c r="Y168" s="14" t="s">
        <v>1136</v>
      </c>
      <c r="Z168" s="14" t="s">
        <v>807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804</v>
      </c>
      <c r="AO168" s="6" t="s">
        <v>824</v>
      </c>
      <c r="AP168" s="6" t="s">
        <v>806</v>
      </c>
      <c r="AQ168" s="6" t="s">
        <v>478</v>
      </c>
      <c r="AS168" s="6" t="s">
        <v>819</v>
      </c>
      <c r="AV168" s="6" t="s">
        <v>811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833</v>
      </c>
      <c r="C169" s="28" t="s">
        <v>478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703</v>
      </c>
      <c r="X169" s="29" t="s">
        <v>808</v>
      </c>
      <c r="Y169" s="30" t="s">
        <v>1136</v>
      </c>
      <c r="Z169" s="30" t="s">
        <v>807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804</v>
      </c>
      <c r="AO169" s="6" t="s">
        <v>942</v>
      </c>
      <c r="AP169" s="28" t="s">
        <v>806</v>
      </c>
      <c r="AQ169" s="28" t="s">
        <v>478</v>
      </c>
      <c r="AR169" s="28"/>
      <c r="AS169" s="28" t="s">
        <v>819</v>
      </c>
      <c r="AT169" s="28"/>
      <c r="AU169" s="28"/>
      <c r="AV169" s="28" t="s">
        <v>941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833</v>
      </c>
      <c r="C170" s="28" t="s">
        <v>478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703</v>
      </c>
      <c r="X170" s="29" t="s">
        <v>808</v>
      </c>
      <c r="Y170" s="30" t="s">
        <v>1136</v>
      </c>
      <c r="Z170" s="30" t="s">
        <v>807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804</v>
      </c>
      <c r="AO170" s="6" t="s">
        <v>943</v>
      </c>
      <c r="AP170" s="28" t="s">
        <v>806</v>
      </c>
      <c r="AQ170" s="28" t="s">
        <v>478</v>
      </c>
      <c r="AR170" s="28"/>
      <c r="AS170" s="28" t="s">
        <v>819</v>
      </c>
      <c r="AT170" s="28"/>
      <c r="AU170" s="28"/>
      <c r="AV170" s="28" t="s">
        <v>941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833</v>
      </c>
      <c r="C171" s="28" t="s">
        <v>478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703</v>
      </c>
      <c r="X171" s="29" t="s">
        <v>808</v>
      </c>
      <c r="Y171" s="30" t="s">
        <v>1136</v>
      </c>
      <c r="Z171" s="30" t="s">
        <v>807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804</v>
      </c>
      <c r="AO171" s="6" t="s">
        <v>944</v>
      </c>
      <c r="AP171" s="28" t="s">
        <v>806</v>
      </c>
      <c r="AQ171" s="28" t="s">
        <v>478</v>
      </c>
      <c r="AR171" s="28"/>
      <c r="AS171" s="28" t="s">
        <v>819</v>
      </c>
      <c r="AT171" s="28"/>
      <c r="AU171" s="28"/>
      <c r="AV171" s="28" t="s">
        <v>941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833</v>
      </c>
      <c r="C172" s="28" t="s">
        <v>478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703</v>
      </c>
      <c r="X172" s="29" t="s">
        <v>808</v>
      </c>
      <c r="Y172" s="30" t="s">
        <v>1136</v>
      </c>
      <c r="Z172" s="30" t="s">
        <v>807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804</v>
      </c>
      <c r="AO172" s="6" t="s">
        <v>945</v>
      </c>
      <c r="AP172" s="28" t="s">
        <v>806</v>
      </c>
      <c r="AQ172" s="28" t="s">
        <v>478</v>
      </c>
      <c r="AR172" s="28"/>
      <c r="AS172" s="28" t="s">
        <v>819</v>
      </c>
      <c r="AT172" s="28"/>
      <c r="AU172" s="28"/>
      <c r="AV172" s="28" t="s">
        <v>941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833</v>
      </c>
      <c r="C173" s="6" t="s">
        <v>478</v>
      </c>
      <c r="D173" s="6" t="s">
        <v>137</v>
      </c>
      <c r="E173" s="6" t="s">
        <v>827</v>
      </c>
      <c r="F173" s="6" t="str">
        <f>IF(ISBLANK(E173), "", Table2[[#This Row],[unique_id]])</f>
        <v>tree_spotlights</v>
      </c>
      <c r="G173" s="6" t="s">
        <v>816</v>
      </c>
      <c r="H173" s="6" t="s">
        <v>139</v>
      </c>
      <c r="I173" s="6" t="s">
        <v>132</v>
      </c>
      <c r="J173" s="6" t="s">
        <v>1106</v>
      </c>
      <c r="M173" s="6" t="s">
        <v>136</v>
      </c>
      <c r="T173" s="6"/>
      <c r="V173" s="8"/>
      <c r="W173" s="8" t="s">
        <v>704</v>
      </c>
      <c r="X173" s="8" t="s">
        <v>815</v>
      </c>
      <c r="Y173" s="14" t="s">
        <v>1139</v>
      </c>
      <c r="Z173" s="14" t="s">
        <v>807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804</v>
      </c>
      <c r="AO173" s="6" t="s">
        <v>825</v>
      </c>
      <c r="AP173" s="6" t="s">
        <v>814</v>
      </c>
      <c r="AQ173" s="6" t="s">
        <v>478</v>
      </c>
      <c r="AS173" s="6" t="s">
        <v>813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833</v>
      </c>
      <c r="C174" s="6" t="s">
        <v>478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1210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703</v>
      </c>
      <c r="X174" s="8" t="s">
        <v>815</v>
      </c>
      <c r="Y174" s="14" t="s">
        <v>1136</v>
      </c>
      <c r="Z174" s="14" t="s">
        <v>807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804</v>
      </c>
      <c r="AO174" s="6" t="s">
        <v>826</v>
      </c>
      <c r="AP174" s="6" t="s">
        <v>814</v>
      </c>
      <c r="AQ174" s="6" t="s">
        <v>478</v>
      </c>
      <c r="AS174" s="6" t="s">
        <v>813</v>
      </c>
      <c r="AV174" s="6" t="s">
        <v>812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833</v>
      </c>
      <c r="C175" s="6" t="s">
        <v>478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1210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703</v>
      </c>
      <c r="X175" s="8" t="s">
        <v>815</v>
      </c>
      <c r="Y175" s="14" t="s">
        <v>1136</v>
      </c>
      <c r="Z175" s="14" t="s">
        <v>807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804</v>
      </c>
      <c r="AO175" s="6" t="s">
        <v>831</v>
      </c>
      <c r="AP175" s="6" t="s">
        <v>814</v>
      </c>
      <c r="AQ175" s="6" t="s">
        <v>478</v>
      </c>
      <c r="AS175" s="6" t="s">
        <v>813</v>
      </c>
      <c r="AV175" s="6" t="s">
        <v>832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833</v>
      </c>
      <c r="C176" s="28" t="s">
        <v>478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703</v>
      </c>
      <c r="X176" s="29" t="s">
        <v>815</v>
      </c>
      <c r="Y176" s="30" t="s">
        <v>1136</v>
      </c>
      <c r="Z176" s="30" t="s">
        <v>807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804</v>
      </c>
      <c r="AO176" s="6" t="s">
        <v>946</v>
      </c>
      <c r="AP176" s="28" t="s">
        <v>814</v>
      </c>
      <c r="AQ176" s="28" t="s">
        <v>478</v>
      </c>
      <c r="AR176" s="28"/>
      <c r="AS176" s="28" t="s">
        <v>813</v>
      </c>
      <c r="AT176" s="28"/>
      <c r="AU176" s="28"/>
      <c r="AV176" s="28" t="s">
        <v>941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631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990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1162</v>
      </c>
      <c r="D178" s="6" t="s">
        <v>149</v>
      </c>
      <c r="E178" s="6" t="s">
        <v>1191</v>
      </c>
      <c r="F178" s="6" t="str">
        <f>IF(ISBLANK(E178), "", Table2[[#This Row],[unique_id]])</f>
        <v>template_bathroom_rails_plug</v>
      </c>
      <c r="G178" s="6" t="s">
        <v>647</v>
      </c>
      <c r="H178" s="6" t="s">
        <v>990</v>
      </c>
      <c r="I178" s="6" t="s">
        <v>132</v>
      </c>
      <c r="O178" s="8" t="s">
        <v>1210</v>
      </c>
      <c r="P178" s="6" t="s">
        <v>172</v>
      </c>
      <c r="Q178" s="11" t="s">
        <v>1141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647</v>
      </c>
      <c r="H179" s="6" t="s">
        <v>990</v>
      </c>
      <c r="I179" s="6" t="s">
        <v>132</v>
      </c>
      <c r="J179" s="6" t="s">
        <v>647</v>
      </c>
      <c r="M179" s="6" t="s">
        <v>289</v>
      </c>
      <c r="O179" s="8" t="s">
        <v>1210</v>
      </c>
      <c r="P179" s="6" t="s">
        <v>172</v>
      </c>
      <c r="Q179" s="11" t="s">
        <v>1141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1227</v>
      </c>
      <c r="AS179" s="6" t="s">
        <v>437</v>
      </c>
      <c r="AU179" s="6" t="s">
        <v>569</v>
      </c>
      <c r="AV179" s="6" t="s">
        <v>429</v>
      </c>
      <c r="AW179" s="6" t="s">
        <v>562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833</v>
      </c>
      <c r="C180" s="6" t="s">
        <v>1048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644</v>
      </c>
      <c r="H180" s="6" t="s">
        <v>990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637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635</v>
      </c>
      <c r="AO180" s="6" t="s">
        <v>634</v>
      </c>
      <c r="AP180" s="6" t="s">
        <v>636</v>
      </c>
      <c r="AQ180" s="6" t="s">
        <v>410</v>
      </c>
      <c r="AS180" s="6" t="s">
        <v>38</v>
      </c>
      <c r="AU180" s="6" t="s">
        <v>569</v>
      </c>
      <c r="AV180" s="6" t="s">
        <v>633</v>
      </c>
      <c r="AW180" s="7" t="s">
        <v>1237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"10.0.6.95"]]</v>
      </c>
    </row>
    <row r="181" spans="1:52" ht="16" customHeight="1">
      <c r="A181" s="6">
        <v>1704</v>
      </c>
      <c r="B181" s="6" t="s">
        <v>228</v>
      </c>
      <c r="C181" s="6" t="s">
        <v>1048</v>
      </c>
      <c r="D181" s="6" t="s">
        <v>134</v>
      </c>
      <c r="E181" s="6" t="s">
        <v>638</v>
      </c>
      <c r="F181" s="6" t="str">
        <f>IF(ISBLANK(E181), "", Table2[[#This Row],[unique_id]])</f>
        <v>outdoor_pool_filter</v>
      </c>
      <c r="G181" s="6" t="s">
        <v>389</v>
      </c>
      <c r="H181" s="6" t="s">
        <v>990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1210</v>
      </c>
      <c r="P181" s="6" t="s">
        <v>172</v>
      </c>
      <c r="Q181" s="6" t="s">
        <v>1141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639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48">
        <v>2000</v>
      </c>
      <c r="B182" s="48" t="s">
        <v>26</v>
      </c>
      <c r="C182" s="48" t="s">
        <v>649</v>
      </c>
      <c r="D182" s="48" t="s">
        <v>129</v>
      </c>
      <c r="E182" s="49" t="s">
        <v>654</v>
      </c>
      <c r="F182" s="48" t="str">
        <f>IF(ISBLANK(E182), "", Table2[[#This Row],[unique_id]])</f>
        <v>lounge_air_purifier</v>
      </c>
      <c r="G182" s="48" t="s">
        <v>203</v>
      </c>
      <c r="H182" s="48" t="s">
        <v>650</v>
      </c>
      <c r="I182" s="48" t="s">
        <v>132</v>
      </c>
      <c r="J182" s="48" t="s">
        <v>677</v>
      </c>
      <c r="K182" s="48"/>
      <c r="L182" s="48"/>
      <c r="M182" s="48" t="s">
        <v>136</v>
      </c>
      <c r="N182" s="48"/>
      <c r="O182" s="50"/>
      <c r="P182" s="48" t="s">
        <v>172</v>
      </c>
      <c r="Q182" s="48" t="s">
        <v>1140</v>
      </c>
      <c r="R182" s="48" t="str">
        <f>Table2[[#This Row],[entity_domain]]</f>
        <v>Air Purifiers</v>
      </c>
      <c r="S182" s="48" t="str">
        <f>_xlfn.CONCAT( Table2[[#This Row],[device_suggested_area]], " ",Table2[[#This Row],[powercalc_group_3]])</f>
        <v>Lounge Air Purifiers</v>
      </c>
      <c r="T182" s="48"/>
      <c r="U182" s="48"/>
      <c r="V182" s="50"/>
      <c r="W182" s="50" t="s">
        <v>703</v>
      </c>
      <c r="X182" s="50"/>
      <c r="Y182" s="51" t="s">
        <v>1136</v>
      </c>
      <c r="Z182" s="51"/>
      <c r="AA182" s="48"/>
      <c r="AB182" s="48"/>
      <c r="AC182" s="48"/>
      <c r="AD182" s="48" t="s">
        <v>651</v>
      </c>
      <c r="AE182" s="48"/>
      <c r="AF182" s="50"/>
      <c r="AG182" s="48"/>
      <c r="AH182" s="48" t="str">
        <f>IF(ISBLANK(AG182),  "", _xlfn.CONCAT("haas/entity/sensor/", LOWER(C182), "/", E182, "/config"))</f>
        <v/>
      </c>
      <c r="AI182" s="48" t="str">
        <f>IF(ISBLANK(AG182),  "", _xlfn.CONCAT(LOWER(C182), "/", E182))</f>
        <v/>
      </c>
      <c r="AJ182" s="48"/>
      <c r="AK182" s="48"/>
      <c r="AL182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48" t="s">
        <v>666</v>
      </c>
      <c r="AN182" s="50" t="s">
        <v>667</v>
      </c>
      <c r="AO182" s="48" t="s">
        <v>665</v>
      </c>
      <c r="AP182" s="48" t="s">
        <v>668</v>
      </c>
      <c r="AQ182" s="48" t="s">
        <v>649</v>
      </c>
      <c r="AR182" s="48"/>
      <c r="AS182" s="48" t="s">
        <v>203</v>
      </c>
      <c r="AT182" s="48"/>
      <c r="AU182" s="48"/>
      <c r="AV182" s="48" t="s">
        <v>689</v>
      </c>
      <c r="AW182" s="48"/>
      <c r="AX182" s="48"/>
      <c r="AY182" s="48"/>
      <c r="AZ182" s="48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48">
        <v>2001</v>
      </c>
      <c r="B183" s="48" t="s">
        <v>26</v>
      </c>
      <c r="C183" s="48" t="s">
        <v>649</v>
      </c>
      <c r="D183" s="48" t="s">
        <v>129</v>
      </c>
      <c r="E183" s="49" t="s">
        <v>753</v>
      </c>
      <c r="F183" s="48" t="str">
        <f>IF(ISBLANK(E183), "", Table2[[#This Row],[unique_id]])</f>
        <v>dining_air_purifier</v>
      </c>
      <c r="G183" s="48" t="s">
        <v>202</v>
      </c>
      <c r="H183" s="48" t="s">
        <v>650</v>
      </c>
      <c r="I183" s="48" t="s">
        <v>132</v>
      </c>
      <c r="J183" s="48" t="s">
        <v>677</v>
      </c>
      <c r="K183" s="48"/>
      <c r="L183" s="48"/>
      <c r="M183" s="48" t="s">
        <v>136</v>
      </c>
      <c r="N183" s="48"/>
      <c r="O183" s="50"/>
      <c r="P183" s="48" t="s">
        <v>172</v>
      </c>
      <c r="Q183" s="48" t="s">
        <v>1140</v>
      </c>
      <c r="R183" s="48" t="str">
        <f>Table2[[#This Row],[entity_domain]]</f>
        <v>Air Purifiers</v>
      </c>
      <c r="S183" s="48" t="str">
        <f>_xlfn.CONCAT( Table2[[#This Row],[device_suggested_area]], " ",Table2[[#This Row],[powercalc_group_3]])</f>
        <v>Dining Air Purifiers</v>
      </c>
      <c r="T183" s="48"/>
      <c r="U183" s="48"/>
      <c r="V183" s="50"/>
      <c r="W183" s="50" t="s">
        <v>703</v>
      </c>
      <c r="X183" s="50"/>
      <c r="Y183" s="51" t="s">
        <v>1136</v>
      </c>
      <c r="Z183" s="51"/>
      <c r="AA183" s="48"/>
      <c r="AB183" s="48"/>
      <c r="AC183" s="48"/>
      <c r="AD183" s="48" t="s">
        <v>651</v>
      </c>
      <c r="AE183" s="48"/>
      <c r="AF183" s="50"/>
      <c r="AG183" s="48"/>
      <c r="AH183" s="48" t="str">
        <f>IF(ISBLANK(AG183),  "", _xlfn.CONCAT("haas/entity/sensor/", LOWER(C183), "/", E183, "/config"))</f>
        <v/>
      </c>
      <c r="AI183" s="48" t="str">
        <f>IF(ISBLANK(AG183),  "", _xlfn.CONCAT(LOWER(C183), "/", E183))</f>
        <v/>
      </c>
      <c r="AJ183" s="48"/>
      <c r="AK183" s="48"/>
      <c r="AL183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48" t="s">
        <v>755</v>
      </c>
      <c r="AN183" s="50" t="s">
        <v>667</v>
      </c>
      <c r="AO183" s="48" t="s">
        <v>665</v>
      </c>
      <c r="AP183" s="48" t="s">
        <v>668</v>
      </c>
      <c r="AQ183" s="48" t="s">
        <v>649</v>
      </c>
      <c r="AR183" s="48"/>
      <c r="AS183" s="48" t="s">
        <v>202</v>
      </c>
      <c r="AT183" s="48"/>
      <c r="AU183" s="48"/>
      <c r="AV183" s="48" t="s">
        <v>754</v>
      </c>
      <c r="AW183" s="48"/>
      <c r="AX183" s="48"/>
      <c r="AY183" s="48"/>
      <c r="AZ183" s="48" t="str">
        <f>IF(AND(ISBLANK(AV183), ISBLANK(AW183)), "", _xlfn.CONCAT("[", IF(ISBLANK(AV183), "", _xlfn.CONCAT("[""mac"", """, AV183, """]")), IF(ISBLANK(AW183), "", _xlfn.CONCAT(", [""ip"", """, AW183, """]")), "]"))</f>
        <v>[["mac", "0x9035eafffe82fef8"]]</v>
      </c>
    </row>
    <row r="184" spans="1:52" ht="16" customHeight="1">
      <c r="A184" s="6">
        <v>2100</v>
      </c>
      <c r="B184" s="6" t="s">
        <v>26</v>
      </c>
      <c r="C184" s="6" t="s">
        <v>1161</v>
      </c>
      <c r="D184" s="6" t="s">
        <v>27</v>
      </c>
      <c r="E184" s="6" t="s">
        <v>243</v>
      </c>
      <c r="F184" s="6" t="str">
        <f>IF(ISBLANK(E184), "", Table2[[#This Row],[unique_id]])</f>
        <v>home_power</v>
      </c>
      <c r="G184" s="6" t="s">
        <v>394</v>
      </c>
      <c r="H184" s="6" t="s">
        <v>257</v>
      </c>
      <c r="I184" s="6" t="s">
        <v>141</v>
      </c>
      <c r="M184" s="6" t="s">
        <v>90</v>
      </c>
      <c r="T184" s="6"/>
      <c r="U184" s="6" t="s">
        <v>628</v>
      </c>
      <c r="V184" s="8"/>
      <c r="W184" s="8"/>
      <c r="X184" s="8"/>
      <c r="Y184" s="8"/>
      <c r="AB184" s="6" t="s">
        <v>403</v>
      </c>
      <c r="AD184" s="6" t="s">
        <v>258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2101</v>
      </c>
      <c r="B185" s="6" t="s">
        <v>26</v>
      </c>
      <c r="C185" s="6" t="s">
        <v>1161</v>
      </c>
      <c r="D185" s="6" t="s">
        <v>27</v>
      </c>
      <c r="E185" s="6" t="s">
        <v>391</v>
      </c>
      <c r="F185" s="6" t="str">
        <f>IF(ISBLANK(E185), "", Table2[[#This Row],[unique_id]])</f>
        <v>home_base_power</v>
      </c>
      <c r="G185" s="6" t="s">
        <v>392</v>
      </c>
      <c r="H185" s="6" t="s">
        <v>257</v>
      </c>
      <c r="I185" s="6" t="s">
        <v>141</v>
      </c>
      <c r="M185" s="6" t="s">
        <v>90</v>
      </c>
      <c r="T185" s="6"/>
      <c r="U185" s="6" t="s">
        <v>628</v>
      </c>
      <c r="V185" s="8"/>
      <c r="W185" s="8"/>
      <c r="X185" s="8"/>
      <c r="Y185" s="8"/>
      <c r="AB185" s="6" t="s">
        <v>403</v>
      </c>
      <c r="AD185" s="6" t="s">
        <v>258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4"/>
      <c r="AM185" s="6"/>
      <c r="AN185" s="8"/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2102</v>
      </c>
      <c r="B186" s="6" t="s">
        <v>26</v>
      </c>
      <c r="C186" s="6" t="s">
        <v>1161</v>
      </c>
      <c r="D186" s="6" t="s">
        <v>27</v>
      </c>
      <c r="E186" s="6" t="s">
        <v>390</v>
      </c>
      <c r="F186" s="6" t="str">
        <f>IF(ISBLANK(E186), "", Table2[[#This Row],[unique_id]])</f>
        <v>home_peak_power</v>
      </c>
      <c r="G186" s="6" t="s">
        <v>393</v>
      </c>
      <c r="H186" s="6" t="s">
        <v>257</v>
      </c>
      <c r="I186" s="6" t="s">
        <v>141</v>
      </c>
      <c r="M186" s="6" t="s">
        <v>90</v>
      </c>
      <c r="T186" s="6"/>
      <c r="U186" s="6" t="s">
        <v>628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2103</v>
      </c>
      <c r="B187" s="6" t="s">
        <v>26</v>
      </c>
      <c r="C187" s="6" t="s">
        <v>631</v>
      </c>
      <c r="D187" s="6" t="s">
        <v>409</v>
      </c>
      <c r="E187" s="6" t="s">
        <v>629</v>
      </c>
      <c r="F187" s="6" t="str">
        <f>IF(ISBLANK(E187), "", Table2[[#This Row],[unique_id]])</f>
        <v>graph_break</v>
      </c>
      <c r="G187" s="6" t="s">
        <v>630</v>
      </c>
      <c r="H187" s="6" t="s">
        <v>257</v>
      </c>
      <c r="I187" s="6" t="s">
        <v>141</v>
      </c>
      <c r="T187" s="6"/>
      <c r="U187" s="6" t="s">
        <v>628</v>
      </c>
      <c r="V187" s="8"/>
      <c r="W187" s="8"/>
      <c r="X187" s="8"/>
      <c r="Y187" s="8"/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2104</v>
      </c>
      <c r="B188" s="6" t="s">
        <v>26</v>
      </c>
      <c r="C188" s="6" t="s">
        <v>1161</v>
      </c>
      <c r="D188" s="6" t="s">
        <v>27</v>
      </c>
      <c r="E188" s="6" t="s">
        <v>1247</v>
      </c>
      <c r="F188" s="6" t="str">
        <f>IF(ISBLANK(E188), "", Table2[[#This Row],[unique_id]])</f>
        <v>power_meter_power</v>
      </c>
      <c r="G188" s="6" t="s">
        <v>1232</v>
      </c>
      <c r="H188" s="6" t="s">
        <v>257</v>
      </c>
      <c r="I188" s="6" t="s">
        <v>141</v>
      </c>
      <c r="M188" s="6" t="s">
        <v>136</v>
      </c>
      <c r="T188" s="6"/>
      <c r="U188" s="6" t="s">
        <v>628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2105</v>
      </c>
      <c r="B189" s="10" t="s">
        <v>26</v>
      </c>
      <c r="C189" s="6" t="s">
        <v>1161</v>
      </c>
      <c r="D189" s="10" t="s">
        <v>27</v>
      </c>
      <c r="E189" s="10" t="s">
        <v>1143</v>
      </c>
      <c r="F189" s="6" t="str">
        <f>IF(ISBLANK(E189), "", Table2[[#This Row],[unique_id]])</f>
        <v>lights_power</v>
      </c>
      <c r="G189" s="10" t="s">
        <v>1214</v>
      </c>
      <c r="H189" s="10" t="s">
        <v>257</v>
      </c>
      <c r="I189" s="10" t="s">
        <v>141</v>
      </c>
      <c r="K189" s="10"/>
      <c r="L189" s="10"/>
      <c r="M189" s="10" t="s">
        <v>136</v>
      </c>
      <c r="T189" s="6"/>
      <c r="U189" s="6" t="s">
        <v>628</v>
      </c>
      <c r="V189" s="8"/>
      <c r="W189" s="8"/>
      <c r="X189" s="8"/>
      <c r="Y189" s="8"/>
      <c r="AB189" s="6" t="s">
        <v>403</v>
      </c>
      <c r="AD189" s="6" t="s">
        <v>258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2106</v>
      </c>
      <c r="B190" s="10" t="s">
        <v>26</v>
      </c>
      <c r="C190" s="6" t="s">
        <v>1161</v>
      </c>
      <c r="D190" s="10" t="s">
        <v>27</v>
      </c>
      <c r="E190" s="10" t="s">
        <v>1144</v>
      </c>
      <c r="F190" s="6" t="str">
        <f>IF(ISBLANK(E190), "", Table2[[#This Row],[unique_id]])</f>
        <v>fans_power</v>
      </c>
      <c r="G190" s="10" t="s">
        <v>1213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628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2107</v>
      </c>
      <c r="B191" s="6" t="s">
        <v>26</v>
      </c>
      <c r="C191" s="6" t="s">
        <v>1161</v>
      </c>
      <c r="D191" s="6" t="s">
        <v>27</v>
      </c>
      <c r="E191" s="6" t="s">
        <v>1211</v>
      </c>
      <c r="F191" s="6" t="str">
        <f>IF(ISBLANK(E191), "", Table2[[#This Row],[unique_id]])</f>
        <v>kitchen_coffee_machine_power</v>
      </c>
      <c r="G191" s="6" t="s">
        <v>135</v>
      </c>
      <c r="H191" s="6" t="s">
        <v>257</v>
      </c>
      <c r="I191" s="6" t="s">
        <v>141</v>
      </c>
      <c r="M191" s="6" t="s">
        <v>136</v>
      </c>
      <c r="T191" s="6"/>
      <c r="U191" s="6" t="s">
        <v>628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2108</v>
      </c>
      <c r="B192" s="6" t="s">
        <v>26</v>
      </c>
      <c r="C192" s="6" t="s">
        <v>1161</v>
      </c>
      <c r="D192" s="6" t="s">
        <v>27</v>
      </c>
      <c r="E192" s="6" t="s">
        <v>1163</v>
      </c>
      <c r="F192" s="6" t="str">
        <f>IF(ISBLANK(E192), "", Table2[[#This Row],[unique_id]])</f>
        <v>study_battery_charger_power</v>
      </c>
      <c r="G192" s="6" t="s">
        <v>242</v>
      </c>
      <c r="H192" s="6" t="s">
        <v>257</v>
      </c>
      <c r="I192" s="6" t="s">
        <v>141</v>
      </c>
      <c r="M192" s="6" t="s">
        <v>136</v>
      </c>
      <c r="T192" s="6"/>
      <c r="U192" s="6" t="s">
        <v>628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2109</v>
      </c>
      <c r="B193" s="6" t="s">
        <v>26</v>
      </c>
      <c r="C193" s="6" t="s">
        <v>1161</v>
      </c>
      <c r="D193" s="6" t="s">
        <v>27</v>
      </c>
      <c r="E193" s="6" t="s">
        <v>1164</v>
      </c>
      <c r="F193" s="6" t="str">
        <f>IF(ISBLANK(E193), "", Table2[[#This Row],[unique_id]])</f>
        <v>laundry_vacuum_charger_power</v>
      </c>
      <c r="G193" s="6" t="s">
        <v>241</v>
      </c>
      <c r="H193" s="6" t="s">
        <v>257</v>
      </c>
      <c r="I193" s="6" t="s">
        <v>141</v>
      </c>
      <c r="M193" s="6" t="s">
        <v>136</v>
      </c>
      <c r="T193" s="6"/>
      <c r="U193" s="6" t="s">
        <v>628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2110</v>
      </c>
      <c r="B194" s="10" t="s">
        <v>228</v>
      </c>
      <c r="C194" s="6" t="s">
        <v>1048</v>
      </c>
      <c r="D194" s="10" t="s">
        <v>27</v>
      </c>
      <c r="E194" s="10" t="s">
        <v>640</v>
      </c>
      <c r="F194" s="6" t="str">
        <f>IF(ISBLANK(E194), "", Table2[[#This Row],[unique_id]])</f>
        <v>outdoor_pool_filter_power</v>
      </c>
      <c r="G194" s="10" t="s">
        <v>389</v>
      </c>
      <c r="H194" s="10" t="s">
        <v>257</v>
      </c>
      <c r="I194" s="10" t="s">
        <v>141</v>
      </c>
      <c r="K194" s="10"/>
      <c r="L194" s="10"/>
      <c r="M194" s="10" t="s">
        <v>136</v>
      </c>
      <c r="T194" s="6"/>
      <c r="U194" s="6" t="s">
        <v>628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2111</v>
      </c>
      <c r="B195" s="6" t="s">
        <v>833</v>
      </c>
      <c r="C195" s="6" t="s">
        <v>1048</v>
      </c>
      <c r="D195" s="10" t="s">
        <v>27</v>
      </c>
      <c r="E195" s="10" t="s">
        <v>642</v>
      </c>
      <c r="F195" s="6" t="str">
        <f>IF(ISBLANK(E195), "", Table2[[#This Row],[unique_id]])</f>
        <v>roof_water_heater_booster_energy_power</v>
      </c>
      <c r="G195" s="10" t="s">
        <v>644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628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2112</v>
      </c>
      <c r="B196" s="6" t="s">
        <v>26</v>
      </c>
      <c r="C196" s="6" t="s">
        <v>1161</v>
      </c>
      <c r="D196" s="6" t="s">
        <v>27</v>
      </c>
      <c r="E196" s="6" t="s">
        <v>1165</v>
      </c>
      <c r="F196" s="6" t="str">
        <f>IF(ISBLANK(E196), "", Table2[[#This Row],[unique_id]])</f>
        <v>kitchen_dish_washer_power</v>
      </c>
      <c r="G196" s="6" t="s">
        <v>239</v>
      </c>
      <c r="H196" s="6" t="s">
        <v>257</v>
      </c>
      <c r="I196" s="6" t="s">
        <v>141</v>
      </c>
      <c r="M196" s="6" t="s">
        <v>136</v>
      </c>
      <c r="T196" s="6"/>
      <c r="U196" s="6" t="s">
        <v>628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2113</v>
      </c>
      <c r="B197" s="6" t="s">
        <v>26</v>
      </c>
      <c r="C197" s="6" t="s">
        <v>1161</v>
      </c>
      <c r="D197" s="6" t="s">
        <v>27</v>
      </c>
      <c r="E197" s="6" t="s">
        <v>1166</v>
      </c>
      <c r="F197" s="6" t="str">
        <f>IF(ISBLANK(E197), "", Table2[[#This Row],[unique_id]])</f>
        <v>laundry_clothes_dryer_power</v>
      </c>
      <c r="G197" s="6" t="s">
        <v>240</v>
      </c>
      <c r="H197" s="6" t="s">
        <v>257</v>
      </c>
      <c r="I197" s="6" t="s">
        <v>141</v>
      </c>
      <c r="M197" s="6" t="s">
        <v>136</v>
      </c>
      <c r="T197" s="6"/>
      <c r="U197" s="6" t="s">
        <v>628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2114</v>
      </c>
      <c r="B198" s="6" t="s">
        <v>26</v>
      </c>
      <c r="C198" s="6" t="s">
        <v>1161</v>
      </c>
      <c r="D198" s="6" t="s">
        <v>27</v>
      </c>
      <c r="E198" s="6" t="s">
        <v>1159</v>
      </c>
      <c r="F198" s="6" t="str">
        <f>IF(ISBLANK(E198), "", Table2[[#This Row],[unique_id]])</f>
        <v>laundry_washing_machine_power</v>
      </c>
      <c r="G198" s="6" t="s">
        <v>238</v>
      </c>
      <c r="H198" s="6" t="s">
        <v>257</v>
      </c>
      <c r="I198" s="6" t="s">
        <v>141</v>
      </c>
      <c r="M198" s="6" t="s">
        <v>136</v>
      </c>
      <c r="T198" s="6"/>
      <c r="U198" s="6" t="s">
        <v>628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2115</v>
      </c>
      <c r="B199" s="6" t="s">
        <v>26</v>
      </c>
      <c r="C199" s="6" t="s">
        <v>1161</v>
      </c>
      <c r="D199" s="6" t="s">
        <v>27</v>
      </c>
      <c r="E199" s="6" t="s">
        <v>1167</v>
      </c>
      <c r="F199" s="6" t="str">
        <f>IF(ISBLANK(E199), "", Table2[[#This Row],[unique_id]])</f>
        <v>kitchen_fridge_power</v>
      </c>
      <c r="G199" s="6" t="s">
        <v>234</v>
      </c>
      <c r="H199" s="6" t="s">
        <v>257</v>
      </c>
      <c r="I199" s="6" t="s">
        <v>141</v>
      </c>
      <c r="M199" s="6" t="s">
        <v>136</v>
      </c>
      <c r="T199" s="6"/>
      <c r="U199" s="6" t="s">
        <v>628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2116</v>
      </c>
      <c r="B200" s="6" t="s">
        <v>26</v>
      </c>
      <c r="C200" s="6" t="s">
        <v>1161</v>
      </c>
      <c r="D200" s="6" t="s">
        <v>27</v>
      </c>
      <c r="E200" s="6" t="s">
        <v>1168</v>
      </c>
      <c r="F200" s="6" t="str">
        <f>IF(ISBLANK(E200), "", Table2[[#This Row],[unique_id]])</f>
        <v>deck_freezer_power</v>
      </c>
      <c r="G200" s="6" t="s">
        <v>235</v>
      </c>
      <c r="H200" s="6" t="s">
        <v>257</v>
      </c>
      <c r="I200" s="6" t="s">
        <v>141</v>
      </c>
      <c r="M200" s="6" t="s">
        <v>136</v>
      </c>
      <c r="T200" s="6"/>
      <c r="U200" s="6" t="s">
        <v>628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2117</v>
      </c>
      <c r="B201" s="6" t="s">
        <v>26</v>
      </c>
      <c r="C201" s="6" t="s">
        <v>1161</v>
      </c>
      <c r="D201" s="6" t="s">
        <v>27</v>
      </c>
      <c r="E201" s="6" t="s">
        <v>1207</v>
      </c>
      <c r="F201" s="6" t="str">
        <f>IF(ISBLANK(E201), "", Table2[[#This Row],[unique_id]])</f>
        <v>bathroom_towel_rails_power</v>
      </c>
      <c r="G201" s="6" t="s">
        <v>647</v>
      </c>
      <c r="H201" s="6" t="s">
        <v>257</v>
      </c>
      <c r="I201" s="6" t="s">
        <v>141</v>
      </c>
      <c r="M201" s="6" t="s">
        <v>136</v>
      </c>
      <c r="T201" s="6"/>
      <c r="U201" s="6" t="s">
        <v>628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2118</v>
      </c>
      <c r="B202" s="6" t="s">
        <v>26</v>
      </c>
      <c r="C202" s="6" t="s">
        <v>1161</v>
      </c>
      <c r="D202" s="6" t="s">
        <v>27</v>
      </c>
      <c r="E202" s="6" t="s">
        <v>1169</v>
      </c>
      <c r="F202" s="6" t="str">
        <f>IF(ISBLANK(E202), "", Table2[[#This Row],[unique_id]])</f>
        <v>study_outlet_power</v>
      </c>
      <c r="G202" s="6" t="s">
        <v>237</v>
      </c>
      <c r="H202" s="6" t="s">
        <v>257</v>
      </c>
      <c r="I202" s="6" t="s">
        <v>141</v>
      </c>
      <c r="M202" s="6" t="s">
        <v>136</v>
      </c>
      <c r="T202" s="6"/>
      <c r="U202" s="6" t="s">
        <v>628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2119</v>
      </c>
      <c r="B203" s="6" t="s">
        <v>26</v>
      </c>
      <c r="C203" s="6" t="s">
        <v>1161</v>
      </c>
      <c r="D203" s="6" t="s">
        <v>27</v>
      </c>
      <c r="E203" s="6" t="s">
        <v>1170</v>
      </c>
      <c r="F203" s="6" t="str">
        <f>IF(ISBLANK(E203), "", Table2[[#This Row],[unique_id]])</f>
        <v>office_outlet_power</v>
      </c>
      <c r="G203" s="6" t="s">
        <v>236</v>
      </c>
      <c r="H203" s="6" t="s">
        <v>257</v>
      </c>
      <c r="I203" s="6" t="s">
        <v>141</v>
      </c>
      <c r="M203" s="6" t="s">
        <v>136</v>
      </c>
      <c r="T203" s="6"/>
      <c r="U203" s="6" t="s">
        <v>628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2120</v>
      </c>
      <c r="B204" s="6" t="s">
        <v>26</v>
      </c>
      <c r="C204" s="6" t="s">
        <v>1161</v>
      </c>
      <c r="D204" s="6" t="s">
        <v>27</v>
      </c>
      <c r="E204" s="6" t="s">
        <v>1221</v>
      </c>
      <c r="F204" s="6" t="str">
        <f>IF(ISBLANK(E204), "", Table2[[#This Row],[unique_id]])</f>
        <v>audio_visual_devices_power</v>
      </c>
      <c r="G204" s="6" t="s">
        <v>1222</v>
      </c>
      <c r="H204" s="6" t="s">
        <v>257</v>
      </c>
      <c r="I204" s="6" t="s">
        <v>141</v>
      </c>
      <c r="M204" s="6" t="s">
        <v>136</v>
      </c>
      <c r="T204" s="6"/>
      <c r="U204" s="6" t="s">
        <v>628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2121</v>
      </c>
      <c r="B205" s="6" t="s">
        <v>26</v>
      </c>
      <c r="C205" s="6" t="s">
        <v>1161</v>
      </c>
      <c r="D205" s="6" t="s">
        <v>27</v>
      </c>
      <c r="E205" s="6" t="s">
        <v>1148</v>
      </c>
      <c r="F205" s="6" t="str">
        <f>IF(ISBLANK(E205), "", Table2[[#This Row],[unique_id]])</f>
        <v>servers_network_power</v>
      </c>
      <c r="G205" s="6" t="s">
        <v>1142</v>
      </c>
      <c r="H205" s="6" t="s">
        <v>257</v>
      </c>
      <c r="I205" s="6" t="s">
        <v>141</v>
      </c>
      <c r="M205" s="6" t="s">
        <v>136</v>
      </c>
      <c r="T205" s="6"/>
      <c r="U205" s="6" t="s">
        <v>628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2122</v>
      </c>
      <c r="B206" s="6" t="s">
        <v>26</v>
      </c>
      <c r="C206" s="6" t="s">
        <v>631</v>
      </c>
      <c r="D206" s="6" t="s">
        <v>409</v>
      </c>
      <c r="E206" s="6" t="s">
        <v>408</v>
      </c>
      <c r="F206" s="6" t="str">
        <f>IF(ISBLANK(E206), "", Table2[[#This Row],[unique_id]])</f>
        <v>column_break</v>
      </c>
      <c r="G206" s="6" t="s">
        <v>405</v>
      </c>
      <c r="H206" s="6" t="s">
        <v>257</v>
      </c>
      <c r="I206" s="6" t="s">
        <v>141</v>
      </c>
      <c r="M206" s="6" t="s">
        <v>406</v>
      </c>
      <c r="N206" s="6" t="s">
        <v>407</v>
      </c>
      <c r="T206" s="6"/>
      <c r="V206" s="8"/>
      <c r="W206" s="8"/>
      <c r="X206" s="8"/>
      <c r="Y206" s="8"/>
      <c r="AF206" s="8"/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2123</v>
      </c>
      <c r="B207" s="6" t="s">
        <v>26</v>
      </c>
      <c r="C207" s="6" t="s">
        <v>1161</v>
      </c>
      <c r="D207" s="6" t="s">
        <v>27</v>
      </c>
      <c r="E207" s="6" t="s">
        <v>1171</v>
      </c>
      <c r="F207" s="6" t="str">
        <f>IF(ISBLANK(E207), "", Table2[[#This Row],[unique_id]])</f>
        <v>rack_modem_power</v>
      </c>
      <c r="G207" s="6" t="s">
        <v>232</v>
      </c>
      <c r="H207" s="6" t="s">
        <v>257</v>
      </c>
      <c r="I207" s="6" t="s">
        <v>141</v>
      </c>
      <c r="T207" s="6"/>
      <c r="U207" s="6" t="s">
        <v>628</v>
      </c>
      <c r="V207" s="8"/>
      <c r="W207" s="8"/>
      <c r="X207" s="8"/>
      <c r="Y207" s="8"/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2124</v>
      </c>
      <c r="B208" s="6" t="s">
        <v>26</v>
      </c>
      <c r="C208" s="6" t="s">
        <v>1161</v>
      </c>
      <c r="D208" s="6" t="s">
        <v>27</v>
      </c>
      <c r="E208" s="6" t="s">
        <v>1172</v>
      </c>
      <c r="F208" s="6" t="str">
        <f>IF(ISBLANK(E208), "", Table2[[#This Row],[unique_id]])</f>
        <v>rack_outlet_power</v>
      </c>
      <c r="G208" s="6" t="s">
        <v>417</v>
      </c>
      <c r="H208" s="6" t="s">
        <v>257</v>
      </c>
      <c r="I208" s="6" t="s">
        <v>141</v>
      </c>
      <c r="T208" s="6"/>
      <c r="U208" s="6" t="s">
        <v>628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2125</v>
      </c>
      <c r="B209" s="6" t="s">
        <v>26</v>
      </c>
      <c r="C209" s="6" t="s">
        <v>1161</v>
      </c>
      <c r="D209" s="6" t="s">
        <v>27</v>
      </c>
      <c r="E209" s="6" t="s">
        <v>1173</v>
      </c>
      <c r="F209" s="6" t="str">
        <f>IF(ISBLANK(E209), "", Table2[[#This Row],[unique_id]])</f>
        <v>kitchen_fan_power</v>
      </c>
      <c r="G209" s="6" t="s">
        <v>231</v>
      </c>
      <c r="H209" s="6" t="s">
        <v>257</v>
      </c>
      <c r="I209" s="6" t="s">
        <v>141</v>
      </c>
      <c r="T209" s="6"/>
      <c r="U209" s="6" t="s">
        <v>628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2126</v>
      </c>
      <c r="B210" s="6" t="s">
        <v>26</v>
      </c>
      <c r="C210" s="6" t="s">
        <v>1161</v>
      </c>
      <c r="D210" s="6" t="s">
        <v>27</v>
      </c>
      <c r="E210" s="6" t="s">
        <v>1174</v>
      </c>
      <c r="F210" s="6" t="str">
        <f>IF(ISBLANK(E210), "", Table2[[#This Row],[unique_id]])</f>
        <v>roof_network_switch_power</v>
      </c>
      <c r="G210" s="6" t="s">
        <v>230</v>
      </c>
      <c r="H210" s="6" t="s">
        <v>257</v>
      </c>
      <c r="I210" s="6" t="s">
        <v>141</v>
      </c>
      <c r="T210" s="6"/>
      <c r="U210" s="6" t="s">
        <v>628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2127</v>
      </c>
      <c r="B211" s="6" t="s">
        <v>26</v>
      </c>
      <c r="C211" s="6" t="s">
        <v>1161</v>
      </c>
      <c r="D211" s="6" t="s">
        <v>27</v>
      </c>
      <c r="E211" s="6" t="s">
        <v>250</v>
      </c>
      <c r="F211" s="6" t="str">
        <f>IF(ISBLANK(E211), "", Table2[[#This Row],[unique_id]])</f>
        <v>home_energy_daily</v>
      </c>
      <c r="G211" s="6" t="s">
        <v>394</v>
      </c>
      <c r="H211" s="6" t="s">
        <v>229</v>
      </c>
      <c r="I211" s="6" t="s">
        <v>141</v>
      </c>
      <c r="M211" s="6" t="s">
        <v>90</v>
      </c>
      <c r="T211" s="6"/>
      <c r="U211" s="6" t="s">
        <v>627</v>
      </c>
      <c r="V211" s="8"/>
      <c r="W211" s="8"/>
      <c r="X211" s="8"/>
      <c r="Y211" s="8"/>
      <c r="AB211" s="6" t="s">
        <v>404</v>
      </c>
      <c r="AD211" s="6" t="s">
        <v>259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2128</v>
      </c>
      <c r="B212" s="6" t="s">
        <v>26</v>
      </c>
      <c r="C212" s="6" t="s">
        <v>1161</v>
      </c>
      <c r="D212" s="6" t="s">
        <v>27</v>
      </c>
      <c r="E212" s="6" t="s">
        <v>396</v>
      </c>
      <c r="F212" s="6" t="str">
        <f>IF(ISBLANK(E212), "", Table2[[#This Row],[unique_id]])</f>
        <v>home_base_energy_daily</v>
      </c>
      <c r="G212" s="6" t="s">
        <v>392</v>
      </c>
      <c r="H212" s="6" t="s">
        <v>229</v>
      </c>
      <c r="I212" s="6" t="s">
        <v>141</v>
      </c>
      <c r="M212" s="6" t="s">
        <v>90</v>
      </c>
      <c r="T212" s="6"/>
      <c r="U212" s="6" t="s">
        <v>627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2129</v>
      </c>
      <c r="B213" s="6" t="s">
        <v>26</v>
      </c>
      <c r="C213" s="6" t="s">
        <v>1161</v>
      </c>
      <c r="D213" s="6" t="s">
        <v>27</v>
      </c>
      <c r="E213" s="6" t="s">
        <v>395</v>
      </c>
      <c r="F213" s="6" t="str">
        <f>IF(ISBLANK(E213), "", Table2[[#This Row],[unique_id]])</f>
        <v>home_peak_energy_daily</v>
      </c>
      <c r="G213" s="6" t="s">
        <v>393</v>
      </c>
      <c r="H213" s="6" t="s">
        <v>229</v>
      </c>
      <c r="I213" s="6" t="s">
        <v>141</v>
      </c>
      <c r="M213" s="6" t="s">
        <v>90</v>
      </c>
      <c r="T213" s="6"/>
      <c r="U213" s="6" t="s">
        <v>627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2130</v>
      </c>
      <c r="B214" s="6" t="s">
        <v>26</v>
      </c>
      <c r="C214" s="6" t="s">
        <v>631</v>
      </c>
      <c r="D214" s="6" t="s">
        <v>409</v>
      </c>
      <c r="E214" s="6" t="s">
        <v>629</v>
      </c>
      <c r="F214" s="6" t="str">
        <f>IF(ISBLANK(E214), "", Table2[[#This Row],[unique_id]])</f>
        <v>graph_break</v>
      </c>
      <c r="G214" s="6" t="s">
        <v>630</v>
      </c>
      <c r="H214" s="6" t="s">
        <v>229</v>
      </c>
      <c r="I214" s="6" t="s">
        <v>141</v>
      </c>
      <c r="T214" s="6"/>
      <c r="U214" s="6" t="s">
        <v>627</v>
      </c>
      <c r="V214" s="8"/>
      <c r="W214" s="8"/>
      <c r="X214" s="8"/>
      <c r="Y214" s="8"/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4"/>
      <c r="AM214" s="6"/>
      <c r="AN214" s="8"/>
      <c r="AP214" s="65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2131</v>
      </c>
      <c r="B215" s="6" t="s">
        <v>26</v>
      </c>
      <c r="C215" s="6" t="s">
        <v>1161</v>
      </c>
      <c r="D215" s="6" t="s">
        <v>27</v>
      </c>
      <c r="E215" s="6" t="s">
        <v>1248</v>
      </c>
      <c r="F215" s="6" t="str">
        <f>IF(ISBLANK(E215), "", Table2[[#This Row],[unique_id]])</f>
        <v>power_meter_energy_daily</v>
      </c>
      <c r="G215" s="6" t="s">
        <v>1232</v>
      </c>
      <c r="H215" s="6" t="s">
        <v>229</v>
      </c>
      <c r="I215" s="6" t="s">
        <v>141</v>
      </c>
      <c r="M215" s="6" t="s">
        <v>136</v>
      </c>
      <c r="T215" s="6"/>
      <c r="U215" s="6" t="s">
        <v>627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P215" s="65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2132</v>
      </c>
      <c r="B216" s="6" t="s">
        <v>26</v>
      </c>
      <c r="C216" s="6" t="s">
        <v>1161</v>
      </c>
      <c r="D216" s="6" t="s">
        <v>27</v>
      </c>
      <c r="E216" s="6" t="s">
        <v>1145</v>
      </c>
      <c r="F216" s="6" t="str">
        <f>IF(ISBLANK(E216), "", Table2[[#This Row],[unique_id]])</f>
        <v>lights_energy_daily</v>
      </c>
      <c r="G216" s="10" t="s">
        <v>1214</v>
      </c>
      <c r="H216" s="6" t="s">
        <v>229</v>
      </c>
      <c r="I216" s="6" t="s">
        <v>141</v>
      </c>
      <c r="M216" s="6" t="s">
        <v>136</v>
      </c>
      <c r="T216" s="6"/>
      <c r="U216" s="6" t="s">
        <v>627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P216" s="65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2133</v>
      </c>
      <c r="B217" s="6" t="s">
        <v>26</v>
      </c>
      <c r="C217" s="6" t="s">
        <v>1161</v>
      </c>
      <c r="D217" s="6" t="s">
        <v>27</v>
      </c>
      <c r="E217" s="6" t="s">
        <v>1146</v>
      </c>
      <c r="F217" s="6" t="str">
        <f>IF(ISBLANK(E217), "", Table2[[#This Row],[unique_id]])</f>
        <v>fans_energy_daily</v>
      </c>
      <c r="G217" s="10" t="s">
        <v>1213</v>
      </c>
      <c r="H217" s="6" t="s">
        <v>229</v>
      </c>
      <c r="I217" s="6" t="s">
        <v>141</v>
      </c>
      <c r="M217" s="6" t="s">
        <v>136</v>
      </c>
      <c r="T217" s="6"/>
      <c r="U217" s="6" t="s">
        <v>627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P217" s="65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2134</v>
      </c>
      <c r="B218" s="6" t="s">
        <v>26</v>
      </c>
      <c r="C218" s="6" t="s">
        <v>1161</v>
      </c>
      <c r="D218" s="6" t="s">
        <v>27</v>
      </c>
      <c r="E218" s="6" t="s">
        <v>1212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627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P218" s="65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2135</v>
      </c>
      <c r="B219" s="6" t="s">
        <v>26</v>
      </c>
      <c r="C219" s="6" t="s">
        <v>1161</v>
      </c>
      <c r="D219" s="6" t="s">
        <v>27</v>
      </c>
      <c r="E219" s="6" t="s">
        <v>1175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627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P219" s="65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2136</v>
      </c>
      <c r="B220" s="6" t="s">
        <v>26</v>
      </c>
      <c r="C220" s="6" t="s">
        <v>1161</v>
      </c>
      <c r="D220" s="6" t="s">
        <v>27</v>
      </c>
      <c r="E220" s="6" t="s">
        <v>1176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627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P220" s="65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2137</v>
      </c>
      <c r="B221" s="6" t="s">
        <v>228</v>
      </c>
      <c r="C221" s="6" t="s">
        <v>1048</v>
      </c>
      <c r="D221" s="6" t="s">
        <v>27</v>
      </c>
      <c r="E221" s="6" t="s">
        <v>641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627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2138</v>
      </c>
      <c r="B222" s="6" t="s">
        <v>833</v>
      </c>
      <c r="C222" s="6" t="s">
        <v>1048</v>
      </c>
      <c r="D222" s="6" t="s">
        <v>27</v>
      </c>
      <c r="E222" s="6" t="s">
        <v>643</v>
      </c>
      <c r="F222" s="6" t="str">
        <f>IF(ISBLANK(E222), "", Table2[[#This Row],[unique_id]])</f>
        <v>roof_water_heater_booster_energy_today</v>
      </c>
      <c r="G222" s="6" t="s">
        <v>644</v>
      </c>
      <c r="H222" s="6" t="s">
        <v>229</v>
      </c>
      <c r="I222" s="6" t="s">
        <v>141</v>
      </c>
      <c r="M222" s="6" t="s">
        <v>136</v>
      </c>
      <c r="T222" s="6"/>
      <c r="U222" s="6" t="s">
        <v>627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2139</v>
      </c>
      <c r="B223" s="6" t="s">
        <v>26</v>
      </c>
      <c r="C223" s="6" t="s">
        <v>1161</v>
      </c>
      <c r="D223" s="6" t="s">
        <v>27</v>
      </c>
      <c r="E223" s="6" t="s">
        <v>1177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627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2140</v>
      </c>
      <c r="B224" s="6" t="s">
        <v>26</v>
      </c>
      <c r="C224" s="6" t="s">
        <v>1161</v>
      </c>
      <c r="D224" s="6" t="s">
        <v>27</v>
      </c>
      <c r="E224" s="6" t="s">
        <v>1178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627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2141</v>
      </c>
      <c r="B225" s="6" t="s">
        <v>26</v>
      </c>
      <c r="C225" s="6" t="s">
        <v>1161</v>
      </c>
      <c r="D225" s="6" t="s">
        <v>27</v>
      </c>
      <c r="E225" s="6" t="s">
        <v>1160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627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2142</v>
      </c>
      <c r="B226" s="6" t="s">
        <v>26</v>
      </c>
      <c r="C226" s="6" t="s">
        <v>1161</v>
      </c>
      <c r="D226" s="6" t="s">
        <v>27</v>
      </c>
      <c r="E226" s="6" t="s">
        <v>1179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627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2143</v>
      </c>
      <c r="B227" s="6" t="s">
        <v>26</v>
      </c>
      <c r="C227" s="6" t="s">
        <v>1161</v>
      </c>
      <c r="D227" s="6" t="s">
        <v>27</v>
      </c>
      <c r="E227" s="6" t="s">
        <v>1180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627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2144</v>
      </c>
      <c r="B228" s="6" t="s">
        <v>26</v>
      </c>
      <c r="C228" s="6" t="s">
        <v>1161</v>
      </c>
      <c r="D228" s="6" t="s">
        <v>27</v>
      </c>
      <c r="E228" s="6" t="s">
        <v>1206</v>
      </c>
      <c r="F228" s="6" t="str">
        <f>IF(ISBLANK(E228), "", Table2[[#This Row],[unique_id]])</f>
        <v>bathroom_towel_rails_energy_daily</v>
      </c>
      <c r="G228" s="6" t="s">
        <v>647</v>
      </c>
      <c r="H228" s="6" t="s">
        <v>229</v>
      </c>
      <c r="I228" s="6" t="s">
        <v>141</v>
      </c>
      <c r="M228" s="6" t="s">
        <v>136</v>
      </c>
      <c r="T228" s="6"/>
      <c r="U228" s="6" t="s">
        <v>627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2145</v>
      </c>
      <c r="B229" s="6" t="s">
        <v>26</v>
      </c>
      <c r="C229" s="6" t="s">
        <v>1161</v>
      </c>
      <c r="D229" s="6" t="s">
        <v>27</v>
      </c>
      <c r="E229" s="6" t="s">
        <v>1181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627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2146</v>
      </c>
      <c r="B230" s="6" t="s">
        <v>26</v>
      </c>
      <c r="C230" s="6" t="s">
        <v>1161</v>
      </c>
      <c r="D230" s="6" t="s">
        <v>27</v>
      </c>
      <c r="E230" s="6" t="s">
        <v>1182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627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2147</v>
      </c>
      <c r="B231" s="6" t="s">
        <v>26</v>
      </c>
      <c r="C231" s="6" t="s">
        <v>1161</v>
      </c>
      <c r="D231" s="6" t="s">
        <v>27</v>
      </c>
      <c r="E231" s="6" t="s">
        <v>1183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627</v>
      </c>
      <c r="V231" s="8"/>
      <c r="W231" s="8"/>
      <c r="X231" s="8"/>
      <c r="Y231" s="8"/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2148</v>
      </c>
      <c r="B232" s="6" t="s">
        <v>26</v>
      </c>
      <c r="C232" s="6" t="s">
        <v>1161</v>
      </c>
      <c r="D232" s="6" t="s">
        <v>27</v>
      </c>
      <c r="E232" s="6" t="s">
        <v>1184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627</v>
      </c>
      <c r="V232" s="8"/>
      <c r="W232" s="8"/>
      <c r="X232" s="8"/>
      <c r="Y232" s="8"/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2149</v>
      </c>
      <c r="B233" s="6" t="s">
        <v>26</v>
      </c>
      <c r="C233" s="6" t="s">
        <v>1161</v>
      </c>
      <c r="D233" s="6" t="s">
        <v>27</v>
      </c>
      <c r="E233" s="6" t="s">
        <v>1223</v>
      </c>
      <c r="F233" s="6" t="str">
        <f>IF(ISBLANK(E233), "", Table2[[#This Row],[unique_id]])</f>
        <v>audio_visual_devices_energy_daily</v>
      </c>
      <c r="G233" s="6" t="s">
        <v>1222</v>
      </c>
      <c r="H233" s="6" t="s">
        <v>229</v>
      </c>
      <c r="I233" s="6" t="s">
        <v>141</v>
      </c>
      <c r="M233" s="6" t="s">
        <v>136</v>
      </c>
      <c r="T233" s="6"/>
      <c r="U233" s="6" t="s">
        <v>627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2150</v>
      </c>
      <c r="B234" s="6" t="s">
        <v>26</v>
      </c>
      <c r="C234" s="6" t="s">
        <v>1161</v>
      </c>
      <c r="D234" s="6" t="s">
        <v>27</v>
      </c>
      <c r="E234" s="6" t="s">
        <v>1149</v>
      </c>
      <c r="F234" s="6" t="str">
        <f>IF(ISBLANK(E234), "", Table2[[#This Row],[unique_id]])</f>
        <v>servers_network_energy_daily</v>
      </c>
      <c r="G234" s="6" t="s">
        <v>1142</v>
      </c>
      <c r="H234" s="6" t="s">
        <v>229</v>
      </c>
      <c r="I234" s="6" t="s">
        <v>141</v>
      </c>
      <c r="M234" s="6" t="s">
        <v>136</v>
      </c>
      <c r="T234" s="6"/>
      <c r="U234" s="6" t="s">
        <v>627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2151</v>
      </c>
      <c r="B235" s="6" t="s">
        <v>26</v>
      </c>
      <c r="C235" s="6" t="s">
        <v>1161</v>
      </c>
      <c r="D235" s="6" t="s">
        <v>27</v>
      </c>
      <c r="E235" s="6" t="s">
        <v>1185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627</v>
      </c>
      <c r="V235" s="8"/>
      <c r="W235" s="8"/>
      <c r="X235" s="8"/>
      <c r="Y235" s="8"/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2152</v>
      </c>
      <c r="B236" s="6" t="s">
        <v>26</v>
      </c>
      <c r="C236" s="6" t="s">
        <v>1161</v>
      </c>
      <c r="D236" s="6" t="s">
        <v>27</v>
      </c>
      <c r="E236" s="6" t="s">
        <v>1186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627</v>
      </c>
      <c r="V236" s="8"/>
      <c r="W236" s="8"/>
      <c r="X236" s="8"/>
      <c r="Y236" s="8"/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2153</v>
      </c>
      <c r="B237" s="6" t="s">
        <v>26</v>
      </c>
      <c r="C237" s="6" t="s">
        <v>631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2154</v>
      </c>
      <c r="B238" s="6" t="s">
        <v>228</v>
      </c>
      <c r="C238" s="6" t="s">
        <v>1161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627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2155</v>
      </c>
      <c r="B239" s="6" t="s">
        <v>228</v>
      </c>
      <c r="C239" s="6" t="s">
        <v>1161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627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P239" s="65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2156</v>
      </c>
      <c r="B240" s="6" t="s">
        <v>228</v>
      </c>
      <c r="C240" s="6" t="s">
        <v>1161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627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2157</v>
      </c>
      <c r="B241" s="6" t="s">
        <v>228</v>
      </c>
      <c r="C241" s="6" t="s">
        <v>1161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627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2158</v>
      </c>
      <c r="B242" s="6" t="s">
        <v>228</v>
      </c>
      <c r="C242" s="6" t="s">
        <v>1161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627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2159</v>
      </c>
      <c r="B243" s="6" t="s">
        <v>228</v>
      </c>
      <c r="C243" s="6" t="s">
        <v>1161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627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2160</v>
      </c>
      <c r="B244" s="6" t="s">
        <v>228</v>
      </c>
      <c r="C244" s="6" t="s">
        <v>1161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627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2161</v>
      </c>
      <c r="B245" s="6" t="s">
        <v>228</v>
      </c>
      <c r="C245" s="6" t="s">
        <v>1161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627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2162</v>
      </c>
      <c r="B246" s="6" t="s">
        <v>228</v>
      </c>
      <c r="C246" s="6" t="s">
        <v>1161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627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 t="s">
        <v>511</v>
      </c>
      <c r="AN247" s="8" t="s">
        <v>514</v>
      </c>
      <c r="AO247" s="6" t="s">
        <v>513</v>
      </c>
      <c r="AP247" s="6" t="s">
        <v>515</v>
      </c>
      <c r="AQ247" s="6" t="s">
        <v>188</v>
      </c>
      <c r="AS247" s="6" t="s">
        <v>512</v>
      </c>
      <c r="AU247" s="6" t="s">
        <v>527</v>
      </c>
      <c r="AV247" s="13" t="s">
        <v>611</v>
      </c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>[["mac", "00:24:e4:af:5a:e6"]]</v>
      </c>
    </row>
    <row r="248" spans="1:52" ht="16" customHeight="1">
      <c r="A248" s="6">
        <v>2500</v>
      </c>
      <c r="B248" s="6" t="s">
        <v>833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1096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>IF(ISBLANK(AG248),  "", _xlfn.CONCAT("haas/entity/sensor/", LOWER(C248), "/", E248, "/config"))</f>
        <v>haas/entity/sensor/internet/network_internet_uptime/config</v>
      </c>
      <c r="AI248" s="6" t="s">
        <v>1084</v>
      </c>
      <c r="AK248" s="6">
        <v>1</v>
      </c>
      <c r="AL248" s="32" t="s">
        <v>1085</v>
      </c>
      <c r="AM248" s="6" t="s">
        <v>1088</v>
      </c>
      <c r="AN248" s="8" t="s">
        <v>1086</v>
      </c>
      <c r="AO248" s="6" t="s">
        <v>1087</v>
      </c>
      <c r="AP248" s="6" t="s">
        <v>1089</v>
      </c>
      <c r="AQ248" s="6" t="s">
        <v>315</v>
      </c>
      <c r="AS248" s="6" t="s">
        <v>172</v>
      </c>
      <c r="AV248" s="6"/>
      <c r="AW248" s="65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1096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1090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>IF(ISBLANK(AG249),  "", _xlfn.CONCAT("haas/entity/sensor/", LOWER(C249), "/", E249, "/config"))</f>
        <v>haas/entity/sensor/internet/network_internet_ping/config</v>
      </c>
      <c r="AI249" s="6" t="s">
        <v>1084</v>
      </c>
      <c r="AJ249" s="45" t="s">
        <v>1092</v>
      </c>
      <c r="AK249" s="6">
        <v>1</v>
      </c>
      <c r="AL249" s="32" t="s">
        <v>1085</v>
      </c>
      <c r="AM249" s="6" t="s">
        <v>1088</v>
      </c>
      <c r="AN249" s="8" t="s">
        <v>1086</v>
      </c>
      <c r="AO249" s="6" t="s">
        <v>1087</v>
      </c>
      <c r="AP249" s="6" t="s">
        <v>1089</v>
      </c>
      <c r="AQ249" s="6" t="s">
        <v>315</v>
      </c>
      <c r="AS249" s="6" t="s">
        <v>172</v>
      </c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1096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1091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>IF(ISBLANK(AG250),  "", _xlfn.CONCAT("haas/entity/sensor/", LOWER(C250), "/", E250, "/config"))</f>
        <v>haas/entity/sensor/internet/network_internet_upload/config</v>
      </c>
      <c r="AI250" s="6" t="s">
        <v>1084</v>
      </c>
      <c r="AJ250" s="45" t="s">
        <v>1093</v>
      </c>
      <c r="AK250" s="6">
        <v>1</v>
      </c>
      <c r="AL250" s="32" t="s">
        <v>1085</v>
      </c>
      <c r="AM250" s="6" t="s">
        <v>1088</v>
      </c>
      <c r="AN250" s="8" t="s">
        <v>1086</v>
      </c>
      <c r="AO250" s="6" t="s">
        <v>1087</v>
      </c>
      <c r="AP250" s="6" t="s">
        <v>1089</v>
      </c>
      <c r="AQ250" s="6" t="s">
        <v>315</v>
      </c>
      <c r="AS250" s="6" t="s">
        <v>172</v>
      </c>
      <c r="AV250" s="6"/>
      <c r="AW250" s="65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1096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1091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>IF(ISBLANK(AG251),  "", _xlfn.CONCAT("haas/entity/sensor/", LOWER(C251), "/", E251, "/config"))</f>
        <v>haas/entity/sensor/internet/network_internet_download/config</v>
      </c>
      <c r="AI251" s="6" t="s">
        <v>1084</v>
      </c>
      <c r="AJ251" s="45" t="s">
        <v>1094</v>
      </c>
      <c r="AK251" s="6">
        <v>1</v>
      </c>
      <c r="AL251" s="32" t="s">
        <v>1085</v>
      </c>
      <c r="AM251" s="6" t="s">
        <v>1088</v>
      </c>
      <c r="AN251" s="8" t="s">
        <v>1086</v>
      </c>
      <c r="AO251" s="6" t="s">
        <v>1087</v>
      </c>
      <c r="AP251" s="6" t="s">
        <v>1089</v>
      </c>
      <c r="AQ251" s="6" t="s">
        <v>315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1080</v>
      </c>
      <c r="F252" s="6" t="str">
        <f>IF(ISBLANK(E252), "", Table2[[#This Row],[unique_id]])</f>
        <v>network_certifcate_expiry</v>
      </c>
      <c r="G252" s="6" t="s">
        <v>1081</v>
      </c>
      <c r="H252" s="6" t="s">
        <v>1096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1082</v>
      </c>
      <c r="AE252" s="6">
        <v>200</v>
      </c>
      <c r="AF252" s="8" t="s">
        <v>34</v>
      </c>
      <c r="AG252" s="6" t="s">
        <v>1083</v>
      </c>
      <c r="AH252" s="6" t="str">
        <f>IF(ISBLANK(AG252),  "", _xlfn.CONCAT("haas/entity/sensor/", LOWER(C252), "/", E252, "/config"))</f>
        <v>haas/entity/sensor/internet/network_certifcate_expiry/config</v>
      </c>
      <c r="AI252" s="6" t="s">
        <v>1084</v>
      </c>
      <c r="AJ252" s="45" t="s">
        <v>1095</v>
      </c>
      <c r="AK252" s="6">
        <v>1</v>
      </c>
      <c r="AL252" s="32" t="s">
        <v>1085</v>
      </c>
      <c r="AM252" s="6" t="s">
        <v>1088</v>
      </c>
      <c r="AN252" s="8" t="s">
        <v>1086</v>
      </c>
      <c r="AO252" s="6" t="s">
        <v>1087</v>
      </c>
      <c r="AP252" s="6" t="s">
        <v>1089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2505</v>
      </c>
      <c r="B253" s="6" t="s">
        <v>833</v>
      </c>
      <c r="C253" s="6" t="s">
        <v>151</v>
      </c>
      <c r="D253" s="6" t="s">
        <v>369</v>
      </c>
      <c r="E253" s="6" t="s">
        <v>1077</v>
      </c>
      <c r="F253" s="6" t="str">
        <f>IF(ISBLANK(E253), "", Table2[[#This Row],[unique_id]])</f>
        <v>network_refresh_zigbee_router_lqi</v>
      </c>
      <c r="G253" s="6" t="s">
        <v>1078</v>
      </c>
      <c r="H253" s="6" t="s">
        <v>1075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1079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2506</v>
      </c>
      <c r="B254" s="6" t="s">
        <v>26</v>
      </c>
      <c r="C254" s="6" t="s">
        <v>649</v>
      </c>
      <c r="D254" s="6" t="s">
        <v>27</v>
      </c>
      <c r="E254" s="6" t="s">
        <v>1069</v>
      </c>
      <c r="F254" s="6" t="str">
        <f>IF(ISBLANK(E254), "", Table2[[#This Row],[unique_id]])</f>
        <v>template_driveway_repeater_linkquality_percentage</v>
      </c>
      <c r="G254" s="6" t="s">
        <v>1059</v>
      </c>
      <c r="H254" s="6" t="s">
        <v>1075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2507</v>
      </c>
      <c r="B255" s="6" t="s">
        <v>26</v>
      </c>
      <c r="C255" s="6" t="s">
        <v>649</v>
      </c>
      <c r="D255" s="6" t="s">
        <v>27</v>
      </c>
      <c r="E255" s="6" t="s">
        <v>1070</v>
      </c>
      <c r="F255" s="6" t="str">
        <f>IF(ISBLANK(E255), "", Table2[[#This Row],[unique_id]])</f>
        <v>template_landing_repeater_linkquality_percentage</v>
      </c>
      <c r="G255" s="6" t="s">
        <v>1060</v>
      </c>
      <c r="H255" s="6" t="s">
        <v>1075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2508</v>
      </c>
      <c r="B256" s="6" t="s">
        <v>26</v>
      </c>
      <c r="C256" s="6" t="s">
        <v>649</v>
      </c>
      <c r="D256" s="6" t="s">
        <v>27</v>
      </c>
      <c r="E256" s="6" t="s">
        <v>1071</v>
      </c>
      <c r="F256" s="6" t="str">
        <f>IF(ISBLANK(E256), "", Table2[[#This Row],[unique_id]])</f>
        <v>template_garden_repeater_linkquality_percentage</v>
      </c>
      <c r="G256" s="6" t="s">
        <v>1054</v>
      </c>
      <c r="H256" s="6" t="s">
        <v>1075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2509</v>
      </c>
      <c r="B257" s="6" t="s">
        <v>26</v>
      </c>
      <c r="C257" s="6" t="s">
        <v>1066</v>
      </c>
      <c r="D257" s="6" t="s">
        <v>27</v>
      </c>
      <c r="E257" s="6" t="s">
        <v>1073</v>
      </c>
      <c r="F257" s="6" t="str">
        <f>IF(ISBLANK(E257), "", Table2[[#This Row],[unique_id]])</f>
        <v>template_kitchen_fan_outlet_linkquality_percentage</v>
      </c>
      <c r="G257" s="6" t="s">
        <v>930</v>
      </c>
      <c r="H257" s="6" t="s">
        <v>1075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2510</v>
      </c>
      <c r="B258" s="6" t="s">
        <v>26</v>
      </c>
      <c r="C258" s="6" t="s">
        <v>1066</v>
      </c>
      <c r="D258" s="6" t="s">
        <v>27</v>
      </c>
      <c r="E258" s="6" t="s">
        <v>1072</v>
      </c>
      <c r="F258" s="6" t="str">
        <f>IF(ISBLANK(E258), "", Table2[[#This Row],[unique_id]])</f>
        <v>template_deck_fans_outlet_linkquality_percentage</v>
      </c>
      <c r="G258" s="6" t="s">
        <v>931</v>
      </c>
      <c r="H258" s="6" t="s">
        <v>1075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2511</v>
      </c>
      <c r="B259" s="6" t="s">
        <v>26</v>
      </c>
      <c r="C259" s="6" t="s">
        <v>1066</v>
      </c>
      <c r="D259" s="6" t="s">
        <v>27</v>
      </c>
      <c r="E259" s="6" t="s">
        <v>1074</v>
      </c>
      <c r="F259" s="6" t="str">
        <f>IF(ISBLANK(E259), "", Table2[[#This Row],[unique_id]])</f>
        <v>template_edwin_wardrobe_outlet_linkquality_percentage</v>
      </c>
      <c r="G259" s="6" t="s">
        <v>1067</v>
      </c>
      <c r="H259" s="6" t="s">
        <v>1075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993</v>
      </c>
      <c r="H260" s="6" t="s">
        <v>1076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>IF(ISBLANK(AG260),  "", _xlfn.CONCAT("haas/entity/sensor/", LOWER(C260), "/", E260, "/config"))</f>
        <v>haas/entity/sensor/weewx/weatherstation_coms_signal_quality/config</v>
      </c>
      <c r="AI260" s="6" t="str">
        <f>IF(ISBLANK(AG260),  "", _xlfn.CONCAT(LOWER(C260), "/", E260))</f>
        <v>weewx/weatherstation_coms_signal_quality</v>
      </c>
      <c r="AJ260" s="12" t="s">
        <v>346</v>
      </c>
      <c r="AK260" s="6">
        <v>1</v>
      </c>
      <c r="AL260" s="32" t="s">
        <v>1055</v>
      </c>
      <c r="AM260" s="6" t="s">
        <v>470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1068</v>
      </c>
      <c r="F261" s="6" t="str">
        <f>IF(ISBLANK(E261), "", Table2[[#This Row],[unique_id]])</f>
        <v>template_weatherstation_coms_signal_quality_percentage</v>
      </c>
      <c r="G261" s="6" t="s">
        <v>993</v>
      </c>
      <c r="H261" s="6" t="s">
        <v>1076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631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1076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948</v>
      </c>
      <c r="D263" s="6" t="s">
        <v>27</v>
      </c>
      <c r="E263" s="6" t="s">
        <v>998</v>
      </c>
      <c r="F263" s="6" t="str">
        <f>IF(ISBLANK(E263), "", Table2[[#This Row],[unique_id]])</f>
        <v>back_door_lock_battery</v>
      </c>
      <c r="G263" s="6" t="s">
        <v>984</v>
      </c>
      <c r="H263" s="6" t="s">
        <v>751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2521</v>
      </c>
      <c r="B264" s="6" t="s">
        <v>26</v>
      </c>
      <c r="C264" s="6" t="s">
        <v>948</v>
      </c>
      <c r="D264" s="6" t="s">
        <v>27</v>
      </c>
      <c r="E264" s="6" t="s">
        <v>999</v>
      </c>
      <c r="F264" s="6" t="str">
        <f>IF(ISBLANK(E264), "", Table2[[#This Row],[unique_id]])</f>
        <v>front_door_lock_battery</v>
      </c>
      <c r="G264" s="6" t="s">
        <v>983</v>
      </c>
      <c r="H264" s="6" t="s">
        <v>751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1001</v>
      </c>
      <c r="F265" s="6" t="str">
        <f>IF(ISBLANK(E265), "", Table2[[#This Row],[unique_id]])</f>
        <v>template_back_door_sensor_battery_last</v>
      </c>
      <c r="G265" s="6" t="s">
        <v>986</v>
      </c>
      <c r="H265" s="6" t="s">
        <v>751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1000</v>
      </c>
      <c r="F266" s="6" t="str">
        <f>IF(ISBLANK(E266), "", Table2[[#This Row],[unique_id]])</f>
        <v>template_front_door_sensor_battery_last</v>
      </c>
      <c r="G266" s="6" t="s">
        <v>985</v>
      </c>
      <c r="H266" s="6" t="s">
        <v>751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2524</v>
      </c>
      <c r="B267" s="6" t="s">
        <v>26</v>
      </c>
      <c r="C267" s="6" t="s">
        <v>656</v>
      </c>
      <c r="D267" s="6" t="s">
        <v>27</v>
      </c>
      <c r="E267" s="6" t="s">
        <v>697</v>
      </c>
      <c r="F267" s="6" t="str">
        <f>IF(ISBLANK(E267), "", Table2[[#This Row],[unique_id]])</f>
        <v>home_cube_remote_battery</v>
      </c>
      <c r="G267" s="6" t="s">
        <v>664</v>
      </c>
      <c r="H267" s="6" t="s">
        <v>751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995</v>
      </c>
      <c r="F268" s="6" t="str">
        <f>IF(ISBLANK(E268), "", Table2[[#This Row],[unique_id]])</f>
        <v>template_weatherstation_console_battery_percent_int</v>
      </c>
      <c r="G268" s="6" t="s">
        <v>993</v>
      </c>
      <c r="H268" s="6" t="s">
        <v>751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994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663</v>
      </c>
      <c r="H269" s="6" t="s">
        <v>751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>IF(ISBLANK(AG269),  "", _xlfn.CONCAT("haas/entity/sensor/", LOWER(C269), "/", E269, "/config"))</f>
        <v>haas/entity/sensor/weewx/weatherstation_console_battery_voltage/config</v>
      </c>
      <c r="AI269" s="6" t="str">
        <f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1055</v>
      </c>
      <c r="AM269" s="6" t="s">
        <v>470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896</v>
      </c>
      <c r="F270" s="6" t="str">
        <f>IF(ISBLANK(E270), "", Table2[[#This Row],[unique_id]])</f>
        <v>bertram_2_office_pantry_battery_percent</v>
      </c>
      <c r="G270" s="6" t="s">
        <v>657</v>
      </c>
      <c r="H270" s="6" t="s">
        <v>751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684</v>
      </c>
      <c r="AN270" s="8" t="s">
        <v>603</v>
      </c>
      <c r="AO270" s="6" t="s">
        <v>604</v>
      </c>
      <c r="AP270" s="6" t="s">
        <v>601</v>
      </c>
      <c r="AQ270" s="6" t="s">
        <v>128</v>
      </c>
      <c r="AS270" s="6" t="s">
        <v>221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897</v>
      </c>
      <c r="F271" s="6" t="str">
        <f>IF(ISBLANK(E271), "", Table2[[#This Row],[unique_id]])</f>
        <v>bertram_2_office_lounge_battery_percent</v>
      </c>
      <c r="G271" s="6" t="s">
        <v>658</v>
      </c>
      <c r="H271" s="6" t="s">
        <v>751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683</v>
      </c>
      <c r="AN271" s="8" t="s">
        <v>603</v>
      </c>
      <c r="AO271" s="6" t="s">
        <v>604</v>
      </c>
      <c r="AP271" s="6" t="s">
        <v>601</v>
      </c>
      <c r="AQ271" s="6" t="s">
        <v>128</v>
      </c>
      <c r="AS271" s="6" t="s">
        <v>203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898</v>
      </c>
      <c r="F272" s="6" t="str">
        <f>IF(ISBLANK(E272), "", Table2[[#This Row],[unique_id]])</f>
        <v>bertram_2_office_dining_battery_percent</v>
      </c>
      <c r="G272" s="6" t="s">
        <v>659</v>
      </c>
      <c r="H272" s="6" t="s">
        <v>751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685</v>
      </c>
      <c r="AN272" s="8" t="s">
        <v>603</v>
      </c>
      <c r="AO272" s="6" t="s">
        <v>604</v>
      </c>
      <c r="AP272" s="6" t="s">
        <v>601</v>
      </c>
      <c r="AQ272" s="6" t="s">
        <v>128</v>
      </c>
      <c r="AS272" s="6" t="s">
        <v>202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899</v>
      </c>
      <c r="F273" s="6" t="str">
        <f>IF(ISBLANK(E273), "", Table2[[#This Row],[unique_id]])</f>
        <v>bertram_2_office_basement_battery_percent</v>
      </c>
      <c r="G273" s="6" t="s">
        <v>660</v>
      </c>
      <c r="H273" s="6" t="s">
        <v>751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686</v>
      </c>
      <c r="AN273" s="8" t="s">
        <v>603</v>
      </c>
      <c r="AO273" s="6" t="s">
        <v>604</v>
      </c>
      <c r="AP273" s="6" t="s">
        <v>601</v>
      </c>
      <c r="AQ273" s="6" t="s">
        <v>128</v>
      </c>
      <c r="AS273" s="6" t="s">
        <v>220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1115</v>
      </c>
      <c r="F274" s="6" t="str">
        <f>IF(ISBLANK(E274), "", Table2[[#This Row],[unique_id]])</f>
        <v>parents_move_battery</v>
      </c>
      <c r="G274" s="6" t="s">
        <v>661</v>
      </c>
      <c r="H274" s="6" t="s">
        <v>751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0">
        <v>2532</v>
      </c>
      <c r="B275" s="60" t="s">
        <v>26</v>
      </c>
      <c r="C275" s="60" t="s">
        <v>189</v>
      </c>
      <c r="D275" s="60" t="s">
        <v>27</v>
      </c>
      <c r="E275" s="60" t="s">
        <v>1114</v>
      </c>
      <c r="F275" s="60" t="str">
        <f>IF(ISBLANK(E275), "", Table2[[#This Row],[unique_id]])</f>
        <v>kitchen_move_battery</v>
      </c>
      <c r="G275" s="60" t="s">
        <v>662</v>
      </c>
      <c r="H275" s="60" t="s">
        <v>751</v>
      </c>
      <c r="I275" s="60" t="s">
        <v>335</v>
      </c>
      <c r="J275" s="60"/>
      <c r="K275" s="60"/>
      <c r="L275" s="60"/>
      <c r="M275" s="60" t="s">
        <v>136</v>
      </c>
      <c r="N275" s="60"/>
      <c r="O275" s="62"/>
      <c r="P275" s="60"/>
      <c r="Q275" s="60"/>
      <c r="R275" s="60"/>
      <c r="S275" s="60"/>
      <c r="T275" s="60"/>
      <c r="U275" s="60"/>
      <c r="V275" s="62"/>
      <c r="W275" s="62"/>
      <c r="X275" s="62"/>
      <c r="Y275" s="62"/>
      <c r="Z275" s="62"/>
      <c r="AA275" s="60"/>
      <c r="AB275" s="60"/>
      <c r="AC275" s="60"/>
      <c r="AD275" s="60"/>
      <c r="AE275" s="60"/>
      <c r="AF275" s="62"/>
      <c r="AG275" s="60"/>
      <c r="AH275" s="60" t="str">
        <f>IF(ISBLANK(AG275),  "", _xlfn.CONCAT("haas/entity/sensor/", LOWER(C275), "/", E275, "/config"))</f>
        <v/>
      </c>
      <c r="AI275" s="60" t="str">
        <f>IF(ISBLANK(AG275),  "", _xlfn.CONCAT(LOWER(C275), "/", E275))</f>
        <v/>
      </c>
      <c r="AJ275" s="60"/>
      <c r="AK275" s="60"/>
      <c r="AL275" s="75"/>
      <c r="AM275" s="60"/>
      <c r="AN275" s="62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0">
        <v>2533</v>
      </c>
      <c r="B276" s="60" t="s">
        <v>26</v>
      </c>
      <c r="C276" s="60" t="s">
        <v>631</v>
      </c>
      <c r="D276" s="60" t="s">
        <v>409</v>
      </c>
      <c r="E276" s="60" t="s">
        <v>408</v>
      </c>
      <c r="F276" s="60" t="str">
        <f>IF(ISBLANK(E276), "", Table2[[#This Row],[unique_id]])</f>
        <v>column_break</v>
      </c>
      <c r="G276" s="60" t="s">
        <v>405</v>
      </c>
      <c r="H276" s="60" t="s">
        <v>751</v>
      </c>
      <c r="I276" s="60" t="s">
        <v>335</v>
      </c>
      <c r="J276" s="60"/>
      <c r="K276" s="60"/>
      <c r="L276" s="60"/>
      <c r="M276" s="60" t="s">
        <v>406</v>
      </c>
      <c r="N276" s="60" t="s">
        <v>407</v>
      </c>
      <c r="O276" s="62"/>
      <c r="P276" s="60"/>
      <c r="Q276" s="60"/>
      <c r="R276" s="60"/>
      <c r="S276" s="60"/>
      <c r="T276" s="60"/>
      <c r="U276" s="60"/>
      <c r="V276" s="62"/>
      <c r="W276" s="62"/>
      <c r="X276" s="62"/>
      <c r="Y276" s="62"/>
      <c r="Z276" s="62"/>
      <c r="AA276" s="60"/>
      <c r="AB276" s="60"/>
      <c r="AC276" s="60"/>
      <c r="AD276" s="60"/>
      <c r="AE276" s="60"/>
      <c r="AF276" s="62"/>
      <c r="AG276" s="60"/>
      <c r="AH276" s="60"/>
      <c r="AI276" s="60" t="str">
        <f>IF(ISBLANK(AG276),  "", _xlfn.CONCAT(LOWER(C276), "/", E276))</f>
        <v/>
      </c>
      <c r="AJ276" s="63"/>
      <c r="AK276" s="60"/>
      <c r="AL276" s="33"/>
      <c r="AM276" s="60"/>
      <c r="AN276" s="62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0">
        <v>2550</v>
      </c>
      <c r="B277" s="60" t="s">
        <v>26</v>
      </c>
      <c r="C277" s="60" t="s">
        <v>244</v>
      </c>
      <c r="D277" s="60" t="s">
        <v>134</v>
      </c>
      <c r="E277" s="60" t="s">
        <v>1233</v>
      </c>
      <c r="F277" s="61" t="str">
        <f>IF(ISBLANK(E277), "", Table2[[#This Row],[unique_id]])</f>
        <v>power_meter</v>
      </c>
      <c r="G277" s="60" t="s">
        <v>1232</v>
      </c>
      <c r="H277" s="60" t="s">
        <v>752</v>
      </c>
      <c r="I277" s="60" t="s">
        <v>335</v>
      </c>
      <c r="J277" s="60"/>
      <c r="K277" s="60"/>
      <c r="L277" s="60"/>
      <c r="M277" s="60" t="s">
        <v>289</v>
      </c>
      <c r="N277" s="60"/>
      <c r="O277" s="62" t="s">
        <v>1210</v>
      </c>
      <c r="P277" s="60"/>
      <c r="Q277" s="60"/>
      <c r="R277" s="60"/>
      <c r="S277" s="60" t="str">
        <f>_xlfn.CONCAT( "", "",Table2[[#This Row],[friendly_name]])</f>
        <v>Power Meter</v>
      </c>
      <c r="T27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277" s="60"/>
      <c r="V277" s="62"/>
      <c r="W277" s="62"/>
      <c r="X277" s="62"/>
      <c r="Y277" s="62"/>
      <c r="Z277" s="62"/>
      <c r="AA277" s="60"/>
      <c r="AB277" s="60"/>
      <c r="AC277" s="60"/>
      <c r="AD277" s="60" t="s">
        <v>1234</v>
      </c>
      <c r="AE277" s="60"/>
      <c r="AF277" s="62"/>
      <c r="AG277" s="60"/>
      <c r="AH277" s="60" t="str">
        <f>IF(ISBLANK(AG277),  "", _xlfn.CONCAT("haas/entity/sensor/", LOWER(C277), "/", E277, "/config"))</f>
        <v/>
      </c>
      <c r="AI277" s="60" t="str">
        <f>IF(ISBLANK(AG277),  "", _xlfn.CONCAT(LOWER(C277), "/", E277))</f>
        <v/>
      </c>
      <c r="AJ277" s="63"/>
      <c r="AK277" s="60"/>
      <c r="AL277" s="33"/>
      <c r="AM277" s="60" t="str">
        <f>IF(OR(ISBLANK(AV277), ISBLANK(AW277)), "", LOWER(_xlfn.CONCAT(Table2[[#This Row],[device_manufacturer]], "-",Table2[[#This Row],[device_suggested_area]], "-", Table2[[#This Row],[device_identifiers]])))</f>
        <v>tplink-home-power-meter</v>
      </c>
      <c r="AN277" s="62" t="s">
        <v>440</v>
      </c>
      <c r="AO277" s="60" t="s">
        <v>1235</v>
      </c>
      <c r="AP277" s="63" t="s">
        <v>439</v>
      </c>
      <c r="AQ277" s="60" t="str">
        <f>IF(OR(ISBLANK(AV277), ISBLANK(AW277)), "", Table2[[#This Row],[device_via_device]])</f>
        <v>TPLink</v>
      </c>
      <c r="AR277" s="60" t="s">
        <v>1228</v>
      </c>
      <c r="AS277" s="60" t="s">
        <v>172</v>
      </c>
      <c r="AT277" s="60"/>
      <c r="AU277" s="60" t="s">
        <v>569</v>
      </c>
      <c r="AV277" s="60" t="s">
        <v>1229</v>
      </c>
      <c r="AW277" s="60" t="s">
        <v>1230</v>
      </c>
      <c r="AX277" s="60"/>
      <c r="AY277" s="60"/>
      <c r="AZ277" s="61" t="str">
        <f>IF(AND(ISBLANK(AV277), ISBLANK(AW277)), "", _xlfn.CONCAT("[", IF(ISBLANK(AV277), "", _xlfn.CONCAT("[""mac"", """, AV277, """]")), IF(ISBLANK(AW277), "", _xlfn.CONCAT(", [""ip"", """, AW277, """]")), "]"))</f>
        <v>[["mac", "5c:a6:e6:25:59:03"], ["ip", "10.0.6.91"]]</v>
      </c>
    </row>
    <row r="278" spans="1:52" ht="16" customHeight="1">
      <c r="A278" s="60">
        <v>2551</v>
      </c>
      <c r="B278" s="60" t="s">
        <v>26</v>
      </c>
      <c r="C278" s="60" t="s">
        <v>1162</v>
      </c>
      <c r="D278" s="60" t="s">
        <v>149</v>
      </c>
      <c r="E278" s="60" t="s">
        <v>1192</v>
      </c>
      <c r="F278" s="60" t="str">
        <f>IF(ISBLANK(E278), "", Table2[[#This Row],[unique_id]])</f>
        <v>template_lounge_tv_outlet_plug</v>
      </c>
      <c r="G278" s="60" t="s">
        <v>187</v>
      </c>
      <c r="H278" s="60" t="s">
        <v>752</v>
      </c>
      <c r="I278" s="60" t="s">
        <v>335</v>
      </c>
      <c r="J278" s="60"/>
      <c r="K278" s="60"/>
      <c r="L278" s="60"/>
      <c r="M278" s="60"/>
      <c r="N278" s="60"/>
      <c r="O278" s="62" t="s">
        <v>1210</v>
      </c>
      <c r="P278" s="60" t="s">
        <v>172</v>
      </c>
      <c r="Q278" s="60" t="s">
        <v>1140</v>
      </c>
      <c r="R278" s="78" t="s">
        <v>1125</v>
      </c>
      <c r="S278" s="60" t="str">
        <f>S279</f>
        <v>Lounge TV</v>
      </c>
      <c r="T27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78" s="60"/>
      <c r="V278" s="62"/>
      <c r="W278" s="62"/>
      <c r="X278" s="62"/>
      <c r="Y278" s="62"/>
      <c r="Z278" s="62"/>
      <c r="AA278" s="60"/>
      <c r="AB278" s="60"/>
      <c r="AC278" s="60"/>
      <c r="AD278" s="60"/>
      <c r="AE278" s="60"/>
      <c r="AF278" s="62"/>
      <c r="AG278" s="60"/>
      <c r="AH278" s="60" t="str">
        <f>IF(ISBLANK(AG278),  "", _xlfn.CONCAT("haas/entity/sensor/", LOWER(C278), "/", E278, "/config"))</f>
        <v/>
      </c>
      <c r="AI278" s="60" t="str">
        <f>IF(ISBLANK(AG278),  "", _xlfn.CONCAT(LOWER(C278), "/", E278))</f>
        <v/>
      </c>
      <c r="AJ278" s="63"/>
      <c r="AK278" s="60"/>
      <c r="AL278" s="33"/>
      <c r="AM278" s="60"/>
      <c r="AN278" s="62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0">
        <v>2552</v>
      </c>
      <c r="B279" s="60" t="s">
        <v>26</v>
      </c>
      <c r="C279" s="60" t="s">
        <v>244</v>
      </c>
      <c r="D279" s="60" t="s">
        <v>134</v>
      </c>
      <c r="E279" s="60" t="s">
        <v>842</v>
      </c>
      <c r="F279" s="60" t="str">
        <f>IF(ISBLANK(E279), "", Table2[[#This Row],[unique_id]])</f>
        <v>lounge_tv_outlet</v>
      </c>
      <c r="G279" s="60" t="s">
        <v>187</v>
      </c>
      <c r="H279" s="60" t="s">
        <v>752</v>
      </c>
      <c r="I279" s="60" t="s">
        <v>335</v>
      </c>
      <c r="J279" s="60"/>
      <c r="K279" s="60"/>
      <c r="L279" s="60"/>
      <c r="M279" s="60" t="s">
        <v>289</v>
      </c>
      <c r="N279" s="60"/>
      <c r="O279" s="62" t="s">
        <v>1210</v>
      </c>
      <c r="P279" s="60" t="s">
        <v>172</v>
      </c>
      <c r="Q279" s="60" t="s">
        <v>1140</v>
      </c>
      <c r="R279" s="78" t="s">
        <v>1125</v>
      </c>
      <c r="S279" s="60" t="str">
        <f>_xlfn.CONCAT( "", "",Table2[[#This Row],[friendly_name]])</f>
        <v>Lounge TV</v>
      </c>
      <c r="T27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U279" s="60"/>
      <c r="V279" s="62"/>
      <c r="W279" s="62"/>
      <c r="X279" s="62"/>
      <c r="Y279" s="62"/>
      <c r="Z279" s="62"/>
      <c r="AA279" s="60"/>
      <c r="AB279" s="60"/>
      <c r="AC279" s="60"/>
      <c r="AD279" s="60" t="s">
        <v>282</v>
      </c>
      <c r="AE279" s="60"/>
      <c r="AF279" s="62"/>
      <c r="AG279" s="60"/>
      <c r="AH279" s="60" t="str">
        <f>IF(ISBLANK(AG279),  "", _xlfn.CONCAT("haas/entity/sensor/", LOWER(C279), "/", E279, "/config"))</f>
        <v/>
      </c>
      <c r="AI279" s="60" t="str">
        <f>IF(ISBLANK(AG279),  "", _xlfn.CONCAT(LOWER(C279), "/", E279))</f>
        <v/>
      </c>
      <c r="AJ279" s="60"/>
      <c r="AK279" s="60"/>
      <c r="AL279" s="75"/>
      <c r="AM279" s="60" t="str">
        <f>IF(OR(ISBLANK(AV279), ISBLANK(AW279)), "", LOWER(_xlfn.CONCAT(Table2[[#This Row],[device_manufacturer]], "-",Table2[[#This Row],[device_suggested_area]], "-", Table2[[#This Row],[device_identifiers]])))</f>
        <v>tplink-lounge-tv</v>
      </c>
      <c r="AN279" s="62" t="s">
        <v>441</v>
      </c>
      <c r="AO279" s="60" t="s">
        <v>448</v>
      </c>
      <c r="AP279" s="60" t="s">
        <v>438</v>
      </c>
      <c r="AQ279" s="60" t="str">
        <f>IF(OR(ISBLANK(AV279), ISBLANK(AW279)), "", Table2[[#This Row],[device_via_device]])</f>
        <v>TPLink</v>
      </c>
      <c r="AR279" s="60" t="s">
        <v>1227</v>
      </c>
      <c r="AS279" s="60" t="s">
        <v>203</v>
      </c>
      <c r="AT279" s="60"/>
      <c r="AU279" s="60" t="s">
        <v>569</v>
      </c>
      <c r="AV279" s="60" t="s">
        <v>428</v>
      </c>
      <c r="AW279" s="60" t="s">
        <v>561</v>
      </c>
      <c r="AX279" s="60"/>
      <c r="AY279" s="60"/>
      <c r="AZ279" s="60" t="str">
        <f>IF(AND(ISBLANK(AV279), ISBLANK(AW279)), "", _xlfn.CONCAT("[", IF(ISBLANK(AV279), "", _xlfn.CONCAT("[""mac"", """, AV279, """]")), IF(ISBLANK(AW279), "", _xlfn.CONCAT(", [""ip"", """, AW279, """]")), "]"))</f>
        <v>[["mac", "ac:84:c6:54:a3:a2"], ["ip", "10.0.6.80"]]</v>
      </c>
    </row>
    <row r="280" spans="1:52" ht="16" customHeight="1">
      <c r="A280" s="60">
        <v>2553</v>
      </c>
      <c r="B280" s="60" t="s">
        <v>26</v>
      </c>
      <c r="C280" s="60" t="s">
        <v>1162</v>
      </c>
      <c r="D280" s="60" t="s">
        <v>149</v>
      </c>
      <c r="E280" s="60" t="s">
        <v>1216</v>
      </c>
      <c r="F280" s="60" t="str">
        <f>IF(ISBLANK(E280), "", Table2[[#This Row],[unique_id]])</f>
        <v>template_lounge_sub_plug</v>
      </c>
      <c r="G280" s="60" t="s">
        <v>1218</v>
      </c>
      <c r="H280" s="60" t="s">
        <v>752</v>
      </c>
      <c r="I280" s="60" t="s">
        <v>335</v>
      </c>
      <c r="J280" s="60"/>
      <c r="K280" s="60"/>
      <c r="L280" s="60"/>
      <c r="M280" s="60"/>
      <c r="N280" s="60"/>
      <c r="O280" s="62" t="s">
        <v>1210</v>
      </c>
      <c r="P280" s="60" t="s">
        <v>172</v>
      </c>
      <c r="Q280" s="60" t="s">
        <v>1140</v>
      </c>
      <c r="R280" s="78" t="s">
        <v>1125</v>
      </c>
      <c r="S280" s="60" t="str">
        <f>S281</f>
        <v>Lounge Sub</v>
      </c>
      <c r="T280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80" s="60"/>
      <c r="V280" s="62"/>
      <c r="W280" s="62"/>
      <c r="X280" s="62"/>
      <c r="Y280" s="62"/>
      <c r="Z280" s="62"/>
      <c r="AA280" s="60"/>
      <c r="AB280" s="60"/>
      <c r="AC280" s="60"/>
      <c r="AD280" s="60"/>
      <c r="AE280" s="60"/>
      <c r="AF280" s="62"/>
      <c r="AG280" s="60"/>
      <c r="AH280" s="60" t="str">
        <f>IF(ISBLANK(AG280),  "", _xlfn.CONCAT("haas/entity/sensor/", LOWER(C280), "/", E280, "/config"))</f>
        <v/>
      </c>
      <c r="AI280" s="60" t="str">
        <f>IF(ISBLANK(AG280),  "", _xlfn.CONCAT(LOWER(C280), "/", E280))</f>
        <v/>
      </c>
      <c r="AJ280" s="63"/>
      <c r="AK280" s="60"/>
      <c r="AL280" s="33"/>
      <c r="AM280" s="60"/>
      <c r="AN280" s="62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0">
        <v>2554</v>
      </c>
      <c r="B281" s="60" t="s">
        <v>26</v>
      </c>
      <c r="C281" s="60" t="s">
        <v>244</v>
      </c>
      <c r="D281" s="60" t="s">
        <v>134</v>
      </c>
      <c r="E281" s="60" t="s">
        <v>1217</v>
      </c>
      <c r="F281" s="60" t="str">
        <f>IF(ISBLANK(E281), "", Table2[[#This Row],[unique_id]])</f>
        <v>lounge_sub</v>
      </c>
      <c r="G281" s="60" t="s">
        <v>1218</v>
      </c>
      <c r="H281" s="60" t="s">
        <v>752</v>
      </c>
      <c r="I281" s="60" t="s">
        <v>335</v>
      </c>
      <c r="J281" s="60"/>
      <c r="K281" s="60"/>
      <c r="L281" s="60"/>
      <c r="M281" s="60" t="s">
        <v>289</v>
      </c>
      <c r="N281" s="60"/>
      <c r="O281" s="62" t="s">
        <v>1210</v>
      </c>
      <c r="P281" s="60" t="s">
        <v>172</v>
      </c>
      <c r="Q281" s="60" t="s">
        <v>1140</v>
      </c>
      <c r="R281" s="78" t="s">
        <v>1125</v>
      </c>
      <c r="S281" s="60" t="str">
        <f>_xlfn.CONCAT( "", "",Table2[[#This Row],[friendly_name]])</f>
        <v>Lounge Sub</v>
      </c>
      <c r="T28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U281" s="60"/>
      <c r="V281" s="62"/>
      <c r="W281" s="62"/>
      <c r="X281" s="62"/>
      <c r="Y281" s="62"/>
      <c r="Z281" s="62"/>
      <c r="AA281" s="60"/>
      <c r="AB281" s="60"/>
      <c r="AC281" s="60"/>
      <c r="AD281" s="60" t="s">
        <v>1219</v>
      </c>
      <c r="AE281" s="60"/>
      <c r="AF281" s="62"/>
      <c r="AG281" s="60"/>
      <c r="AH281" s="60" t="str">
        <f>IF(ISBLANK(AG281),  "", _xlfn.CONCAT("haas/entity/sensor/", LOWER(C281), "/", E281, "/config"))</f>
        <v/>
      </c>
      <c r="AI281" s="60" t="str">
        <f>IF(ISBLANK(AG281),  "", _xlfn.CONCAT(LOWER(C281), "/", E281))</f>
        <v/>
      </c>
      <c r="AJ281" s="60"/>
      <c r="AK281" s="60"/>
      <c r="AL281" s="75"/>
      <c r="AM281" s="60" t="str">
        <f>IF(OR(ISBLANK(AV281), ISBLANK(AW281)), "", LOWER(_xlfn.CONCAT(Table2[[#This Row],[device_manufacturer]], "-",Table2[[#This Row],[device_suggested_area]], "-", Table2[[#This Row],[device_identifiers]])))</f>
        <v>tplink-lounge-sub</v>
      </c>
      <c r="AN281" s="62" t="s">
        <v>440</v>
      </c>
      <c r="AO281" s="60" t="s">
        <v>1220</v>
      </c>
      <c r="AP281" s="79" t="s">
        <v>439</v>
      </c>
      <c r="AQ281" s="60" t="str">
        <f>IF(OR(ISBLANK(AV281), ISBLANK(AW281)), "", Table2[[#This Row],[device_via_device]])</f>
        <v>TPLink</v>
      </c>
      <c r="AR281" s="60" t="s">
        <v>1227</v>
      </c>
      <c r="AS281" s="60" t="s">
        <v>203</v>
      </c>
      <c r="AT281" s="60"/>
      <c r="AU281" s="60" t="s">
        <v>569</v>
      </c>
      <c r="AV281" s="60" t="s">
        <v>418</v>
      </c>
      <c r="AW281" s="60" t="s">
        <v>551</v>
      </c>
      <c r="AX281" s="60"/>
      <c r="AY281" s="60"/>
      <c r="AZ281" s="60" t="str">
        <f>IF(AND(ISBLANK(AV281), ISBLANK(AW281)), "", _xlfn.CONCAT("[", IF(ISBLANK(AV281), "", _xlfn.CONCAT("[""mac"", """, AV281, """]")), IF(ISBLANK(AW281), "", _xlfn.CONCAT(", [""ip"", """, AW281, """]")), "]"))</f>
        <v>[["mac", "10:27:f5:31:f2:2b"], ["ip", "10.0.6.70"]]</v>
      </c>
    </row>
    <row r="282" spans="1:52" ht="16" customHeight="1">
      <c r="A282" s="60">
        <v>2555</v>
      </c>
      <c r="B282" s="60" t="s">
        <v>26</v>
      </c>
      <c r="C282" s="60" t="s">
        <v>1162</v>
      </c>
      <c r="D282" s="60" t="s">
        <v>149</v>
      </c>
      <c r="E282" s="60" t="s">
        <v>1193</v>
      </c>
      <c r="F282" s="60" t="str">
        <f>IF(ISBLANK(E282), "", Table2[[#This Row],[unique_id]])</f>
        <v>template_study_outlet_plug</v>
      </c>
      <c r="G282" s="60" t="s">
        <v>237</v>
      </c>
      <c r="H282" s="60" t="s">
        <v>752</v>
      </c>
      <c r="I282" s="60" t="s">
        <v>335</v>
      </c>
      <c r="J282" s="60"/>
      <c r="K282" s="60"/>
      <c r="L282" s="60"/>
      <c r="M282" s="60"/>
      <c r="N282" s="60"/>
      <c r="O282" s="62" t="s">
        <v>1210</v>
      </c>
      <c r="P282" s="60" t="s">
        <v>172</v>
      </c>
      <c r="Q282" s="60" t="s">
        <v>1140</v>
      </c>
      <c r="R282" s="60" t="s">
        <v>752</v>
      </c>
      <c r="S282" s="60" t="str">
        <f>S283</f>
        <v>Study Outlet</v>
      </c>
      <c r="T28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2" s="60"/>
      <c r="V282" s="62"/>
      <c r="W282" s="62"/>
      <c r="X282" s="62"/>
      <c r="Y282" s="62"/>
      <c r="Z282" s="62"/>
      <c r="AA282" s="60"/>
      <c r="AB282" s="60"/>
      <c r="AC282" s="60"/>
      <c r="AD282" s="60"/>
      <c r="AE282" s="60"/>
      <c r="AF282" s="62"/>
      <c r="AG282" s="60"/>
      <c r="AH282" s="60" t="str">
        <f>IF(ISBLANK(AG282),  "", _xlfn.CONCAT("haas/entity/sensor/", LOWER(C282), "/", E282, "/config"))</f>
        <v/>
      </c>
      <c r="AI282" s="60" t="str">
        <f>IF(ISBLANK(AG282),  "", _xlfn.CONCAT(LOWER(C282), "/", E282))</f>
        <v/>
      </c>
      <c r="AJ282" s="60"/>
      <c r="AK282" s="60"/>
      <c r="AL282" s="75"/>
      <c r="AM282" s="60"/>
      <c r="AN282" s="62"/>
      <c r="AO282" s="60"/>
      <c r="AP282" s="63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0">
        <v>2556</v>
      </c>
      <c r="B283" s="60" t="s">
        <v>26</v>
      </c>
      <c r="C283" s="60" t="s">
        <v>244</v>
      </c>
      <c r="D283" s="60" t="s">
        <v>134</v>
      </c>
      <c r="E283" s="60" t="s">
        <v>270</v>
      </c>
      <c r="F283" s="60" t="str">
        <f>IF(ISBLANK(E283), "", Table2[[#This Row],[unique_id]])</f>
        <v>study_outlet</v>
      </c>
      <c r="G283" s="60" t="s">
        <v>237</v>
      </c>
      <c r="H283" s="60" t="s">
        <v>752</v>
      </c>
      <c r="I283" s="60" t="s">
        <v>335</v>
      </c>
      <c r="J283" s="60"/>
      <c r="K283" s="60"/>
      <c r="L283" s="60"/>
      <c r="M283" s="60" t="s">
        <v>289</v>
      </c>
      <c r="N283" s="60"/>
      <c r="O283" s="62" t="s">
        <v>1210</v>
      </c>
      <c r="P283" s="60" t="s">
        <v>172</v>
      </c>
      <c r="Q283" s="60" t="s">
        <v>1140</v>
      </c>
      <c r="R283" s="60" t="s">
        <v>752</v>
      </c>
      <c r="S283" s="60" t="str">
        <f>_xlfn.CONCAT( "", "",Table2[[#This Row],[friendly_name]])</f>
        <v>Study Outlet</v>
      </c>
      <c r="T28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U283" s="60"/>
      <c r="V283" s="62"/>
      <c r="W283" s="62"/>
      <c r="X283" s="62"/>
      <c r="Y283" s="62"/>
      <c r="Z283" s="62"/>
      <c r="AA283" s="60"/>
      <c r="AB283" s="60"/>
      <c r="AC283" s="60"/>
      <c r="AD283" s="60" t="s">
        <v>283</v>
      </c>
      <c r="AE283" s="60"/>
      <c r="AF283" s="62"/>
      <c r="AG283" s="60"/>
      <c r="AH283" s="60" t="str">
        <f>IF(ISBLANK(AG283),  "", _xlfn.CONCAT("haas/entity/sensor/", LOWER(C283), "/", E283, "/config"))</f>
        <v/>
      </c>
      <c r="AI283" s="60" t="str">
        <f>IF(ISBLANK(AG283),  "", _xlfn.CONCAT(LOWER(C283), "/", E283))</f>
        <v/>
      </c>
      <c r="AJ283" s="60"/>
      <c r="AK283" s="60"/>
      <c r="AL283" s="75"/>
      <c r="AM283" s="60" t="str">
        <f>IF(OR(ISBLANK(AV283), ISBLANK(AW283)), "", LOWER(_xlfn.CONCAT(Table2[[#This Row],[device_manufacturer]], "-",Table2[[#This Row],[device_suggested_area]], "-", Table2[[#This Row],[device_identifiers]])))</f>
        <v>tplink-study-outlet</v>
      </c>
      <c r="AN283" s="62" t="s">
        <v>440</v>
      </c>
      <c r="AO283" s="60" t="s">
        <v>450</v>
      </c>
      <c r="AP283" s="63" t="s">
        <v>439</v>
      </c>
      <c r="AQ283" s="60" t="str">
        <f>IF(OR(ISBLANK(AV283), ISBLANK(AW283)), "", Table2[[#This Row],[device_via_device]])</f>
        <v>TPLink</v>
      </c>
      <c r="AR283" s="60" t="s">
        <v>1227</v>
      </c>
      <c r="AS283" s="60" t="s">
        <v>435</v>
      </c>
      <c r="AT283" s="60"/>
      <c r="AU283" s="60" t="s">
        <v>569</v>
      </c>
      <c r="AV283" s="60" t="s">
        <v>430</v>
      </c>
      <c r="AW283" s="60" t="s">
        <v>563</v>
      </c>
      <c r="AX283" s="60"/>
      <c r="AY283" s="60"/>
      <c r="AZ283" s="60" t="str">
        <f>IF(AND(ISBLANK(AV283), ISBLANK(AW283)), "", _xlfn.CONCAT("[", IF(ISBLANK(AV283), "", _xlfn.CONCAT("[""mac"", """, AV283, """]")), IF(ISBLANK(AW283), "", _xlfn.CONCAT(", [""ip"", """, AW283, """]")), "]"))</f>
        <v>[["mac", "60:a4:b7:1f:72:0a"], ["ip", "10.0.6.82"]]</v>
      </c>
    </row>
    <row r="284" spans="1:52" ht="16" customHeight="1">
      <c r="A284" s="60">
        <v>2557</v>
      </c>
      <c r="B284" s="60" t="s">
        <v>26</v>
      </c>
      <c r="C284" s="60" t="s">
        <v>1162</v>
      </c>
      <c r="D284" s="60" t="s">
        <v>149</v>
      </c>
      <c r="E284" s="60" t="s">
        <v>1194</v>
      </c>
      <c r="F284" s="60" t="str">
        <f>IF(ISBLANK(E284), "", Table2[[#This Row],[unique_id]])</f>
        <v>template_office_outlet_plug</v>
      </c>
      <c r="G284" s="60" t="s">
        <v>236</v>
      </c>
      <c r="H284" s="60" t="s">
        <v>752</v>
      </c>
      <c r="I284" s="60" t="s">
        <v>335</v>
      </c>
      <c r="J284" s="60"/>
      <c r="K284" s="60"/>
      <c r="L284" s="60"/>
      <c r="M284" s="60"/>
      <c r="N284" s="60"/>
      <c r="O284" s="62" t="s">
        <v>1210</v>
      </c>
      <c r="P284" s="60" t="s">
        <v>172</v>
      </c>
      <c r="Q284" s="60" t="s">
        <v>1140</v>
      </c>
      <c r="R284" s="60" t="s">
        <v>752</v>
      </c>
      <c r="S284" s="60" t="str">
        <f>S285</f>
        <v>Office Outlet</v>
      </c>
      <c r="T28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4" s="60"/>
      <c r="V284" s="62"/>
      <c r="W284" s="62"/>
      <c r="X284" s="62"/>
      <c r="Y284" s="62"/>
      <c r="Z284" s="62"/>
      <c r="AA284" s="60"/>
      <c r="AB284" s="60"/>
      <c r="AC284" s="60"/>
      <c r="AD284" s="60"/>
      <c r="AE284" s="60"/>
      <c r="AF284" s="62"/>
      <c r="AG284" s="60"/>
      <c r="AH284" s="60" t="str">
        <f>IF(ISBLANK(AG284),  "", _xlfn.CONCAT("haas/entity/sensor/", LOWER(C284), "/", E284, "/config"))</f>
        <v/>
      </c>
      <c r="AI284" s="60" t="str">
        <f>IF(ISBLANK(AG284),  "", _xlfn.CONCAT(LOWER(C284), "/", E284))</f>
        <v/>
      </c>
      <c r="AJ284" s="76"/>
      <c r="AK284" s="60"/>
      <c r="AL284" s="75"/>
      <c r="AM284" s="60"/>
      <c r="AN284" s="62"/>
      <c r="AO284" s="60"/>
      <c r="AP284" s="63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0">
        <v>2558</v>
      </c>
      <c r="B285" s="60" t="s">
        <v>26</v>
      </c>
      <c r="C285" s="60" t="s">
        <v>244</v>
      </c>
      <c r="D285" s="60" t="s">
        <v>134</v>
      </c>
      <c r="E285" s="60" t="s">
        <v>271</v>
      </c>
      <c r="F285" s="60" t="str">
        <f>IF(ISBLANK(E285), "", Table2[[#This Row],[unique_id]])</f>
        <v>office_outlet</v>
      </c>
      <c r="G285" s="60" t="s">
        <v>236</v>
      </c>
      <c r="H285" s="60" t="s">
        <v>752</v>
      </c>
      <c r="I285" s="60" t="s">
        <v>335</v>
      </c>
      <c r="J285" s="60"/>
      <c r="K285" s="60"/>
      <c r="L285" s="60"/>
      <c r="M285" s="60" t="s">
        <v>289</v>
      </c>
      <c r="N285" s="60"/>
      <c r="O285" s="62" t="s">
        <v>1210</v>
      </c>
      <c r="P285" s="60" t="s">
        <v>172</v>
      </c>
      <c r="Q285" s="76" t="s">
        <v>1140</v>
      </c>
      <c r="R285" s="60" t="s">
        <v>752</v>
      </c>
      <c r="S285" s="60" t="str">
        <f>_xlfn.CONCAT( "", "",Table2[[#This Row],[friendly_name]])</f>
        <v>Office Outlet</v>
      </c>
      <c r="T28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U285" s="60"/>
      <c r="V285" s="62"/>
      <c r="W285" s="62"/>
      <c r="X285" s="62"/>
      <c r="Y285" s="62"/>
      <c r="Z285" s="62"/>
      <c r="AA285" s="60"/>
      <c r="AB285" s="60"/>
      <c r="AC285" s="60"/>
      <c r="AD285" s="60" t="s">
        <v>283</v>
      </c>
      <c r="AE285" s="60"/>
      <c r="AF285" s="62"/>
      <c r="AG285" s="60"/>
      <c r="AH285" s="60" t="str">
        <f>IF(ISBLANK(AG285),  "", _xlfn.CONCAT("haas/entity/sensor/", LOWER(C285), "/", E285, "/config"))</f>
        <v/>
      </c>
      <c r="AI285" s="60" t="str">
        <f>IF(ISBLANK(AG285),  "", _xlfn.CONCAT(LOWER(C285), "/", E285))</f>
        <v/>
      </c>
      <c r="AJ285" s="60"/>
      <c r="AK285" s="60"/>
      <c r="AL285" s="75"/>
      <c r="AM285" s="60" t="str">
        <f>IF(OR(ISBLANK(AV285), ISBLANK(AW285)), "", LOWER(_xlfn.CONCAT(Table2[[#This Row],[device_manufacturer]], "-",Table2[[#This Row],[device_suggested_area]], "-", Table2[[#This Row],[device_identifiers]])))</f>
        <v>tplink-office-outlet</v>
      </c>
      <c r="AN285" s="62" t="s">
        <v>440</v>
      </c>
      <c r="AO285" s="60" t="s">
        <v>450</v>
      </c>
      <c r="AP285" s="63" t="s">
        <v>439</v>
      </c>
      <c r="AQ285" s="60" t="str">
        <f>IF(OR(ISBLANK(AV285), ISBLANK(AW285)), "", Table2[[#This Row],[device_via_device]])</f>
        <v>TPLink</v>
      </c>
      <c r="AR285" s="60" t="s">
        <v>1228</v>
      </c>
      <c r="AS285" s="60" t="s">
        <v>222</v>
      </c>
      <c r="AT285" s="60"/>
      <c r="AU285" s="60" t="s">
        <v>569</v>
      </c>
      <c r="AV285" s="60" t="s">
        <v>431</v>
      </c>
      <c r="AW285" s="60" t="s">
        <v>564</v>
      </c>
      <c r="AX285" s="60"/>
      <c r="AY285" s="60"/>
      <c r="AZ285" s="60" t="str">
        <f>IF(AND(ISBLANK(AV285), ISBLANK(AW285)), "", _xlfn.CONCAT("[", IF(ISBLANK(AV285), "", _xlfn.CONCAT("[""mac"", """, AV285, """]")), IF(ISBLANK(AW285), "", _xlfn.CONCAT(", [""ip"", """, AW285, """]")), "]"))</f>
        <v>[["mac", "10:27:f5:31:ec:58"], ["ip", "10.0.6.83"]]</v>
      </c>
    </row>
    <row r="286" spans="1:52" ht="16" customHeight="1">
      <c r="A286" s="60">
        <v>2559</v>
      </c>
      <c r="B286" s="60" t="s">
        <v>26</v>
      </c>
      <c r="C286" s="60" t="s">
        <v>1162</v>
      </c>
      <c r="D286" s="60" t="s">
        <v>149</v>
      </c>
      <c r="E286" s="60" t="s">
        <v>1195</v>
      </c>
      <c r="F286" s="60" t="str">
        <f>IF(ISBLANK(E286), "", Table2[[#This Row],[unique_id]])</f>
        <v>template_kitchen_dish_washer_plug</v>
      </c>
      <c r="G286" s="60" t="s">
        <v>239</v>
      </c>
      <c r="H286" s="60" t="s">
        <v>752</v>
      </c>
      <c r="I286" s="60" t="s">
        <v>335</v>
      </c>
      <c r="J286" s="60"/>
      <c r="K286" s="60"/>
      <c r="L286" s="60"/>
      <c r="M286" s="60"/>
      <c r="N286" s="60"/>
      <c r="O286" s="62" t="s">
        <v>1210</v>
      </c>
      <c r="P286" s="60" t="s">
        <v>172</v>
      </c>
      <c r="Q286" s="60" t="s">
        <v>1141</v>
      </c>
      <c r="R286" s="60" t="s">
        <v>1151</v>
      </c>
      <c r="S286" s="60" t="str">
        <f>S287</f>
        <v>Kitchen Dish Washer</v>
      </c>
      <c r="T28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6" s="60"/>
      <c r="V286" s="62"/>
      <c r="W286" s="62"/>
      <c r="X286" s="62"/>
      <c r="Y286" s="62"/>
      <c r="Z286" s="62"/>
      <c r="AA286" s="60"/>
      <c r="AB286" s="60"/>
      <c r="AC286" s="60"/>
      <c r="AD286" s="60"/>
      <c r="AE286" s="60"/>
      <c r="AF286" s="62"/>
      <c r="AG286" s="60"/>
      <c r="AH286" s="60" t="str">
        <f>IF(ISBLANK(AG286),  "", _xlfn.CONCAT("haas/entity/sensor/", LOWER(C286), "/", E286, "/config"))</f>
        <v/>
      </c>
      <c r="AI286" s="60" t="str">
        <f>IF(ISBLANK(AG286),  "", _xlfn.CONCAT(LOWER(C286), "/", E286))</f>
        <v/>
      </c>
      <c r="AJ286" s="60"/>
      <c r="AK286" s="60"/>
      <c r="AL286" s="75"/>
      <c r="AM286" s="60"/>
      <c r="AN286" s="62"/>
      <c r="AO286" s="60"/>
      <c r="AP286" s="63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0">
        <v>2560</v>
      </c>
      <c r="B287" s="60" t="s">
        <v>26</v>
      </c>
      <c r="C287" s="60" t="s">
        <v>244</v>
      </c>
      <c r="D287" s="60" t="s">
        <v>134</v>
      </c>
      <c r="E287" s="60" t="s">
        <v>263</v>
      </c>
      <c r="F287" s="60" t="str">
        <f>IF(ISBLANK(E287), "", Table2[[#This Row],[unique_id]])</f>
        <v>kitchen_dish_washer</v>
      </c>
      <c r="G287" s="60" t="s">
        <v>239</v>
      </c>
      <c r="H287" s="60" t="s">
        <v>752</v>
      </c>
      <c r="I287" s="60" t="s">
        <v>335</v>
      </c>
      <c r="J287" s="60"/>
      <c r="K287" s="60"/>
      <c r="L287" s="60"/>
      <c r="M287" s="60" t="s">
        <v>289</v>
      </c>
      <c r="N287" s="60"/>
      <c r="O287" s="62" t="s">
        <v>1210</v>
      </c>
      <c r="P287" s="60" t="s">
        <v>172</v>
      </c>
      <c r="Q287" s="76" t="s">
        <v>1141</v>
      </c>
      <c r="R287" s="60" t="s">
        <v>1151</v>
      </c>
      <c r="S287" s="60" t="str">
        <f>_xlfn.CONCAT( Table2[[#This Row],[device_suggested_area]], " ",Table2[[#This Row],[friendly_name]])</f>
        <v>Kitchen Dish Washer</v>
      </c>
      <c r="T28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U287" s="60"/>
      <c r="V287" s="62"/>
      <c r="W287" s="62"/>
      <c r="X287" s="62"/>
      <c r="Y287" s="62"/>
      <c r="Z287" s="62"/>
      <c r="AA287" s="60"/>
      <c r="AB287" s="60"/>
      <c r="AC287" s="60"/>
      <c r="AD287" s="60" t="s">
        <v>276</v>
      </c>
      <c r="AE287" s="60"/>
      <c r="AF287" s="62"/>
      <c r="AG287" s="60"/>
      <c r="AH287" s="60" t="str">
        <f>IF(ISBLANK(AG287),  "", _xlfn.CONCAT("haas/entity/sensor/", LOWER(C287), "/", E287, "/config"))</f>
        <v/>
      </c>
      <c r="AI287" s="60" t="str">
        <f>IF(ISBLANK(AG287),  "", _xlfn.CONCAT(LOWER(C287), "/", E287))</f>
        <v/>
      </c>
      <c r="AJ287" s="60"/>
      <c r="AK287" s="60"/>
      <c r="AL287" s="75"/>
      <c r="AM287" s="60" t="str">
        <f>IF(OR(ISBLANK(AV287), ISBLANK(AW287)), "", LOWER(_xlfn.CONCAT(Table2[[#This Row],[device_manufacturer]], "-",Table2[[#This Row],[device_suggested_area]], "-", Table2[[#This Row],[device_identifiers]])))</f>
        <v>tplink-kitchen-dish_washer</v>
      </c>
      <c r="AN287" s="62" t="s">
        <v>440</v>
      </c>
      <c r="AO287" s="60" t="s">
        <v>452</v>
      </c>
      <c r="AP287" s="80" t="s">
        <v>439</v>
      </c>
      <c r="AQ287" s="60" t="str">
        <f>IF(OR(ISBLANK(AV287), ISBLANK(AW287)), "", Table2[[#This Row],[device_via_device]])</f>
        <v>TPLink</v>
      </c>
      <c r="AR287" s="60" t="s">
        <v>1227</v>
      </c>
      <c r="AS287" s="60" t="s">
        <v>215</v>
      </c>
      <c r="AT287" s="60"/>
      <c r="AU287" s="60" t="s">
        <v>569</v>
      </c>
      <c r="AV287" s="60" t="s">
        <v>421</v>
      </c>
      <c r="AW287" s="60" t="s">
        <v>554</v>
      </c>
      <c r="AX287" s="60"/>
      <c r="AY287" s="60"/>
      <c r="AZ287" s="60" t="str">
        <f>IF(AND(ISBLANK(AV287), ISBLANK(AW287)), "", _xlfn.CONCAT("[", IF(ISBLANK(AV287), "", _xlfn.CONCAT("[""mac"", """, AV287, """]")), IF(ISBLANK(AW287), "", _xlfn.CONCAT(", [""ip"", """, AW287, """]")), "]"))</f>
        <v>[["mac", "5c:a6:e6:25:55:f7"], ["ip", "10.0.6.73"]]</v>
      </c>
    </row>
    <row r="288" spans="1:52" ht="16" customHeight="1">
      <c r="A288" s="60">
        <v>2561</v>
      </c>
      <c r="B288" s="60" t="s">
        <v>26</v>
      </c>
      <c r="C288" s="60" t="s">
        <v>1162</v>
      </c>
      <c r="D288" s="60" t="s">
        <v>149</v>
      </c>
      <c r="E288" s="60" t="s">
        <v>1196</v>
      </c>
      <c r="F288" s="60" t="str">
        <f>IF(ISBLANK(E288), "", Table2[[#This Row],[unique_id]])</f>
        <v>template_laundry_clothes_dryer_plug</v>
      </c>
      <c r="G288" s="60" t="s">
        <v>240</v>
      </c>
      <c r="H288" s="60" t="s">
        <v>752</v>
      </c>
      <c r="I288" s="60" t="s">
        <v>335</v>
      </c>
      <c r="J288" s="60"/>
      <c r="K288" s="60"/>
      <c r="L288" s="60"/>
      <c r="M288" s="60"/>
      <c r="N288" s="60"/>
      <c r="O288" s="62" t="s">
        <v>1210</v>
      </c>
      <c r="P288" s="60" t="s">
        <v>172</v>
      </c>
      <c r="Q288" s="60" t="s">
        <v>1141</v>
      </c>
      <c r="R288" s="60" t="s">
        <v>1151</v>
      </c>
      <c r="S288" s="60" t="str">
        <f>S289</f>
        <v>Laundry Clothes Dryer</v>
      </c>
      <c r="T28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8" s="60"/>
      <c r="V288" s="62"/>
      <c r="W288" s="62"/>
      <c r="X288" s="62"/>
      <c r="Y288" s="62"/>
      <c r="Z288" s="62"/>
      <c r="AA288" s="60"/>
      <c r="AB288" s="60"/>
      <c r="AC288" s="60"/>
      <c r="AD288" s="60"/>
      <c r="AE288" s="60"/>
      <c r="AF288" s="62"/>
      <c r="AG288" s="60"/>
      <c r="AH288" s="60" t="str">
        <f>IF(ISBLANK(AG288),  "", _xlfn.CONCAT("haas/entity/sensor/", LOWER(C288), "/", E288, "/config"))</f>
        <v/>
      </c>
      <c r="AI288" s="60" t="str">
        <f>IF(ISBLANK(AG288),  "", _xlfn.CONCAT(LOWER(C288), "/", E288))</f>
        <v/>
      </c>
      <c r="AJ288" s="76"/>
      <c r="AK288" s="60"/>
      <c r="AL288" s="75"/>
      <c r="AM288" s="60"/>
      <c r="AN288" s="62"/>
      <c r="AO288" s="60"/>
      <c r="AP288" s="63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0">
        <v>2562</v>
      </c>
      <c r="B289" s="60" t="s">
        <v>26</v>
      </c>
      <c r="C289" s="60" t="s">
        <v>244</v>
      </c>
      <c r="D289" s="60" t="s">
        <v>134</v>
      </c>
      <c r="E289" s="60" t="s">
        <v>264</v>
      </c>
      <c r="F289" s="60" t="str">
        <f>IF(ISBLANK(E289), "", Table2[[#This Row],[unique_id]])</f>
        <v>laundry_clothes_dryer</v>
      </c>
      <c r="G289" s="60" t="s">
        <v>240</v>
      </c>
      <c r="H289" s="60" t="s">
        <v>752</v>
      </c>
      <c r="I289" s="60" t="s">
        <v>335</v>
      </c>
      <c r="J289" s="60"/>
      <c r="K289" s="60"/>
      <c r="L289" s="60"/>
      <c r="M289" s="60" t="s">
        <v>289</v>
      </c>
      <c r="N289" s="60"/>
      <c r="O289" s="62" t="s">
        <v>1210</v>
      </c>
      <c r="P289" s="60" t="s">
        <v>172</v>
      </c>
      <c r="Q289" s="60" t="s">
        <v>1141</v>
      </c>
      <c r="R289" s="60" t="s">
        <v>1151</v>
      </c>
      <c r="S289" s="60" t="str">
        <f>_xlfn.CONCAT( Table2[[#This Row],[device_suggested_area]], " ",Table2[[#This Row],[friendly_name]])</f>
        <v>Laundry Clothes Dryer</v>
      </c>
      <c r="T28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U289" s="60"/>
      <c r="V289" s="62"/>
      <c r="W289" s="62"/>
      <c r="X289" s="62"/>
      <c r="Y289" s="62"/>
      <c r="Z289" s="62"/>
      <c r="AA289" s="60"/>
      <c r="AB289" s="60"/>
      <c r="AC289" s="60"/>
      <c r="AD289" s="60" t="s">
        <v>277</v>
      </c>
      <c r="AE289" s="60"/>
      <c r="AF289" s="62"/>
      <c r="AG289" s="60"/>
      <c r="AH289" s="60" t="str">
        <f>IF(ISBLANK(AG289),  "", _xlfn.CONCAT("haas/entity/sensor/", LOWER(C289), "/", E289, "/config"))</f>
        <v/>
      </c>
      <c r="AI289" s="60" t="str">
        <f>IF(ISBLANK(AG289),  "", _xlfn.CONCAT(LOWER(C289), "/", E289))</f>
        <v/>
      </c>
      <c r="AJ289" s="60"/>
      <c r="AK289" s="60"/>
      <c r="AL289" s="75"/>
      <c r="AM289" s="60" t="str">
        <f>IF(OR(ISBLANK(AV289), ISBLANK(AW289)), "", LOWER(_xlfn.CONCAT(Table2[[#This Row],[device_manufacturer]], "-",Table2[[#This Row],[device_suggested_area]], "-", Table2[[#This Row],[device_identifiers]])))</f>
        <v>tplink-laundry-clothes-dryer</v>
      </c>
      <c r="AN289" s="62" t="s">
        <v>440</v>
      </c>
      <c r="AO289" s="60" t="s">
        <v>475</v>
      </c>
      <c r="AP289" s="63" t="s">
        <v>439</v>
      </c>
      <c r="AQ289" s="60" t="str">
        <f>IF(OR(ISBLANK(AV289), ISBLANK(AW289)), "", Table2[[#This Row],[device_via_device]])</f>
        <v>TPLink</v>
      </c>
      <c r="AR289" s="60" t="s">
        <v>1227</v>
      </c>
      <c r="AS289" s="60" t="s">
        <v>223</v>
      </c>
      <c r="AT289" s="60"/>
      <c r="AU289" s="60" t="s">
        <v>569</v>
      </c>
      <c r="AV289" s="60" t="s">
        <v>422</v>
      </c>
      <c r="AW289" s="60" t="s">
        <v>555</v>
      </c>
      <c r="AX289" s="60"/>
      <c r="AY289" s="60"/>
      <c r="AZ289" s="60" t="str">
        <f>IF(AND(ISBLANK(AV289), ISBLANK(AW289)), "", _xlfn.CONCAT("[", IF(ISBLANK(AV289), "", _xlfn.CONCAT("[""mac"", """, AV289, """]")), IF(ISBLANK(AW289), "", _xlfn.CONCAT(", [""ip"", """, AW289, """]")), "]"))</f>
        <v>[["mac", "5c:a6:e6:25:55:f0"], ["ip", "10.0.6.74"]]</v>
      </c>
    </row>
    <row r="290" spans="1:52" ht="16" customHeight="1">
      <c r="A290" s="60">
        <v>2563</v>
      </c>
      <c r="B290" s="60" t="s">
        <v>26</v>
      </c>
      <c r="C290" s="60" t="s">
        <v>1162</v>
      </c>
      <c r="D290" s="60" t="s">
        <v>149</v>
      </c>
      <c r="E290" s="60" t="s">
        <v>1197</v>
      </c>
      <c r="F290" s="60" t="str">
        <f>IF(ISBLANK(E290), "", Table2[[#This Row],[unique_id]])</f>
        <v>template_laundry_washing_machine_plug</v>
      </c>
      <c r="G290" s="60" t="s">
        <v>238</v>
      </c>
      <c r="H290" s="60" t="s">
        <v>752</v>
      </c>
      <c r="I290" s="60" t="s">
        <v>335</v>
      </c>
      <c r="J290" s="60"/>
      <c r="K290" s="60"/>
      <c r="L290" s="60"/>
      <c r="M290" s="60"/>
      <c r="N290" s="60"/>
      <c r="O290" s="62" t="s">
        <v>1210</v>
      </c>
      <c r="P290" s="60" t="s">
        <v>172</v>
      </c>
      <c r="Q290" s="60" t="s">
        <v>1141</v>
      </c>
      <c r="R290" s="60" t="s">
        <v>1151</v>
      </c>
      <c r="S290" s="60" t="str">
        <f>S291</f>
        <v>Laundry Washing Machine</v>
      </c>
      <c r="T29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0" s="60"/>
      <c r="V290" s="62"/>
      <c r="W290" s="62"/>
      <c r="X290" s="62"/>
      <c r="Y290" s="62"/>
      <c r="Z290" s="62"/>
      <c r="AA290" s="60"/>
      <c r="AB290" s="60"/>
      <c r="AC290" s="60"/>
      <c r="AD290" s="60"/>
      <c r="AE290" s="60"/>
      <c r="AF290" s="62"/>
      <c r="AG290" s="60"/>
      <c r="AH290" s="60"/>
      <c r="AI290" s="60"/>
      <c r="AJ290" s="60"/>
      <c r="AK290" s="60"/>
      <c r="AL290" s="75"/>
      <c r="AM290" s="60"/>
      <c r="AN290" s="62"/>
      <c r="AO290" s="60"/>
      <c r="AP290" s="63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</row>
    <row r="291" spans="1:52" ht="16" customHeight="1">
      <c r="A291" s="60">
        <v>2564</v>
      </c>
      <c r="B291" s="60" t="s">
        <v>26</v>
      </c>
      <c r="C291" s="60" t="s">
        <v>244</v>
      </c>
      <c r="D291" s="60" t="s">
        <v>134</v>
      </c>
      <c r="E291" s="60" t="s">
        <v>265</v>
      </c>
      <c r="F291" s="60" t="str">
        <f>IF(ISBLANK(E291), "", Table2[[#This Row],[unique_id]])</f>
        <v>laundry_washing_machine</v>
      </c>
      <c r="G291" s="60" t="s">
        <v>238</v>
      </c>
      <c r="H291" s="60" t="s">
        <v>752</v>
      </c>
      <c r="I291" s="60" t="s">
        <v>335</v>
      </c>
      <c r="J291" s="60"/>
      <c r="K291" s="60"/>
      <c r="L291" s="60"/>
      <c r="M291" s="60" t="s">
        <v>289</v>
      </c>
      <c r="N291" s="60"/>
      <c r="O291" s="62" t="s">
        <v>1210</v>
      </c>
      <c r="P291" s="60" t="s">
        <v>172</v>
      </c>
      <c r="Q291" s="60" t="s">
        <v>1141</v>
      </c>
      <c r="R291" s="60" t="s">
        <v>1151</v>
      </c>
      <c r="S291" s="60" t="str">
        <f>_xlfn.CONCAT( Table2[[#This Row],[device_suggested_area]], " ",Table2[[#This Row],[friendly_name]])</f>
        <v>Laundry Washing Machine</v>
      </c>
      <c r="T29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U291" s="60"/>
      <c r="V291" s="62"/>
      <c r="W291" s="62"/>
      <c r="X291" s="62"/>
      <c r="Y291" s="62"/>
      <c r="Z291" s="62"/>
      <c r="AA291" s="60"/>
      <c r="AB291" s="60"/>
      <c r="AC291" s="60"/>
      <c r="AD291" s="60" t="s">
        <v>278</v>
      </c>
      <c r="AE291" s="60"/>
      <c r="AF291" s="62"/>
      <c r="AG291" s="60"/>
      <c r="AH291" s="60" t="str">
        <f>IF(ISBLANK(AG291),  "", _xlfn.CONCAT("haas/entity/sensor/", LOWER(C291), "/", E291, "/config"))</f>
        <v/>
      </c>
      <c r="AI291" s="60" t="str">
        <f>IF(ISBLANK(AG291),  "", _xlfn.CONCAT(LOWER(C291), "/", E291))</f>
        <v/>
      </c>
      <c r="AJ291" s="60"/>
      <c r="AK291" s="60"/>
      <c r="AL291" s="75"/>
      <c r="AM291" s="60" t="str">
        <f>IF(OR(ISBLANK(AV291), ISBLANK(AW291)), "", LOWER(_xlfn.CONCAT(Table2[[#This Row],[device_manufacturer]], "-",Table2[[#This Row],[device_suggested_area]], "-", Table2[[#This Row],[device_identifiers]])))</f>
        <v>tplink-laundry-washing-machine</v>
      </c>
      <c r="AN291" s="62" t="s">
        <v>440</v>
      </c>
      <c r="AO291" s="60" t="s">
        <v>476</v>
      </c>
      <c r="AP291" s="63" t="s">
        <v>439</v>
      </c>
      <c r="AQ291" s="60" t="str">
        <f>IF(OR(ISBLANK(AV291), ISBLANK(AW291)), "", Table2[[#This Row],[device_via_device]])</f>
        <v>TPLink</v>
      </c>
      <c r="AR291" s="60" t="s">
        <v>1227</v>
      </c>
      <c r="AS291" s="60" t="s">
        <v>223</v>
      </c>
      <c r="AT291" s="60"/>
      <c r="AU291" s="60" t="s">
        <v>569</v>
      </c>
      <c r="AV291" s="60" t="s">
        <v>423</v>
      </c>
      <c r="AW291" s="60" t="s">
        <v>556</v>
      </c>
      <c r="AX291" s="60"/>
      <c r="AY291" s="60"/>
      <c r="AZ291" s="60" t="str">
        <f>IF(AND(ISBLANK(AV291), ISBLANK(AW291)), "", _xlfn.CONCAT("[", IF(ISBLANK(AV291), "", _xlfn.CONCAT("[""mac"", """, AV291, """]")), IF(ISBLANK(AW291), "", _xlfn.CONCAT(", [""ip"", """, AW291, """]")), "]"))</f>
        <v>[["mac", "5c:a6:e6:25:5a:a3"], ["ip", "10.0.6.75"]]</v>
      </c>
    </row>
    <row r="292" spans="1:52" ht="16" customHeight="1">
      <c r="A292" s="60">
        <v>2565</v>
      </c>
      <c r="B292" s="60" t="s">
        <v>26</v>
      </c>
      <c r="C292" s="60" t="s">
        <v>1162</v>
      </c>
      <c r="D292" s="60" t="s">
        <v>149</v>
      </c>
      <c r="E292" s="60" t="s">
        <v>1198</v>
      </c>
      <c r="F292" s="60" t="str">
        <f>IF(ISBLANK(E292), "", Table2[[#This Row],[unique_id]])</f>
        <v>template_kitchen_coffee_machine_plug</v>
      </c>
      <c r="G292" s="60" t="s">
        <v>135</v>
      </c>
      <c r="H292" s="60" t="s">
        <v>752</v>
      </c>
      <c r="I292" s="60" t="s">
        <v>335</v>
      </c>
      <c r="J292" s="60"/>
      <c r="K292" s="60"/>
      <c r="L292" s="60"/>
      <c r="M292" s="60"/>
      <c r="N292" s="60"/>
      <c r="O292" s="62" t="s">
        <v>1210</v>
      </c>
      <c r="P292" s="60" t="s">
        <v>172</v>
      </c>
      <c r="Q292" s="60" t="s">
        <v>1141</v>
      </c>
      <c r="R292" s="60" t="s">
        <v>1151</v>
      </c>
      <c r="S292" s="60" t="str">
        <f>S293</f>
        <v>Kitchen Coffee Machine</v>
      </c>
      <c r="T29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2" s="60"/>
      <c r="V292" s="62"/>
      <c r="W292" s="62"/>
      <c r="X292" s="62"/>
      <c r="Y292" s="62"/>
      <c r="Z292" s="62"/>
      <c r="AA292" s="60"/>
      <c r="AB292" s="60"/>
      <c r="AC292" s="60"/>
      <c r="AD292" s="60"/>
      <c r="AE292" s="60"/>
      <c r="AF292" s="62"/>
      <c r="AG292" s="60"/>
      <c r="AH292" s="60" t="str">
        <f>IF(ISBLANK(AG292),  "", _xlfn.CONCAT("haas/entity/sensor/", LOWER(C292), "/", E292, "/config"))</f>
        <v/>
      </c>
      <c r="AI292" s="60" t="str">
        <f>IF(ISBLANK(AG292),  "", _xlfn.CONCAT(LOWER(C292), "/", E292))</f>
        <v/>
      </c>
      <c r="AJ292" s="60"/>
      <c r="AK292" s="60"/>
      <c r="AL292" s="75"/>
      <c r="AM292" s="60"/>
      <c r="AN292" s="62"/>
      <c r="AO292" s="60"/>
      <c r="AP292" s="63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0">
        <v>2566</v>
      </c>
      <c r="B293" s="60" t="s">
        <v>26</v>
      </c>
      <c r="C293" s="60" t="s">
        <v>244</v>
      </c>
      <c r="D293" s="60" t="s">
        <v>134</v>
      </c>
      <c r="E293" s="60" t="s">
        <v>266</v>
      </c>
      <c r="F293" s="60" t="str">
        <f>IF(ISBLANK(E293), "", Table2[[#This Row],[unique_id]])</f>
        <v>kitchen_coffee_machine</v>
      </c>
      <c r="G293" s="60" t="s">
        <v>135</v>
      </c>
      <c r="H293" s="60" t="s">
        <v>752</v>
      </c>
      <c r="I293" s="60" t="s">
        <v>335</v>
      </c>
      <c r="J293" s="60"/>
      <c r="K293" s="60"/>
      <c r="L293" s="60"/>
      <c r="M293" s="60" t="s">
        <v>289</v>
      </c>
      <c r="N293" s="60"/>
      <c r="O293" s="62" t="s">
        <v>1210</v>
      </c>
      <c r="P293" s="60" t="s">
        <v>172</v>
      </c>
      <c r="Q293" s="60" t="s">
        <v>1141</v>
      </c>
      <c r="R293" s="60" t="s">
        <v>1151</v>
      </c>
      <c r="S293" s="60" t="str">
        <f>_xlfn.CONCAT( Table2[[#This Row],[device_suggested_area]], " ",Table2[[#This Row],[friendly_name]])</f>
        <v>Kitchen Coffee Machine</v>
      </c>
      <c r="T29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U293" s="60"/>
      <c r="V293" s="62"/>
      <c r="W293" s="62"/>
      <c r="X293" s="62"/>
      <c r="Y293" s="62"/>
      <c r="Z293" s="62"/>
      <c r="AA293" s="60"/>
      <c r="AB293" s="60"/>
      <c r="AC293" s="60"/>
      <c r="AD293" s="60" t="s">
        <v>279</v>
      </c>
      <c r="AE293" s="60"/>
      <c r="AF293" s="62"/>
      <c r="AG293" s="60"/>
      <c r="AH293" s="60" t="str">
        <f>IF(ISBLANK(AG293),  "", _xlfn.CONCAT("haas/entity/sensor/", LOWER(C293), "/", E293, "/config"))</f>
        <v/>
      </c>
      <c r="AI293" s="60" t="str">
        <f>IF(ISBLANK(AG293),  "", _xlfn.CONCAT(LOWER(C293), "/", E293))</f>
        <v/>
      </c>
      <c r="AJ293" s="60"/>
      <c r="AK293" s="60"/>
      <c r="AL293" s="75"/>
      <c r="AM293" s="60" t="str">
        <f>IF(OR(ISBLANK(AV293), ISBLANK(AW293)), "", LOWER(_xlfn.CONCAT(Table2[[#This Row],[device_manufacturer]], "-",Table2[[#This Row],[device_suggested_area]], "-", Table2[[#This Row],[device_identifiers]])))</f>
        <v>tplink-kitchen-coffee-machine</v>
      </c>
      <c r="AN293" s="62" t="s">
        <v>440</v>
      </c>
      <c r="AO293" s="60" t="s">
        <v>477</v>
      </c>
      <c r="AP293" s="60" t="s">
        <v>439</v>
      </c>
      <c r="AQ293" s="60" t="str">
        <f>IF(OR(ISBLANK(AV293), ISBLANK(AW293)), "", Table2[[#This Row],[device_via_device]])</f>
        <v>TPLink</v>
      </c>
      <c r="AR293" s="60" t="s">
        <v>1227</v>
      </c>
      <c r="AS293" s="60" t="s">
        <v>215</v>
      </c>
      <c r="AT293" s="60"/>
      <c r="AU293" s="60" t="s">
        <v>569</v>
      </c>
      <c r="AV293" s="60" t="s">
        <v>424</v>
      </c>
      <c r="AW293" s="60" t="s">
        <v>557</v>
      </c>
      <c r="AX293" s="60"/>
      <c r="AY293" s="60"/>
      <c r="AZ293" s="60" t="str">
        <f>IF(AND(ISBLANK(AV293), ISBLANK(AW293)), "", _xlfn.CONCAT("[", IF(ISBLANK(AV293), "", _xlfn.CONCAT("[""mac"", """, AV293, """]")), IF(ISBLANK(AW293), "", _xlfn.CONCAT(", [""ip"", """, AW293, """]")), "]"))</f>
        <v>[["mac", "60:a4:b7:1f:71:0a"], ["ip", "10.0.6.76"]]</v>
      </c>
    </row>
    <row r="294" spans="1:52" ht="16" customHeight="1">
      <c r="A294" s="60">
        <v>2567</v>
      </c>
      <c r="B294" s="60" t="s">
        <v>26</v>
      </c>
      <c r="C294" s="60" t="s">
        <v>1162</v>
      </c>
      <c r="D294" s="60" t="s">
        <v>149</v>
      </c>
      <c r="E294" s="60" t="s">
        <v>1199</v>
      </c>
      <c r="F294" s="60" t="str">
        <f>IF(ISBLANK(E294), "", Table2[[#This Row],[unique_id]])</f>
        <v>template_kitchen_fridge_plug</v>
      </c>
      <c r="G294" s="60" t="s">
        <v>234</v>
      </c>
      <c r="H294" s="60" t="s">
        <v>752</v>
      </c>
      <c r="I294" s="60" t="s">
        <v>335</v>
      </c>
      <c r="J294" s="60"/>
      <c r="K294" s="60"/>
      <c r="L294" s="60"/>
      <c r="M294" s="60"/>
      <c r="N294" s="60"/>
      <c r="O294" s="62" t="s">
        <v>1210</v>
      </c>
      <c r="P294" s="60" t="s">
        <v>172</v>
      </c>
      <c r="Q294" s="60" t="s">
        <v>1140</v>
      </c>
      <c r="R294" s="60" t="s">
        <v>1152</v>
      </c>
      <c r="S294" s="60" t="str">
        <f>S295</f>
        <v>Kitchen Fridge</v>
      </c>
      <c r="T294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94" s="60"/>
      <c r="V294" s="62"/>
      <c r="W294" s="62"/>
      <c r="X294" s="62"/>
      <c r="Y294" s="62"/>
      <c r="Z294" s="62"/>
      <c r="AA294" s="60"/>
      <c r="AB294" s="60"/>
      <c r="AC294" s="60"/>
      <c r="AD294" s="60"/>
      <c r="AE294" s="60"/>
      <c r="AF294" s="62"/>
      <c r="AG294" s="60"/>
      <c r="AH294" s="60" t="str">
        <f>IF(ISBLANK(AG294),  "", _xlfn.CONCAT("haas/entity/sensor/", LOWER(C294), "/", E294, "/config"))</f>
        <v/>
      </c>
      <c r="AI294" s="60" t="str">
        <f>IF(ISBLANK(AG294),  "", _xlfn.CONCAT(LOWER(C294), "/", E294))</f>
        <v/>
      </c>
      <c r="AJ294" s="60"/>
      <c r="AK294" s="60"/>
      <c r="AL294" s="75"/>
      <c r="AM294" s="60"/>
      <c r="AN294" s="62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0">
        <v>2568</v>
      </c>
      <c r="B295" s="60" t="s">
        <v>26</v>
      </c>
      <c r="C295" s="60" t="s">
        <v>244</v>
      </c>
      <c r="D295" s="60" t="s">
        <v>134</v>
      </c>
      <c r="E295" s="60" t="s">
        <v>267</v>
      </c>
      <c r="F295" s="60" t="str">
        <f>IF(ISBLANK(E295), "", Table2[[#This Row],[unique_id]])</f>
        <v>kitchen_fridge</v>
      </c>
      <c r="G295" s="60" t="s">
        <v>234</v>
      </c>
      <c r="H295" s="60" t="s">
        <v>752</v>
      </c>
      <c r="I295" s="60" t="s">
        <v>335</v>
      </c>
      <c r="J295" s="60"/>
      <c r="K295" s="60"/>
      <c r="L295" s="60"/>
      <c r="M295" s="60" t="s">
        <v>289</v>
      </c>
      <c r="N295" s="60"/>
      <c r="O295" s="62" t="s">
        <v>1210</v>
      </c>
      <c r="P295" s="60" t="s">
        <v>172</v>
      </c>
      <c r="Q295" s="60" t="s">
        <v>1140</v>
      </c>
      <c r="R295" s="60" t="s">
        <v>1152</v>
      </c>
      <c r="S295" s="60" t="str">
        <f>Table2[[#This Row],[friendly_name]]</f>
        <v>Kitchen Fridge</v>
      </c>
      <c r="T29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U295" s="60"/>
      <c r="V295" s="62"/>
      <c r="W295" s="62"/>
      <c r="X295" s="62"/>
      <c r="Y295" s="62"/>
      <c r="Z295" s="62"/>
      <c r="AA295" s="60"/>
      <c r="AB295" s="60"/>
      <c r="AC295" s="60"/>
      <c r="AD295" s="60" t="s">
        <v>280</v>
      </c>
      <c r="AE295" s="60"/>
      <c r="AF295" s="62"/>
      <c r="AG295" s="60"/>
      <c r="AH295" s="60" t="str">
        <f>IF(ISBLANK(AG295),  "", _xlfn.CONCAT("haas/entity/sensor/", LOWER(C295), "/", E295, "/config"))</f>
        <v/>
      </c>
      <c r="AI295" s="60" t="str">
        <f>IF(ISBLANK(AG295),  "", _xlfn.CONCAT(LOWER(C295), "/", E295))</f>
        <v/>
      </c>
      <c r="AJ295" s="60"/>
      <c r="AK295" s="60"/>
      <c r="AL295" s="75"/>
      <c r="AM295" s="60" t="str">
        <f>IF(OR(ISBLANK(AV295), ISBLANK(AW295)), "", LOWER(_xlfn.CONCAT(Table2[[#This Row],[device_manufacturer]], "-",Table2[[#This Row],[device_suggested_area]], "-", Table2[[#This Row],[device_identifiers]])))</f>
        <v>tplink-kitchen-fridge</v>
      </c>
      <c r="AN295" s="62" t="s">
        <v>441</v>
      </c>
      <c r="AO295" s="60" t="s">
        <v>445</v>
      </c>
      <c r="AP295" s="60" t="s">
        <v>438</v>
      </c>
      <c r="AQ295" s="60" t="str">
        <f>IF(OR(ISBLANK(AV295), ISBLANK(AW295)), "", Table2[[#This Row],[device_via_device]])</f>
        <v>TPLink</v>
      </c>
      <c r="AR295" s="60" t="s">
        <v>1227</v>
      </c>
      <c r="AS295" s="60" t="s">
        <v>215</v>
      </c>
      <c r="AT295" s="60"/>
      <c r="AU295" s="60" t="s">
        <v>569</v>
      </c>
      <c r="AV295" s="60" t="s">
        <v>425</v>
      </c>
      <c r="AW295" s="60" t="s">
        <v>558</v>
      </c>
      <c r="AX295" s="60"/>
      <c r="AY295" s="60"/>
      <c r="AZ295" s="60" t="str">
        <f>IF(AND(ISBLANK(AV295), ISBLANK(AW295)), "", _xlfn.CONCAT("[", IF(ISBLANK(AV295), "", _xlfn.CONCAT("[""mac"", """, AV295, """]")), IF(ISBLANK(AW295), "", _xlfn.CONCAT(", [""ip"", """, AW295, """]")), "]"))</f>
        <v>[["mac", "ac:84:c6:54:96:50"], ["ip", "10.0.6.77"]]</v>
      </c>
    </row>
    <row r="296" spans="1:52" ht="16" customHeight="1">
      <c r="A296" s="60">
        <v>2569</v>
      </c>
      <c r="B296" s="60" t="s">
        <v>26</v>
      </c>
      <c r="C296" s="60" t="s">
        <v>1162</v>
      </c>
      <c r="D296" s="60" t="s">
        <v>149</v>
      </c>
      <c r="E296" s="60" t="s">
        <v>1200</v>
      </c>
      <c r="F296" s="60" t="str">
        <f>IF(ISBLANK(E296), "", Table2[[#This Row],[unique_id]])</f>
        <v>template_deck_freezer_plug</v>
      </c>
      <c r="G296" s="60" t="s">
        <v>235</v>
      </c>
      <c r="H296" s="60" t="s">
        <v>752</v>
      </c>
      <c r="I296" s="60" t="s">
        <v>335</v>
      </c>
      <c r="J296" s="60"/>
      <c r="K296" s="60"/>
      <c r="L296" s="60"/>
      <c r="M296" s="60"/>
      <c r="N296" s="60"/>
      <c r="O296" s="62" t="s">
        <v>1210</v>
      </c>
      <c r="P296" s="60" t="s">
        <v>172</v>
      </c>
      <c r="Q296" s="60" t="s">
        <v>1140</v>
      </c>
      <c r="R296" s="60" t="s">
        <v>1152</v>
      </c>
      <c r="S296" s="60" t="str">
        <f>S297</f>
        <v>Deck Freezer</v>
      </c>
      <c r="T296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96" s="60"/>
      <c r="V296" s="62"/>
      <c r="W296" s="62"/>
      <c r="X296" s="62"/>
      <c r="Y296" s="62"/>
      <c r="Z296" s="62"/>
      <c r="AA296" s="60"/>
      <c r="AB296" s="60"/>
      <c r="AC296" s="60"/>
      <c r="AD296" s="60"/>
      <c r="AE296" s="60"/>
      <c r="AF296" s="62"/>
      <c r="AG296" s="60"/>
      <c r="AH296" s="60" t="str">
        <f>IF(ISBLANK(AG296),  "", _xlfn.CONCAT("haas/entity/sensor/", LOWER(C296), "/", E296, "/config"))</f>
        <v/>
      </c>
      <c r="AI296" s="60" t="str">
        <f>IF(ISBLANK(AG296),  "", _xlfn.CONCAT(LOWER(C296), "/", E296))</f>
        <v/>
      </c>
      <c r="AJ296" s="60"/>
      <c r="AK296" s="60"/>
      <c r="AL296" s="75"/>
      <c r="AM296" s="60"/>
      <c r="AN296" s="62"/>
      <c r="AO296" s="60"/>
      <c r="AP296" s="60"/>
      <c r="AQ296" s="60"/>
      <c r="AR296" s="60"/>
      <c r="AS296" s="60"/>
      <c r="AT296" s="60"/>
      <c r="AU296" s="60"/>
      <c r="AV296" s="60"/>
      <c r="AW296" s="81"/>
      <c r="AX296" s="60"/>
      <c r="AY296" s="60"/>
      <c r="AZ296" s="60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0">
        <v>2570</v>
      </c>
      <c r="B297" s="60" t="s">
        <v>26</v>
      </c>
      <c r="C297" s="60" t="s">
        <v>244</v>
      </c>
      <c r="D297" s="60" t="s">
        <v>134</v>
      </c>
      <c r="E297" s="60" t="s">
        <v>268</v>
      </c>
      <c r="F297" s="60" t="str">
        <f>IF(ISBLANK(E297), "", Table2[[#This Row],[unique_id]])</f>
        <v>deck_freezer</v>
      </c>
      <c r="G297" s="60" t="s">
        <v>235</v>
      </c>
      <c r="H297" s="60" t="s">
        <v>752</v>
      </c>
      <c r="I297" s="60" t="s">
        <v>335</v>
      </c>
      <c r="J297" s="60"/>
      <c r="K297" s="60"/>
      <c r="L297" s="60"/>
      <c r="M297" s="60" t="s">
        <v>289</v>
      </c>
      <c r="N297" s="60"/>
      <c r="O297" s="62" t="s">
        <v>1210</v>
      </c>
      <c r="P297" s="60" t="s">
        <v>172</v>
      </c>
      <c r="Q297" s="76" t="s">
        <v>1140</v>
      </c>
      <c r="R297" s="60" t="s">
        <v>1152</v>
      </c>
      <c r="S297" s="60" t="str">
        <f>Table2[[#This Row],[friendly_name]]</f>
        <v>Deck Freezer</v>
      </c>
      <c r="T29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U297" s="60"/>
      <c r="V297" s="62"/>
      <c r="W297" s="62"/>
      <c r="X297" s="62"/>
      <c r="Y297" s="62"/>
      <c r="Z297" s="62"/>
      <c r="AA297" s="60"/>
      <c r="AB297" s="60"/>
      <c r="AC297" s="60"/>
      <c r="AD297" s="60" t="s">
        <v>281</v>
      </c>
      <c r="AE297" s="60"/>
      <c r="AF297" s="62"/>
      <c r="AG297" s="60"/>
      <c r="AH297" s="60" t="str">
        <f>IF(ISBLANK(AG297),  "", _xlfn.CONCAT("haas/entity/sensor/", LOWER(C297), "/", E297, "/config"))</f>
        <v/>
      </c>
      <c r="AI297" s="60" t="str">
        <f>IF(ISBLANK(AG297),  "", _xlfn.CONCAT(LOWER(C297), "/", E297))</f>
        <v/>
      </c>
      <c r="AJ297" s="60"/>
      <c r="AK297" s="60"/>
      <c r="AL297" s="75"/>
      <c r="AM297" s="60" t="str">
        <f>IF(OR(ISBLANK(AV297), ISBLANK(AW297)), "", LOWER(_xlfn.CONCAT(Table2[[#This Row],[device_manufacturer]], "-",Table2[[#This Row],[device_suggested_area]], "-", Table2[[#This Row],[device_identifiers]])))</f>
        <v>tplink-deck-freezer</v>
      </c>
      <c r="AN297" s="62" t="s">
        <v>441</v>
      </c>
      <c r="AO297" s="60" t="s">
        <v>446</v>
      </c>
      <c r="AP297" s="60" t="s">
        <v>438</v>
      </c>
      <c r="AQ297" s="60" t="str">
        <f>IF(OR(ISBLANK(AV297), ISBLANK(AW297)), "", Table2[[#This Row],[device_via_device]])</f>
        <v>TPLink</v>
      </c>
      <c r="AR297" s="60" t="s">
        <v>1227</v>
      </c>
      <c r="AS297" s="60" t="s">
        <v>436</v>
      </c>
      <c r="AT297" s="60"/>
      <c r="AU297" s="60" t="s">
        <v>569</v>
      </c>
      <c r="AV297" s="60" t="s">
        <v>426</v>
      </c>
      <c r="AW297" s="60" t="s">
        <v>559</v>
      </c>
      <c r="AX297" s="60"/>
      <c r="AY297" s="60"/>
      <c r="AZ297" s="60" t="str">
        <f>IF(AND(ISBLANK(AV297), ISBLANK(AW297)), "", _xlfn.CONCAT("[", IF(ISBLANK(AV297), "", _xlfn.CONCAT("[""mac"", """, AV297, """]")), IF(ISBLANK(AW297), "", _xlfn.CONCAT(", [""ip"", """, AW297, """]")), "]"))</f>
        <v>[["mac", "ac:84:c6:54:9e:cf"], ["ip", "10.0.6.78"]]</v>
      </c>
    </row>
    <row r="298" spans="1:52" ht="16" customHeight="1">
      <c r="A298" s="60">
        <v>2571</v>
      </c>
      <c r="B298" s="60" t="s">
        <v>26</v>
      </c>
      <c r="C298" s="60" t="s">
        <v>1162</v>
      </c>
      <c r="D298" s="60" t="s">
        <v>149</v>
      </c>
      <c r="E298" s="60" t="s">
        <v>1201</v>
      </c>
      <c r="F298" s="60" t="str">
        <f>IF(ISBLANK(E298), "", Table2[[#This Row],[unique_id]])</f>
        <v>template_study_battery_charger_plug_plug</v>
      </c>
      <c r="G298" s="60" t="s">
        <v>242</v>
      </c>
      <c r="H298" s="60" t="s">
        <v>752</v>
      </c>
      <c r="I298" s="60" t="s">
        <v>335</v>
      </c>
      <c r="J298" s="60"/>
      <c r="K298" s="60"/>
      <c r="L298" s="60"/>
      <c r="M298" s="60"/>
      <c r="N298" s="60"/>
      <c r="O298" s="62" t="s">
        <v>1210</v>
      </c>
      <c r="P298" s="60" t="s">
        <v>172</v>
      </c>
      <c r="Q298" s="60" t="s">
        <v>1140</v>
      </c>
      <c r="R298" s="60" t="s">
        <v>752</v>
      </c>
      <c r="S298" s="60" t="str">
        <f>S299</f>
        <v>Study Battery Charger</v>
      </c>
      <c r="T29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8" s="60"/>
      <c r="V298" s="62"/>
      <c r="W298" s="62"/>
      <c r="X298" s="62"/>
      <c r="Y298" s="62"/>
      <c r="Z298" s="62"/>
      <c r="AA298" s="60"/>
      <c r="AB298" s="60"/>
      <c r="AC298" s="60"/>
      <c r="AD298" s="60"/>
      <c r="AE298" s="60"/>
      <c r="AF298" s="62"/>
      <c r="AG298" s="60"/>
      <c r="AH298" s="60" t="str">
        <f>IF(ISBLANK(AG298),  "", _xlfn.CONCAT("haas/entity/sensor/", LOWER(C298), "/", E298, "/config"))</f>
        <v/>
      </c>
      <c r="AI298" s="60" t="str">
        <f>IF(ISBLANK(AG298),  "", _xlfn.CONCAT(LOWER(C298), "/", E298))</f>
        <v/>
      </c>
      <c r="AJ298" s="60"/>
      <c r="AK298" s="60"/>
      <c r="AL298" s="75"/>
      <c r="AM298" s="60"/>
      <c r="AN298" s="62"/>
      <c r="AO298" s="60"/>
      <c r="AP298" s="60"/>
      <c r="AQ298" s="60"/>
      <c r="AR298" s="60"/>
      <c r="AS298" s="60"/>
      <c r="AT298" s="60"/>
      <c r="AU298" s="60"/>
      <c r="AV298" s="60"/>
      <c r="AW298" s="81"/>
      <c r="AX298" s="60"/>
      <c r="AY298" s="60"/>
      <c r="AZ298" s="60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0">
        <v>2572</v>
      </c>
      <c r="B299" s="60" t="s">
        <v>26</v>
      </c>
      <c r="C299" s="60" t="s">
        <v>244</v>
      </c>
      <c r="D299" s="60" t="s">
        <v>134</v>
      </c>
      <c r="E299" s="60" t="s">
        <v>274</v>
      </c>
      <c r="F299" s="60" t="str">
        <f>IF(ISBLANK(E299), "", Table2[[#This Row],[unique_id]])</f>
        <v>study_battery_charger</v>
      </c>
      <c r="G299" s="60" t="s">
        <v>242</v>
      </c>
      <c r="H299" s="60" t="s">
        <v>752</v>
      </c>
      <c r="I299" s="60" t="s">
        <v>335</v>
      </c>
      <c r="J299" s="60"/>
      <c r="K299" s="60"/>
      <c r="L299" s="60"/>
      <c r="M299" s="60" t="s">
        <v>289</v>
      </c>
      <c r="N299" s="60"/>
      <c r="O299" s="62" t="s">
        <v>1210</v>
      </c>
      <c r="P299" s="60" t="s">
        <v>172</v>
      </c>
      <c r="Q299" s="60" t="s">
        <v>1140</v>
      </c>
      <c r="R299" s="60" t="s">
        <v>752</v>
      </c>
      <c r="S299" s="60" t="str">
        <f>_xlfn.CONCAT( Table2[[#This Row],[device_suggested_area]], " ",Table2[[#This Row],[friendly_name]])</f>
        <v>Study Battery Charger</v>
      </c>
      <c r="T29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U299" s="60"/>
      <c r="V299" s="62"/>
      <c r="W299" s="62"/>
      <c r="X299" s="62"/>
      <c r="Y299" s="62"/>
      <c r="Z299" s="62"/>
      <c r="AA299" s="60"/>
      <c r="AB299" s="60"/>
      <c r="AC299" s="60"/>
      <c r="AD299" s="60" t="s">
        <v>287</v>
      </c>
      <c r="AE299" s="60"/>
      <c r="AF299" s="62"/>
      <c r="AG299" s="60"/>
      <c r="AH299" s="60" t="str">
        <f>IF(ISBLANK(AG299),  "", _xlfn.CONCAT("haas/entity/sensor/", LOWER(C299), "/", E299, "/config"))</f>
        <v/>
      </c>
      <c r="AI299" s="60" t="str">
        <f>IF(ISBLANK(AG299),  "", _xlfn.CONCAT(LOWER(C299), "/", E299))</f>
        <v/>
      </c>
      <c r="AJ299" s="60"/>
      <c r="AK299" s="60"/>
      <c r="AL299" s="75"/>
      <c r="AM299" s="60" t="str">
        <f>IF(OR(ISBLANK(AV299), ISBLANK(AW299)), "", LOWER(_xlfn.CONCAT(Table2[[#This Row],[device_manufacturer]], "-",Table2[[#This Row],[device_suggested_area]], "-", Table2[[#This Row],[device_identifiers]])))</f>
        <v>tplink-study-battery-charger</v>
      </c>
      <c r="AN299" s="62" t="s">
        <v>440</v>
      </c>
      <c r="AO299" s="60" t="s">
        <v>473</v>
      </c>
      <c r="AP299" s="63" t="s">
        <v>439</v>
      </c>
      <c r="AQ299" s="60" t="str">
        <f>IF(OR(ISBLANK(AV299), ISBLANK(AW299)), "", Table2[[#This Row],[device_via_device]])</f>
        <v>TPLink</v>
      </c>
      <c r="AR299" s="60" t="s">
        <v>1227</v>
      </c>
      <c r="AS299" s="60" t="s">
        <v>435</v>
      </c>
      <c r="AT299" s="60"/>
      <c r="AU299" s="60" t="s">
        <v>569</v>
      </c>
      <c r="AV299" s="60" t="s">
        <v>419</v>
      </c>
      <c r="AW299" s="60" t="s">
        <v>552</v>
      </c>
      <c r="AX299" s="60"/>
      <c r="AY299" s="60"/>
      <c r="AZ299" s="60" t="str">
        <f>IF(AND(ISBLANK(AV299), ISBLANK(AW299)), "", _xlfn.CONCAT("[", IF(ISBLANK(AV299), "", _xlfn.CONCAT("[""mac"", """, AV299, """]")), IF(ISBLANK(AW299), "", _xlfn.CONCAT(", [""ip"", """, AW299, """]")), "]"))</f>
        <v>[["mac", "5c:a6:e6:25:64:e9"], ["ip", "10.0.6.71"]]</v>
      </c>
    </row>
    <row r="300" spans="1:52" ht="16" customHeight="1">
      <c r="A300" s="60">
        <v>2573</v>
      </c>
      <c r="B300" s="60" t="s">
        <v>26</v>
      </c>
      <c r="C300" s="60" t="s">
        <v>1162</v>
      </c>
      <c r="D300" s="60" t="s">
        <v>149</v>
      </c>
      <c r="E300" s="60" t="s">
        <v>1202</v>
      </c>
      <c r="F300" s="60" t="str">
        <f>IF(ISBLANK(E300), "", Table2[[#This Row],[unique_id]])</f>
        <v>template_laundry_vacuum_charger_plug</v>
      </c>
      <c r="G300" s="60" t="s">
        <v>241</v>
      </c>
      <c r="H300" s="60" t="s">
        <v>752</v>
      </c>
      <c r="I300" s="60" t="s">
        <v>335</v>
      </c>
      <c r="J300" s="60"/>
      <c r="K300" s="60"/>
      <c r="L300" s="60"/>
      <c r="M300" s="60"/>
      <c r="N300" s="60"/>
      <c r="O300" s="62" t="s">
        <v>1210</v>
      </c>
      <c r="P300" s="60" t="s">
        <v>172</v>
      </c>
      <c r="Q300" s="60" t="s">
        <v>1140</v>
      </c>
      <c r="R300" s="60" t="s">
        <v>752</v>
      </c>
      <c r="S300" s="60" t="str">
        <f>S301</f>
        <v>Laundry Vacuum Charger</v>
      </c>
      <c r="T30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0" s="60"/>
      <c r="V300" s="62"/>
      <c r="W300" s="62"/>
      <c r="X300" s="62"/>
      <c r="Y300" s="62"/>
      <c r="Z300" s="62"/>
      <c r="AA300" s="60"/>
      <c r="AB300" s="60"/>
      <c r="AC300" s="60"/>
      <c r="AD300" s="60"/>
      <c r="AE300" s="60"/>
      <c r="AF300" s="62"/>
      <c r="AG300" s="60"/>
      <c r="AH300" s="60" t="str">
        <f>IF(ISBLANK(AG300),  "", _xlfn.CONCAT("haas/entity/sensor/", LOWER(C300), "/", E300, "/config"))</f>
        <v/>
      </c>
      <c r="AI300" s="60" t="str">
        <f>IF(ISBLANK(AG300),  "", _xlfn.CONCAT(LOWER(C300), "/", E300))</f>
        <v/>
      </c>
      <c r="AJ300" s="76"/>
      <c r="AK300" s="60"/>
      <c r="AL300" s="75"/>
      <c r="AM300" s="60"/>
      <c r="AN300" s="62"/>
      <c r="AO300" s="60"/>
      <c r="AP300" s="63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0">
        <v>2574</v>
      </c>
      <c r="B301" s="60" t="s">
        <v>26</v>
      </c>
      <c r="C301" s="60" t="s">
        <v>244</v>
      </c>
      <c r="D301" s="60" t="s">
        <v>134</v>
      </c>
      <c r="E301" s="60" t="s">
        <v>275</v>
      </c>
      <c r="F301" s="60" t="str">
        <f>IF(ISBLANK(E301), "", Table2[[#This Row],[unique_id]])</f>
        <v>laundry_vacuum_charger</v>
      </c>
      <c r="G301" s="60" t="s">
        <v>241</v>
      </c>
      <c r="H301" s="60" t="s">
        <v>752</v>
      </c>
      <c r="I301" s="60" t="s">
        <v>335</v>
      </c>
      <c r="J301" s="60"/>
      <c r="K301" s="60"/>
      <c r="L301" s="60"/>
      <c r="M301" s="60" t="s">
        <v>289</v>
      </c>
      <c r="N301" s="60"/>
      <c r="O301" s="62" t="s">
        <v>1210</v>
      </c>
      <c r="P301" s="60" t="s">
        <v>172</v>
      </c>
      <c r="Q301" s="60" t="s">
        <v>1140</v>
      </c>
      <c r="R301" s="60" t="s">
        <v>752</v>
      </c>
      <c r="S301" s="60" t="str">
        <f>_xlfn.CONCAT( Table2[[#This Row],[device_suggested_area]], " ",Table2[[#This Row],[friendly_name]])</f>
        <v>Laundry Vacuum Charger</v>
      </c>
      <c r="T30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U301" s="60"/>
      <c r="V301" s="62"/>
      <c r="W301" s="62"/>
      <c r="X301" s="62"/>
      <c r="Y301" s="62"/>
      <c r="Z301" s="62"/>
      <c r="AA301" s="60"/>
      <c r="AB301" s="60"/>
      <c r="AC301" s="60"/>
      <c r="AD301" s="60" t="s">
        <v>287</v>
      </c>
      <c r="AE301" s="60"/>
      <c r="AF301" s="62"/>
      <c r="AG301" s="60"/>
      <c r="AH301" s="60" t="str">
        <f>IF(ISBLANK(AG301),  "", _xlfn.CONCAT("haas/entity/sensor/", LOWER(C301), "/", E301, "/config"))</f>
        <v/>
      </c>
      <c r="AI301" s="60" t="str">
        <f>IF(ISBLANK(AG301),  "", _xlfn.CONCAT(LOWER(C301), "/", E301))</f>
        <v/>
      </c>
      <c r="AJ301" s="60"/>
      <c r="AK301" s="60"/>
      <c r="AL301" s="75"/>
      <c r="AM301" s="60" t="str">
        <f>IF(OR(ISBLANK(AV301), ISBLANK(AW301)), "", LOWER(_xlfn.CONCAT(Table2[[#This Row],[device_manufacturer]], "-",Table2[[#This Row],[device_suggested_area]], "-", Table2[[#This Row],[device_identifiers]])))</f>
        <v>tplink-laundry-vacuum-charger</v>
      </c>
      <c r="AN301" s="62" t="s">
        <v>440</v>
      </c>
      <c r="AO301" s="60" t="s">
        <v>474</v>
      </c>
      <c r="AP301" s="63" t="s">
        <v>439</v>
      </c>
      <c r="AQ301" s="60" t="str">
        <f>IF(OR(ISBLANK(AV301), ISBLANK(AW301)), "", Table2[[#This Row],[device_via_device]])</f>
        <v>TPLink</v>
      </c>
      <c r="AR301" s="60" t="s">
        <v>1228</v>
      </c>
      <c r="AS301" s="60" t="s">
        <v>223</v>
      </c>
      <c r="AT301" s="60"/>
      <c r="AU301" s="60" t="s">
        <v>569</v>
      </c>
      <c r="AV301" s="60" t="s">
        <v>420</v>
      </c>
      <c r="AW301" s="60" t="s">
        <v>553</v>
      </c>
      <c r="AX301" s="60"/>
      <c r="AY301" s="60"/>
      <c r="AZ301" s="60" t="str">
        <f>IF(AND(ISBLANK(AV301), ISBLANK(AW301)), "", _xlfn.CONCAT("[", IF(ISBLANK(AV301), "", _xlfn.CONCAT("[""mac"", """, AV301, """]")), IF(ISBLANK(AW301), "", _xlfn.CONCAT(", [""ip"", """, AW301, """]")), "]"))</f>
        <v>[["mac", "5c:a6:e6:25:57:fd"], ["ip", "10.0.6.72"]]</v>
      </c>
    </row>
    <row r="302" spans="1:52" ht="16" customHeight="1">
      <c r="A302" s="60">
        <v>2575</v>
      </c>
      <c r="B302" s="60" t="s">
        <v>26</v>
      </c>
      <c r="C302" s="60" t="s">
        <v>1162</v>
      </c>
      <c r="D302" s="60" t="s">
        <v>149</v>
      </c>
      <c r="E302" s="60" t="s">
        <v>1238</v>
      </c>
      <c r="F302" s="61" t="str">
        <f>IF(ISBLANK(E302), "", Table2[[#This Row],[unique_id]])</f>
        <v>template_macbookflo_outlet_plug</v>
      </c>
      <c r="G302" s="60" t="s">
        <v>1242</v>
      </c>
      <c r="H302" s="60" t="s">
        <v>752</v>
      </c>
      <c r="I302" s="60" t="s">
        <v>335</v>
      </c>
      <c r="J302" s="60"/>
      <c r="K302" s="60"/>
      <c r="L302" s="60"/>
      <c r="M302" s="60"/>
      <c r="N302" s="60"/>
      <c r="O302" s="62" t="s">
        <v>1210</v>
      </c>
      <c r="P302" s="60"/>
      <c r="Q302" s="60"/>
      <c r="R302" s="60" t="s">
        <v>1244</v>
      </c>
      <c r="S302" s="60" t="str">
        <f>_xlfn.CONCAT( "", "",Table2[[#This Row],[friendly_name]])</f>
        <v>MacBook Flo</v>
      </c>
      <c r="T30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2" s="60"/>
      <c r="V302" s="62"/>
      <c r="W302" s="62"/>
      <c r="X302" s="62"/>
      <c r="Y302" s="62"/>
      <c r="Z302" s="62"/>
      <c r="AA302" s="60"/>
      <c r="AB302" s="60"/>
      <c r="AC302" s="60"/>
      <c r="AD302" s="60"/>
      <c r="AE302" s="60"/>
      <c r="AF302" s="62"/>
      <c r="AG302" s="60"/>
      <c r="AH302" s="60" t="str">
        <f>IF(ISBLANK(AG302),  "", _xlfn.CONCAT("haas/entity/sensor/", LOWER(C302), "/", E302, "/config"))</f>
        <v/>
      </c>
      <c r="AI302" s="60" t="str">
        <f>IF(ISBLANK(AG302),  "", _xlfn.CONCAT(LOWER(C302), "/", E302))</f>
        <v/>
      </c>
      <c r="AJ302" s="63"/>
      <c r="AK302" s="60"/>
      <c r="AL302" s="33"/>
      <c r="AM302" s="60"/>
      <c r="AN302" s="62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1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0">
        <v>2576</v>
      </c>
      <c r="B303" s="60" t="s">
        <v>26</v>
      </c>
      <c r="C303" s="60" t="s">
        <v>244</v>
      </c>
      <c r="D303" s="60" t="s">
        <v>134</v>
      </c>
      <c r="E303" s="60" t="s">
        <v>1239</v>
      </c>
      <c r="F303" s="61" t="str">
        <f>IF(ISBLANK(E303), "", Table2[[#This Row],[unique_id]])</f>
        <v>macbookflo_outlet</v>
      </c>
      <c r="G303" s="60" t="s">
        <v>1242</v>
      </c>
      <c r="H303" s="60" t="s">
        <v>752</v>
      </c>
      <c r="I303" s="60" t="s">
        <v>335</v>
      </c>
      <c r="J303" s="60"/>
      <c r="K303" s="60"/>
      <c r="L303" s="60"/>
      <c r="M303" s="60" t="s">
        <v>289</v>
      </c>
      <c r="N303" s="60"/>
      <c r="O303" s="62" t="s">
        <v>1210</v>
      </c>
      <c r="P303" s="60"/>
      <c r="Q303" s="60"/>
      <c r="R303" s="60" t="s">
        <v>1244</v>
      </c>
      <c r="S303" s="60" t="str">
        <f>_xlfn.CONCAT( "", "",Table2[[#This Row],[friendly_name]])</f>
        <v>MacBook Flo</v>
      </c>
      <c r="T30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sensor.macbookflo_outlet_current_consumption
energy_sensor_id: sensor.macbookflo_outlet_total_consumption
</v>
      </c>
      <c r="U303" s="60"/>
      <c r="V303" s="62"/>
      <c r="W303" s="62"/>
      <c r="X303" s="62"/>
      <c r="Y303" s="62"/>
      <c r="Z303" s="62"/>
      <c r="AA303" s="60"/>
      <c r="AB303" s="60"/>
      <c r="AC303" s="60"/>
      <c r="AD303" s="60" t="s">
        <v>284</v>
      </c>
      <c r="AE303" s="60"/>
      <c r="AF303" s="62"/>
      <c r="AG303" s="60"/>
      <c r="AH303" s="60" t="str">
        <f>IF(ISBLANK(AG303),  "", _xlfn.CONCAT("haas/entity/sensor/", LOWER(C303), "/", E303, "/config"))</f>
        <v/>
      </c>
      <c r="AI303" s="60" t="str">
        <f>IF(ISBLANK(AG303),  "", _xlfn.CONCAT(LOWER(C303), "/", E303))</f>
        <v/>
      </c>
      <c r="AJ303" s="63"/>
      <c r="AK303" s="60"/>
      <c r="AL303" s="33"/>
      <c r="AM303" s="60" t="str">
        <f>IF(OR(ISBLANK(AV303), ISBLANK(AW303)), "", LOWER(_xlfn.CONCAT(Table2[[#This Row],[device_manufacturer]], "-",Table2[[#This Row],[device_suggested_area]], "-", Table2[[#This Row],[device_identifiers]])))</f>
        <v>tplink-rack-macbook-flo</v>
      </c>
      <c r="AN303" s="62" t="s">
        <v>440</v>
      </c>
      <c r="AO303" s="60" t="s">
        <v>479</v>
      </c>
      <c r="AP303" s="63" t="s">
        <v>439</v>
      </c>
      <c r="AQ303" s="60" t="str">
        <f>IF(OR(ISBLANK(AV303), ISBLANK(AW303)), "", Table2[[#This Row],[device_via_device]])</f>
        <v>TPLink</v>
      </c>
      <c r="AR303" s="60" t="s">
        <v>1228</v>
      </c>
      <c r="AS303" s="60" t="s">
        <v>28</v>
      </c>
      <c r="AT303" s="60"/>
      <c r="AU303" s="60" t="s">
        <v>569</v>
      </c>
      <c r="AV303" s="60" t="s">
        <v>1249</v>
      </c>
      <c r="AW303" s="79" t="s">
        <v>1231</v>
      </c>
      <c r="AX303" s="60"/>
      <c r="AY303" s="60"/>
      <c r="AZ303" s="61" t="str">
        <f>IF(AND(ISBLANK(AV303), ISBLANK(AW303)), "", _xlfn.CONCAT("[", IF(ISBLANK(AV303), "", _xlfn.CONCAT("[""mac"", """, AV303, """]")), IF(ISBLANK(AW303), "", _xlfn.CONCAT(", [""ip"", """, AW303, """]")), "]"))</f>
        <v>[["mac", "5c:a6:e6:25:56:a7"], ["ip", "10.0.6.92"]]</v>
      </c>
    </row>
    <row r="304" spans="1:52" ht="16" customHeight="1">
      <c r="A304" s="60">
        <v>2577</v>
      </c>
      <c r="B304" s="60" t="s">
        <v>26</v>
      </c>
      <c r="C304" s="60" t="s">
        <v>1162</v>
      </c>
      <c r="D304" s="60" t="s">
        <v>149</v>
      </c>
      <c r="E304" s="60" t="s">
        <v>1240</v>
      </c>
      <c r="F304" s="61" t="str">
        <f>IF(ISBLANK(E304), "", Table2[[#This Row],[unique_id]])</f>
        <v>template_macminimeg_outlet_plug</v>
      </c>
      <c r="G304" s="80" t="s">
        <v>1243</v>
      </c>
      <c r="H304" s="60" t="s">
        <v>752</v>
      </c>
      <c r="I304" s="60" t="s">
        <v>335</v>
      </c>
      <c r="J304" s="60"/>
      <c r="K304" s="60"/>
      <c r="L304" s="60"/>
      <c r="M304" s="60"/>
      <c r="N304" s="60"/>
      <c r="O304" s="62" t="s">
        <v>1210</v>
      </c>
      <c r="P304" s="60"/>
      <c r="Q304" s="60"/>
      <c r="R304" s="60" t="s">
        <v>1244</v>
      </c>
      <c r="S304" s="60" t="str">
        <f>_xlfn.CONCAT( "", "",Table2[[#This Row],[friendly_name]])</f>
        <v>Mac Mini Meg</v>
      </c>
      <c r="T30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4" s="60"/>
      <c r="V304" s="62"/>
      <c r="W304" s="62"/>
      <c r="X304" s="62"/>
      <c r="Y304" s="62"/>
      <c r="Z304" s="62"/>
      <c r="AA304" s="60"/>
      <c r="AB304" s="60"/>
      <c r="AC304" s="60"/>
      <c r="AD304" s="60"/>
      <c r="AE304" s="60"/>
      <c r="AF304" s="62"/>
      <c r="AG304" s="60"/>
      <c r="AH304" s="60" t="str">
        <f>IF(ISBLANK(AG304),  "", _xlfn.CONCAT("haas/entity/sensor/", LOWER(C304), "/", E304, "/config"))</f>
        <v/>
      </c>
      <c r="AI304" s="60" t="str">
        <f>IF(ISBLANK(AG304),  "", _xlfn.CONCAT(LOWER(C304), "/", E304))</f>
        <v/>
      </c>
      <c r="AJ304" s="63"/>
      <c r="AK304" s="60"/>
      <c r="AL304" s="33"/>
      <c r="AM304" s="60"/>
      <c r="AN304" s="62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1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0">
        <v>2578</v>
      </c>
      <c r="B305" s="60" t="s">
        <v>26</v>
      </c>
      <c r="C305" s="60" t="s">
        <v>244</v>
      </c>
      <c r="D305" s="60" t="s">
        <v>134</v>
      </c>
      <c r="E305" s="60" t="s">
        <v>1241</v>
      </c>
      <c r="F305" s="61" t="str">
        <f>IF(ISBLANK(E305), "", Table2[[#This Row],[unique_id]])</f>
        <v>macminimeg_outlet</v>
      </c>
      <c r="G305" s="80" t="s">
        <v>1243</v>
      </c>
      <c r="H305" s="60" t="s">
        <v>752</v>
      </c>
      <c r="I305" s="60" t="s">
        <v>335</v>
      </c>
      <c r="J305" s="60"/>
      <c r="K305" s="60"/>
      <c r="L305" s="60"/>
      <c r="M305" s="60" t="s">
        <v>289</v>
      </c>
      <c r="N305" s="60"/>
      <c r="O305" s="62" t="s">
        <v>1210</v>
      </c>
      <c r="P305" s="60"/>
      <c r="Q305" s="60"/>
      <c r="R305" s="60" t="s">
        <v>1244</v>
      </c>
      <c r="S305" s="60" t="str">
        <f>_xlfn.CONCAT( "", "",Table2[[#This Row],[friendly_name]])</f>
        <v>Mac Mini Meg</v>
      </c>
      <c r="T30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sensor.macminimeg_outlet_current_consumption
energy_sensor_id: sensor.macminimeg_outlet_total_consumption
</v>
      </c>
      <c r="U305" s="60"/>
      <c r="V305" s="62"/>
      <c r="W305" s="62"/>
      <c r="X305" s="62"/>
      <c r="Y305" s="62"/>
      <c r="Z305" s="62"/>
      <c r="AA305" s="60"/>
      <c r="AB305" s="60"/>
      <c r="AC305" s="60"/>
      <c r="AD305" s="60" t="s">
        <v>284</v>
      </c>
      <c r="AE305" s="60"/>
      <c r="AF305" s="62"/>
      <c r="AG305" s="60"/>
      <c r="AH305" s="60" t="str">
        <f>IF(ISBLANK(AG305),  "", _xlfn.CONCAT("haas/entity/sensor/", LOWER(C305), "/", E305, "/config"))</f>
        <v/>
      </c>
      <c r="AI305" s="60" t="str">
        <f>IF(ISBLANK(AG305),  "", _xlfn.CONCAT(LOWER(C305), "/", E305))</f>
        <v/>
      </c>
      <c r="AJ305" s="63"/>
      <c r="AK305" s="60"/>
      <c r="AL305" s="33"/>
      <c r="AM305" s="60" t="str">
        <f>IF(OR(ISBLANK(AV305), ISBLANK(AW305)), "", LOWER(_xlfn.CONCAT(Table2[[#This Row],[device_manufacturer]], "-",Table2[[#This Row],[device_suggested_area]], "-", Table2[[#This Row],[device_identifiers]])))</f>
        <v>tplink-rack-macmini-meg</v>
      </c>
      <c r="AN305" s="62" t="s">
        <v>440</v>
      </c>
      <c r="AO305" s="60" t="s">
        <v>845</v>
      </c>
      <c r="AP305" s="63" t="s">
        <v>439</v>
      </c>
      <c r="AQ305" s="60" t="str">
        <f>IF(OR(ISBLANK(AV305), ISBLANK(AW305)), "", Table2[[#This Row],[device_via_device]])</f>
        <v>TPLink</v>
      </c>
      <c r="AR305" s="60" t="s">
        <v>1228</v>
      </c>
      <c r="AS305" s="60" t="s">
        <v>28</v>
      </c>
      <c r="AT305" s="60"/>
      <c r="AU305" s="60" t="s">
        <v>569</v>
      </c>
      <c r="AV305" s="60" t="s">
        <v>1246</v>
      </c>
      <c r="AW305" s="79" t="s">
        <v>1236</v>
      </c>
      <c r="AX305" s="60"/>
      <c r="AY305" s="60"/>
      <c r="AZ305" s="61" t="str">
        <f>IF(AND(ISBLANK(AV305), ISBLANK(AW305)), "", _xlfn.CONCAT("[", IF(ISBLANK(AV305), "", _xlfn.CONCAT("[""mac"", """, AV305, """]")), IF(ISBLANK(AW305), "", _xlfn.CONCAT(", [""ip"", """, AW305, """]")), "]"))</f>
        <v>[["mac", "5c:a6:e6:25:59:c0"], ["ip", "10.0.6.93"]]</v>
      </c>
    </row>
    <row r="306" spans="1:52" ht="16" customHeight="1">
      <c r="A306" s="60">
        <v>2579</v>
      </c>
      <c r="B306" s="60" t="s">
        <v>26</v>
      </c>
      <c r="C306" s="60" t="s">
        <v>1162</v>
      </c>
      <c r="D306" s="60" t="s">
        <v>149</v>
      </c>
      <c r="E306" s="60" t="s">
        <v>1203</v>
      </c>
      <c r="F306" s="60" t="str">
        <f>IF(ISBLANK(E306), "", Table2[[#This Row],[unique_id]])</f>
        <v>template_rack_outlet_plug</v>
      </c>
      <c r="G306" s="60" t="s">
        <v>233</v>
      </c>
      <c r="H306" s="60" t="s">
        <v>752</v>
      </c>
      <c r="I306" s="60" t="s">
        <v>335</v>
      </c>
      <c r="J306" s="60"/>
      <c r="K306" s="60"/>
      <c r="L306" s="60"/>
      <c r="M306" s="60"/>
      <c r="N306" s="60"/>
      <c r="O306" s="62" t="s">
        <v>1210</v>
      </c>
      <c r="P306" s="60" t="s">
        <v>172</v>
      </c>
      <c r="Q306" s="60" t="s">
        <v>1140</v>
      </c>
      <c r="R306" s="60" t="s">
        <v>1142</v>
      </c>
      <c r="S306" s="60" t="str">
        <f>S307</f>
        <v>Server Rack</v>
      </c>
      <c r="T306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06" s="60"/>
      <c r="V306" s="62"/>
      <c r="W306" s="62"/>
      <c r="X306" s="62"/>
      <c r="Y306" s="62"/>
      <c r="Z306" s="62"/>
      <c r="AA306" s="60"/>
      <c r="AB306" s="60"/>
      <c r="AC306" s="60"/>
      <c r="AD306" s="60"/>
      <c r="AE306" s="60"/>
      <c r="AF306" s="62"/>
      <c r="AG306" s="60"/>
      <c r="AH306" s="60" t="str">
        <f>IF(ISBLANK(AG306),  "", _xlfn.CONCAT("haas/entity/sensor/", LOWER(C306), "/", E306, "/config"))</f>
        <v/>
      </c>
      <c r="AI306" s="60" t="str">
        <f>IF(ISBLANK(AG306),  "", _xlfn.CONCAT(LOWER(C306), "/", E306))</f>
        <v/>
      </c>
      <c r="AJ306" s="60"/>
      <c r="AK306" s="60"/>
      <c r="AL306" s="75"/>
      <c r="AM306" s="60"/>
      <c r="AN306" s="62"/>
      <c r="AO306" s="60"/>
      <c r="AP306" s="63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0">
        <v>2580</v>
      </c>
      <c r="B307" s="60" t="s">
        <v>26</v>
      </c>
      <c r="C307" s="60" t="s">
        <v>244</v>
      </c>
      <c r="D307" s="60" t="s">
        <v>134</v>
      </c>
      <c r="E307" s="60" t="s">
        <v>272</v>
      </c>
      <c r="F307" s="60" t="str">
        <f>IF(ISBLANK(E307), "", Table2[[#This Row],[unique_id]])</f>
        <v>rack_outlet</v>
      </c>
      <c r="G307" s="60" t="s">
        <v>233</v>
      </c>
      <c r="H307" s="60" t="s">
        <v>752</v>
      </c>
      <c r="I307" s="60" t="s">
        <v>335</v>
      </c>
      <c r="J307" s="60"/>
      <c r="K307" s="60"/>
      <c r="L307" s="60"/>
      <c r="M307" s="60" t="s">
        <v>289</v>
      </c>
      <c r="N307" s="60"/>
      <c r="O307" s="62" t="s">
        <v>1210</v>
      </c>
      <c r="P307" s="60" t="s">
        <v>172</v>
      </c>
      <c r="Q307" s="60" t="s">
        <v>1140</v>
      </c>
      <c r="R307" s="60" t="s">
        <v>1142</v>
      </c>
      <c r="S307" s="60" t="str">
        <f>_xlfn.CONCAT( "", "",Table2[[#This Row],[friendly_name]])</f>
        <v>Server Rack</v>
      </c>
      <c r="T30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U307" s="60"/>
      <c r="V307" s="62"/>
      <c r="W307" s="62"/>
      <c r="X307" s="62"/>
      <c r="Y307" s="62"/>
      <c r="Z307" s="62"/>
      <c r="AA307" s="60"/>
      <c r="AB307" s="60"/>
      <c r="AC307" s="60"/>
      <c r="AD307" s="60" t="s">
        <v>284</v>
      </c>
      <c r="AE307" s="60"/>
      <c r="AF307" s="62"/>
      <c r="AG307" s="60"/>
      <c r="AH307" s="60" t="str">
        <f>IF(ISBLANK(AG307),  "", _xlfn.CONCAT("haas/entity/sensor/", LOWER(C307), "/", E307, "/config"))</f>
        <v/>
      </c>
      <c r="AI307" s="60" t="str">
        <f>IF(ISBLANK(AG307),  "", _xlfn.CONCAT(LOWER(C307), "/", E307))</f>
        <v/>
      </c>
      <c r="AJ307" s="60"/>
      <c r="AK307" s="60"/>
      <c r="AL307" s="75"/>
      <c r="AM307" s="60" t="str">
        <f>IF(OR(ISBLANK(AV307), ISBLANK(AW307)), "", LOWER(_xlfn.CONCAT(Table2[[#This Row],[device_manufacturer]], "-",Table2[[#This Row],[device_suggested_area]], "-", Table2[[#This Row],[device_identifiers]])))</f>
        <v>tplink-rack-outlet</v>
      </c>
      <c r="AN307" s="62" t="s">
        <v>441</v>
      </c>
      <c r="AO307" s="60" t="s">
        <v>450</v>
      </c>
      <c r="AP307" s="60" t="s">
        <v>438</v>
      </c>
      <c r="AQ307" s="60" t="str">
        <f>IF(OR(ISBLANK(AV307), ISBLANK(AW307)), "", Table2[[#This Row],[device_via_device]])</f>
        <v>TPLink</v>
      </c>
      <c r="AR307" s="60" t="s">
        <v>1227</v>
      </c>
      <c r="AS307" s="60" t="s">
        <v>28</v>
      </c>
      <c r="AT307" s="60"/>
      <c r="AU307" s="60" t="s">
        <v>569</v>
      </c>
      <c r="AV307" s="60" t="s">
        <v>434</v>
      </c>
      <c r="AW307" s="60" t="s">
        <v>567</v>
      </c>
      <c r="AX307" s="60"/>
      <c r="AY307" s="60"/>
      <c r="AZ307" s="60" t="str">
        <f>IF(AND(ISBLANK(AV307), ISBLANK(AW307)), "", _xlfn.CONCAT("[", IF(ISBLANK(AV307), "", _xlfn.CONCAT("[""mac"", """, AV307, """]")), IF(ISBLANK(AW307), "", _xlfn.CONCAT(", [""ip"", """, AW307, """]")), "]"))</f>
        <v>[["mac", "ac:84:c6:54:95:8b"], ["ip", "10.0.6.86"]]</v>
      </c>
    </row>
    <row r="308" spans="1:52" ht="16" customHeight="1">
      <c r="A308" s="60">
        <v>2581</v>
      </c>
      <c r="B308" s="60" t="s">
        <v>26</v>
      </c>
      <c r="C308" s="60" t="s">
        <v>1162</v>
      </c>
      <c r="D308" s="60" t="s">
        <v>149</v>
      </c>
      <c r="E308" s="60" t="s">
        <v>1204</v>
      </c>
      <c r="F308" s="60" t="str">
        <f>IF(ISBLANK(E308), "", Table2[[#This Row],[unique_id]])</f>
        <v>template_roof_network_switch_plug</v>
      </c>
      <c r="G308" s="60" t="s">
        <v>230</v>
      </c>
      <c r="H308" s="60" t="s">
        <v>752</v>
      </c>
      <c r="I308" s="60" t="s">
        <v>335</v>
      </c>
      <c r="J308" s="60"/>
      <c r="K308" s="60"/>
      <c r="L308" s="60"/>
      <c r="M308" s="60"/>
      <c r="N308" s="60"/>
      <c r="O308" s="62" t="s">
        <v>1210</v>
      </c>
      <c r="P308" s="60" t="s">
        <v>172</v>
      </c>
      <c r="Q308" s="60" t="s">
        <v>1140</v>
      </c>
      <c r="R308" s="60" t="s">
        <v>1142</v>
      </c>
      <c r="S308" s="60" t="str">
        <f>S309</f>
        <v>Network Switch</v>
      </c>
      <c r="T30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08" s="60"/>
      <c r="V308" s="62"/>
      <c r="W308" s="62"/>
      <c r="X308" s="62"/>
      <c r="Y308" s="62"/>
      <c r="Z308" s="62"/>
      <c r="AA308" s="60"/>
      <c r="AB308" s="60"/>
      <c r="AC308" s="60"/>
      <c r="AD308" s="60"/>
      <c r="AE308" s="60"/>
      <c r="AF308" s="62"/>
      <c r="AG308" s="60"/>
      <c r="AH308" s="60" t="str">
        <f>IF(ISBLANK(AG308),  "", _xlfn.CONCAT("haas/entity/sensor/", LOWER(C308), "/", E308, "/config"))</f>
        <v/>
      </c>
      <c r="AI308" s="60" t="str">
        <f>IF(ISBLANK(AG308),  "", _xlfn.CONCAT(LOWER(C308), "/", E308))</f>
        <v/>
      </c>
      <c r="AJ308" s="60"/>
      <c r="AK308" s="60"/>
      <c r="AL308" s="75"/>
      <c r="AM308" s="60"/>
      <c r="AN308" s="62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0">
        <v>2582</v>
      </c>
      <c r="B309" s="60" t="s">
        <v>26</v>
      </c>
      <c r="C309" s="60" t="s">
        <v>244</v>
      </c>
      <c r="D309" s="60" t="s">
        <v>134</v>
      </c>
      <c r="E309" s="60" t="s">
        <v>273</v>
      </c>
      <c r="F309" s="60" t="str">
        <f>IF(ISBLANK(E309), "", Table2[[#This Row],[unique_id]])</f>
        <v>roof_network_switch</v>
      </c>
      <c r="G309" s="60" t="s">
        <v>230</v>
      </c>
      <c r="H309" s="60" t="s">
        <v>752</v>
      </c>
      <c r="I309" s="60" t="s">
        <v>335</v>
      </c>
      <c r="J309" s="60"/>
      <c r="K309" s="60"/>
      <c r="L309" s="60"/>
      <c r="M309" s="60" t="s">
        <v>289</v>
      </c>
      <c r="N309" s="60"/>
      <c r="O309" s="62" t="s">
        <v>1210</v>
      </c>
      <c r="P309" s="60" t="s">
        <v>172</v>
      </c>
      <c r="Q309" s="60" t="s">
        <v>1140</v>
      </c>
      <c r="R309" s="60" t="s">
        <v>1142</v>
      </c>
      <c r="S309" s="60" t="str">
        <f>_xlfn.CONCAT( "", "",Table2[[#This Row],[friendly_name]])</f>
        <v>Network Switch</v>
      </c>
      <c r="T30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U309" s="60"/>
      <c r="V309" s="62"/>
      <c r="W309" s="62"/>
      <c r="X309" s="62"/>
      <c r="Y309" s="62"/>
      <c r="Z309" s="62"/>
      <c r="AA309" s="60"/>
      <c r="AB309" s="60"/>
      <c r="AC309" s="60"/>
      <c r="AD309" s="60" t="s">
        <v>285</v>
      </c>
      <c r="AE309" s="60"/>
      <c r="AF309" s="62"/>
      <c r="AG309" s="60"/>
      <c r="AH309" s="60" t="str">
        <f>IF(ISBLANK(AG309),  "", _xlfn.CONCAT("haas/entity/sensor/", LOWER(C309), "/", E309, "/config"))</f>
        <v/>
      </c>
      <c r="AI309" s="60" t="str">
        <f>IF(ISBLANK(AG309),  "", _xlfn.CONCAT(LOWER(C309), "/", E309))</f>
        <v/>
      </c>
      <c r="AJ309" s="60"/>
      <c r="AK309" s="60"/>
      <c r="AL309" s="75"/>
      <c r="AM309" s="60" t="str">
        <f>IF(OR(ISBLANK(AV309), ISBLANK(AW309)), "", LOWER(_xlfn.CONCAT(Table2[[#This Row],[device_manufacturer]], "-",Table2[[#This Row],[device_suggested_area]], "-", Table2[[#This Row],[device_identifiers]])))</f>
        <v>tplink-roof-network-switch</v>
      </c>
      <c r="AN309" s="62" t="s">
        <v>441</v>
      </c>
      <c r="AO309" s="60" t="s">
        <v>580</v>
      </c>
      <c r="AP309" s="60" t="s">
        <v>438</v>
      </c>
      <c r="AQ309" s="60" t="str">
        <f>IF(OR(ISBLANK(AV309), ISBLANK(AW309)), "", Table2[[#This Row],[device_via_device]])</f>
        <v>TPLink</v>
      </c>
      <c r="AR309" s="60" t="s">
        <v>1227</v>
      </c>
      <c r="AS309" s="60" t="s">
        <v>38</v>
      </c>
      <c r="AT309" s="60"/>
      <c r="AU309" s="60" t="s">
        <v>569</v>
      </c>
      <c r="AV309" s="60" t="s">
        <v>432</v>
      </c>
      <c r="AW309" s="60" t="s">
        <v>565</v>
      </c>
      <c r="AX309" s="60"/>
      <c r="AY309" s="60"/>
      <c r="AZ309" s="60" t="str">
        <f>IF(AND(ISBLANK(AV309), ISBLANK(AW309)), "", _xlfn.CONCAT("[", IF(ISBLANK(AV309), "", _xlfn.CONCAT("[""mac"", """, AV309, """]")), IF(ISBLANK(AW309), "", _xlfn.CONCAT(", [""ip"", """, AW309, """]")), "]"))</f>
        <v>[["mac", "ac:84:c6:0d:20:9e"], ["ip", "10.0.6.84"]]</v>
      </c>
    </row>
    <row r="310" spans="1:52" ht="16" customHeight="1">
      <c r="A310" s="60">
        <v>2583</v>
      </c>
      <c r="B310" s="60" t="s">
        <v>26</v>
      </c>
      <c r="C310" s="60" t="s">
        <v>1162</v>
      </c>
      <c r="D310" s="60" t="s">
        <v>149</v>
      </c>
      <c r="E310" s="60" t="s">
        <v>1205</v>
      </c>
      <c r="F310" s="60" t="str">
        <f>IF(ISBLANK(E310), "", Table2[[#This Row],[unique_id]])</f>
        <v>template_rack_modem_plug</v>
      </c>
      <c r="G310" s="60" t="s">
        <v>232</v>
      </c>
      <c r="H310" s="60" t="s">
        <v>752</v>
      </c>
      <c r="I310" s="60" t="s">
        <v>335</v>
      </c>
      <c r="J310" s="60"/>
      <c r="K310" s="60"/>
      <c r="L310" s="60"/>
      <c r="M310" s="60"/>
      <c r="N310" s="60"/>
      <c r="O310" s="62" t="s">
        <v>1210</v>
      </c>
      <c r="P310" s="60"/>
      <c r="Q310" s="60"/>
      <c r="R310" s="60" t="s">
        <v>1245</v>
      </c>
      <c r="S310" s="60" t="str">
        <f>_xlfn.CONCAT( "", "",Table2[[#This Row],[friendly_name]])</f>
        <v>Internet Modem</v>
      </c>
      <c r="T31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10" s="60"/>
      <c r="V310" s="62"/>
      <c r="W310" s="62"/>
      <c r="X310" s="62"/>
      <c r="Y310" s="62"/>
      <c r="Z310" s="62"/>
      <c r="AA310" s="60"/>
      <c r="AB310" s="60"/>
      <c r="AC310" s="60"/>
      <c r="AD310" s="60"/>
      <c r="AE310" s="60"/>
      <c r="AF310" s="62"/>
      <c r="AG310" s="60"/>
      <c r="AH310" s="60" t="str">
        <f>IF(ISBLANK(AG310),  "", _xlfn.CONCAT("haas/entity/sensor/", LOWER(C310), "/", E310, "/config"))</f>
        <v/>
      </c>
      <c r="AI310" s="60" t="str">
        <f>IF(ISBLANK(AG310),  "", _xlfn.CONCAT(LOWER(C310), "/", E310))</f>
        <v/>
      </c>
      <c r="AJ310" s="60"/>
      <c r="AK310" s="60"/>
      <c r="AL310" s="75"/>
      <c r="AM310" s="60"/>
      <c r="AN310" s="62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2584</v>
      </c>
      <c r="B311" s="6" t="s">
        <v>26</v>
      </c>
      <c r="C311" s="6" t="s">
        <v>244</v>
      </c>
      <c r="D311" s="6" t="s">
        <v>134</v>
      </c>
      <c r="E311" s="6" t="s">
        <v>579</v>
      </c>
      <c r="F311" s="6" t="str">
        <f>IF(ISBLANK(E311), "", Table2[[#This Row],[unique_id]])</f>
        <v>rack_modem</v>
      </c>
      <c r="G311" s="6" t="s">
        <v>232</v>
      </c>
      <c r="H311" s="6" t="s">
        <v>752</v>
      </c>
      <c r="I311" s="6" t="s">
        <v>335</v>
      </c>
      <c r="M311" s="6" t="s">
        <v>289</v>
      </c>
      <c r="O311" s="8" t="s">
        <v>1210</v>
      </c>
      <c r="R311" s="6" t="s">
        <v>1245</v>
      </c>
      <c r="S311" s="6" t="str">
        <f>_xlfn.CONCAT( "", "",Table2[[#This Row],[friendly_name]])</f>
        <v>Internet Modem</v>
      </c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1" s="8"/>
      <c r="W311" s="8"/>
      <c r="X311" s="8"/>
      <c r="Y311" s="8"/>
      <c r="AD311" s="6" t="s">
        <v>286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tplink-rack-modem</v>
      </c>
      <c r="AN311" s="8" t="s">
        <v>440</v>
      </c>
      <c r="AO311" s="6" t="s">
        <v>451</v>
      </c>
      <c r="AP311" s="64" t="s">
        <v>439</v>
      </c>
      <c r="AQ311" s="6" t="str">
        <f>IF(OR(ISBLANK(AV311), ISBLANK(AW311)), "", Table2[[#This Row],[device_via_device]])</f>
        <v>TPLink</v>
      </c>
      <c r="AR311" s="6" t="s">
        <v>1227</v>
      </c>
      <c r="AS311" s="6" t="s">
        <v>28</v>
      </c>
      <c r="AU311" s="6" t="s">
        <v>569</v>
      </c>
      <c r="AV311" s="6" t="s">
        <v>433</v>
      </c>
      <c r="AW311" s="6" t="s">
        <v>566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"10:27:f5:31:f6:7e"], ["ip", "10.0.6.85"]]</v>
      </c>
    </row>
    <row r="312" spans="1:52" ht="16" customHeight="1">
      <c r="A312" s="6">
        <v>2585</v>
      </c>
      <c r="B312" s="6" t="s">
        <v>26</v>
      </c>
      <c r="C312" s="6" t="s">
        <v>478</v>
      </c>
      <c r="D312" s="6" t="s">
        <v>134</v>
      </c>
      <c r="E312" s="12" t="s">
        <v>928</v>
      </c>
      <c r="F312" s="6" t="str">
        <f>IF(ISBLANK(E312), "", Table2[[#This Row],[unique_id]])</f>
        <v>deck_fans_outlet</v>
      </c>
      <c r="G312" s="6" t="s">
        <v>931</v>
      </c>
      <c r="H312" s="6" t="s">
        <v>752</v>
      </c>
      <c r="I312" s="6" t="s">
        <v>335</v>
      </c>
      <c r="M312" s="6" t="s">
        <v>289</v>
      </c>
      <c r="T312" s="6"/>
      <c r="V312" s="8"/>
      <c r="W312" s="8" t="s">
        <v>703</v>
      </c>
      <c r="X312" s="8"/>
      <c r="Y312" s="14" t="s">
        <v>1137</v>
      </c>
      <c r="AD312" s="6" t="s">
        <v>283</v>
      </c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2" s="6" t="str">
        <f>LOWER(_xlfn.CONCAT(Table2[[#This Row],[device_suggested_area]], "-",Table2[[#This Row],[device_identifiers]]))</f>
        <v>deck-fans-outlet</v>
      </c>
      <c r="AN312" s="14" t="s">
        <v>935</v>
      </c>
      <c r="AO312" s="9" t="s">
        <v>937</v>
      </c>
      <c r="AP312" s="9" t="s">
        <v>933</v>
      </c>
      <c r="AQ312" s="6" t="s">
        <v>478</v>
      </c>
      <c r="AS312" s="6" t="s">
        <v>436</v>
      </c>
      <c r="AV312" s="6" t="s">
        <v>938</v>
      </c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>[["mac", "0x00178801086168ac"]]</v>
      </c>
    </row>
    <row r="313" spans="1:52" ht="16" customHeight="1">
      <c r="A313" s="6">
        <v>2586</v>
      </c>
      <c r="B313" s="6" t="s">
        <v>26</v>
      </c>
      <c r="C313" s="6" t="s">
        <v>478</v>
      </c>
      <c r="D313" s="6" t="s">
        <v>134</v>
      </c>
      <c r="E313" s="12" t="s">
        <v>929</v>
      </c>
      <c r="F313" s="6" t="str">
        <f>IF(ISBLANK(E313), "", Table2[[#This Row],[unique_id]])</f>
        <v>kitchen_fan_outlet</v>
      </c>
      <c r="G313" s="6" t="s">
        <v>930</v>
      </c>
      <c r="H313" s="6" t="s">
        <v>752</v>
      </c>
      <c r="I313" s="6" t="s">
        <v>335</v>
      </c>
      <c r="M313" s="6" t="s">
        <v>289</v>
      </c>
      <c r="T313" s="6"/>
      <c r="V313" s="8"/>
      <c r="W313" s="8" t="s">
        <v>703</v>
      </c>
      <c r="X313" s="8"/>
      <c r="Y313" s="14" t="s">
        <v>1137</v>
      </c>
      <c r="AD313" s="6" t="s">
        <v>283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3" s="6" t="str">
        <f>LOWER(_xlfn.CONCAT(Table2[[#This Row],[device_suggested_area]], "-",Table2[[#This Row],[device_identifiers]]))</f>
        <v>kitchen-fan-outlet</v>
      </c>
      <c r="AN313" s="14" t="s">
        <v>935</v>
      </c>
      <c r="AO313" s="9" t="s">
        <v>936</v>
      </c>
      <c r="AP313" s="9" t="s">
        <v>933</v>
      </c>
      <c r="AQ313" s="6" t="s">
        <v>478</v>
      </c>
      <c r="AS313" s="6" t="s">
        <v>215</v>
      </c>
      <c r="AV313" s="6" t="s">
        <v>939</v>
      </c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>[["mac", "0x0017880109d4659c"]]</v>
      </c>
    </row>
    <row r="314" spans="1:52" ht="16" customHeight="1">
      <c r="A314" s="6">
        <v>2587</v>
      </c>
      <c r="B314" s="6" t="s">
        <v>26</v>
      </c>
      <c r="C314" s="6" t="s">
        <v>478</v>
      </c>
      <c r="D314" s="6" t="s">
        <v>134</v>
      </c>
      <c r="E314" s="12" t="s">
        <v>927</v>
      </c>
      <c r="F314" s="6" t="str">
        <f>IF(ISBLANK(E314), "", Table2[[#This Row],[unique_id]])</f>
        <v>edwin_wardrobe_outlet</v>
      </c>
      <c r="G314" s="6" t="s">
        <v>940</v>
      </c>
      <c r="H314" s="6" t="s">
        <v>752</v>
      </c>
      <c r="I314" s="6" t="s">
        <v>335</v>
      </c>
      <c r="M314" s="6" t="s">
        <v>289</v>
      </c>
      <c r="T314" s="6"/>
      <c r="V314" s="8"/>
      <c r="W314" s="8" t="s">
        <v>703</v>
      </c>
      <c r="X314" s="8"/>
      <c r="Y314" s="14" t="s">
        <v>1137</v>
      </c>
      <c r="Z314" s="14"/>
      <c r="AD314" s="6" t="s">
        <v>283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4" s="6" t="str">
        <f>LOWER(_xlfn.CONCAT(Table2[[#This Row],[device_suggested_area]], "-",Table2[[#This Row],[device_identifiers]]))</f>
        <v>edwin-wardrobe-outlet</v>
      </c>
      <c r="AN314" s="14" t="s">
        <v>935</v>
      </c>
      <c r="AO314" s="9" t="s">
        <v>934</v>
      </c>
      <c r="AP314" s="9" t="s">
        <v>933</v>
      </c>
      <c r="AQ314" s="6" t="s">
        <v>478</v>
      </c>
      <c r="AS314" s="6" t="s">
        <v>127</v>
      </c>
      <c r="AV314" s="6" t="s">
        <v>932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"0x0017880108fd8633"]]</v>
      </c>
    </row>
    <row r="315" spans="1:52" ht="16" customHeight="1">
      <c r="A315" s="6">
        <v>2588</v>
      </c>
      <c r="B315" s="6" t="s">
        <v>26</v>
      </c>
      <c r="C315" s="6" t="s">
        <v>1048</v>
      </c>
      <c r="D315" s="6" t="s">
        <v>134</v>
      </c>
      <c r="E315" s="6" t="s">
        <v>851</v>
      </c>
      <c r="F315" s="6" t="str">
        <f>IF(ISBLANK(E315), "", Table2[[#This Row],[unique_id]])</f>
        <v>rack_fans</v>
      </c>
      <c r="G315" s="6" t="s">
        <v>852</v>
      </c>
      <c r="H315" s="6" t="s">
        <v>752</v>
      </c>
      <c r="I315" s="6" t="s">
        <v>335</v>
      </c>
      <c r="M315" s="6" t="s">
        <v>289</v>
      </c>
      <c r="T315" s="6"/>
      <c r="V315" s="8"/>
      <c r="W315" s="8"/>
      <c r="X315" s="8"/>
      <c r="Y315" s="8"/>
      <c r="AD315" s="6" t="s">
        <v>856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 t="str">
        <f>IF(OR(ISBLANK(AV315), ISBLANK(AW315)), "", LOWER(_xlfn.CONCAT(Table2[[#This Row],[device_manufacturer]], "-",Table2[[#This Row],[device_suggested_area]], "-", Table2[[#This Row],[device_identifiers]])))</f>
        <v>sonoff-rack-fans</v>
      </c>
      <c r="AN315" s="8" t="s">
        <v>855</v>
      </c>
      <c r="AO315" s="6" t="s">
        <v>854</v>
      </c>
      <c r="AP315" s="12" t="s">
        <v>1147</v>
      </c>
      <c r="AQ315" s="6" t="s">
        <v>410</v>
      </c>
      <c r="AS315" s="6" t="s">
        <v>28</v>
      </c>
      <c r="AU315" s="6" t="s">
        <v>569</v>
      </c>
      <c r="AV315" s="6" t="s">
        <v>853</v>
      </c>
      <c r="AW315" s="6" t="s">
        <v>857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"4c:eb:d6:b5:a5:28"], ["ip", "10.0.6.90"]]</v>
      </c>
    </row>
    <row r="316" spans="1:52" ht="16" customHeight="1">
      <c r="A316" s="6">
        <v>2589</v>
      </c>
      <c r="B316" s="6" t="s">
        <v>26</v>
      </c>
      <c r="C316" s="6" t="s">
        <v>649</v>
      </c>
      <c r="D316" s="6" t="s">
        <v>27</v>
      </c>
      <c r="E316" s="6" t="s">
        <v>1052</v>
      </c>
      <c r="F316" s="6" t="str">
        <f>IF(ISBLANK(E316), "", Table2[[#This Row],[unique_id]])</f>
        <v>garden_repeater</v>
      </c>
      <c r="G316" s="6" t="s">
        <v>1054</v>
      </c>
      <c r="H316" s="6" t="s">
        <v>752</v>
      </c>
      <c r="I316" s="6" t="s">
        <v>335</v>
      </c>
      <c r="T316" s="6"/>
      <c r="V316" s="8"/>
      <c r="W316" s="8" t="s">
        <v>703</v>
      </c>
      <c r="X316" s="8"/>
      <c r="Y316" s="14" t="s">
        <v>1137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6" s="6" t="s">
        <v>1056</v>
      </c>
      <c r="AN316" s="8" t="s">
        <v>1049</v>
      </c>
      <c r="AO316" s="6" t="s">
        <v>1050</v>
      </c>
      <c r="AP316" s="12" t="s">
        <v>1051</v>
      </c>
      <c r="AQ316" s="6" t="s">
        <v>649</v>
      </c>
      <c r="AS316" s="6" t="s">
        <v>819</v>
      </c>
      <c r="AV316" s="6" t="s">
        <v>1053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"0x2c1165fffec5a3f6"]]</v>
      </c>
    </row>
    <row r="317" spans="1:52" ht="16" customHeight="1">
      <c r="A317" s="6">
        <v>2590</v>
      </c>
      <c r="B317" s="6" t="s">
        <v>26</v>
      </c>
      <c r="C317" s="6" t="s">
        <v>649</v>
      </c>
      <c r="D317" s="6" t="s">
        <v>27</v>
      </c>
      <c r="E317" s="6" t="s">
        <v>1057</v>
      </c>
      <c r="F317" s="6" t="str">
        <f>IF(ISBLANK(E317), "", Table2[[#This Row],[unique_id]])</f>
        <v>landing_repeater</v>
      </c>
      <c r="G317" s="6" t="s">
        <v>1060</v>
      </c>
      <c r="H317" s="6" t="s">
        <v>752</v>
      </c>
      <c r="I317" s="6" t="s">
        <v>335</v>
      </c>
      <c r="T317" s="6"/>
      <c r="V317" s="8"/>
      <c r="W317" s="8" t="s">
        <v>703</v>
      </c>
      <c r="X317" s="8"/>
      <c r="Y317" s="14" t="s">
        <v>1137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7" s="6" t="s">
        <v>1062</v>
      </c>
      <c r="AN317" s="8" t="s">
        <v>1049</v>
      </c>
      <c r="AO317" s="6" t="s">
        <v>1050</v>
      </c>
      <c r="AP317" s="12" t="s">
        <v>1051</v>
      </c>
      <c r="AQ317" s="6" t="s">
        <v>649</v>
      </c>
      <c r="AS317" s="6" t="s">
        <v>797</v>
      </c>
      <c r="AV317" s="6" t="s">
        <v>1064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"0x2c1165fffebaa93c"]]</v>
      </c>
    </row>
    <row r="318" spans="1:52" ht="16" customHeight="1">
      <c r="A318" s="6">
        <v>2591</v>
      </c>
      <c r="B318" s="6" t="s">
        <v>26</v>
      </c>
      <c r="C318" s="6" t="s">
        <v>649</v>
      </c>
      <c r="D318" s="6" t="s">
        <v>27</v>
      </c>
      <c r="E318" s="6" t="s">
        <v>1058</v>
      </c>
      <c r="F318" s="6" t="str">
        <f>IF(ISBLANK(E318), "", Table2[[#This Row],[unique_id]])</f>
        <v>driveway_repeater</v>
      </c>
      <c r="G318" s="6" t="s">
        <v>1059</v>
      </c>
      <c r="H318" s="6" t="s">
        <v>752</v>
      </c>
      <c r="I318" s="6" t="s">
        <v>335</v>
      </c>
      <c r="T318" s="6"/>
      <c r="V318" s="8"/>
      <c r="W318" s="8" t="s">
        <v>703</v>
      </c>
      <c r="X318" s="8"/>
      <c r="Y318" s="14" t="s">
        <v>1137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8" s="6" t="s">
        <v>1063</v>
      </c>
      <c r="AN318" s="8" t="s">
        <v>1049</v>
      </c>
      <c r="AO318" s="6" t="s">
        <v>1050</v>
      </c>
      <c r="AP318" s="12" t="s">
        <v>1051</v>
      </c>
      <c r="AQ318" s="6" t="s">
        <v>649</v>
      </c>
      <c r="AS318" s="6" t="s">
        <v>1061</v>
      </c>
      <c r="AV318" s="6" t="s">
        <v>1065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"0x50325ffffe47b8fa"]]</v>
      </c>
    </row>
    <row r="319" spans="1:52" ht="16" customHeight="1">
      <c r="A319" s="6">
        <v>2592</v>
      </c>
      <c r="B319" s="6" t="s">
        <v>26</v>
      </c>
      <c r="C319" s="6" t="s">
        <v>631</v>
      </c>
      <c r="D319" s="6" t="s">
        <v>409</v>
      </c>
      <c r="E319" s="6" t="s">
        <v>408</v>
      </c>
      <c r="F319" s="6" t="str">
        <f>IF(ISBLANK(E319), "", Table2[[#This Row],[unique_id]])</f>
        <v>column_break</v>
      </c>
      <c r="G319" s="6" t="s">
        <v>405</v>
      </c>
      <c r="H319" s="6" t="s">
        <v>752</v>
      </c>
      <c r="I319" s="6" t="s">
        <v>335</v>
      </c>
      <c r="M319" s="6" t="s">
        <v>406</v>
      </c>
      <c r="N319" s="6" t="s">
        <v>407</v>
      </c>
      <c r="T319" s="6"/>
      <c r="V319" s="8"/>
      <c r="W319" s="8"/>
      <c r="X319" s="8"/>
      <c r="Y319" s="8"/>
      <c r="AF319" s="8"/>
      <c r="AI319" s="6" t="str">
        <f>IF(ISBLANK(AG319),  "", _xlfn.CONCAT(LOWER(C319), "/", E319))</f>
        <v/>
      </c>
      <c r="AK319" s="6"/>
      <c r="AL319" s="34"/>
      <c r="AM319" s="6"/>
      <c r="AN319" s="8"/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4">
        <v>2600</v>
      </c>
      <c r="B320" s="6" t="s">
        <v>26</v>
      </c>
      <c r="C320" s="6" t="s">
        <v>151</v>
      </c>
      <c r="D320" s="6" t="s">
        <v>369</v>
      </c>
      <c r="E320" s="73" t="s">
        <v>758</v>
      </c>
      <c r="F320" s="6" t="str">
        <f>IF(ISBLANK(E320), "", Table2[[#This Row],[unique_id]])</f>
        <v>lighting_reset_adaptive_lighting_ada_lamp</v>
      </c>
      <c r="G320" s="73" t="s">
        <v>204</v>
      </c>
      <c r="H320" s="6" t="s">
        <v>772</v>
      </c>
      <c r="I320" s="6" t="s">
        <v>335</v>
      </c>
      <c r="J320" s="6" t="s">
        <v>757</v>
      </c>
      <c r="M320" s="6" t="s">
        <v>289</v>
      </c>
      <c r="T320" s="6"/>
      <c r="V320" s="8"/>
      <c r="W320" s="8"/>
      <c r="X320" s="8"/>
      <c r="Y320" s="8"/>
      <c r="AD320" s="6" t="s">
        <v>336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3"/>
      <c r="AM320" s="6"/>
      <c r="AN320" s="8"/>
      <c r="AS320" s="6" t="s">
        <v>130</v>
      </c>
      <c r="AT320" s="6" t="s">
        <v>1030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44">
        <v>2601</v>
      </c>
      <c r="B321" s="6" t="s">
        <v>26</v>
      </c>
      <c r="C321" s="6" t="s">
        <v>151</v>
      </c>
      <c r="D321" s="6" t="s">
        <v>369</v>
      </c>
      <c r="E321" s="73" t="s">
        <v>750</v>
      </c>
      <c r="F321" s="6" t="str">
        <f>IF(ISBLANK(E321), "", Table2[[#This Row],[unique_id]])</f>
        <v>lighting_reset_adaptive_lighting_edwin_lamp</v>
      </c>
      <c r="G321" s="73" t="s">
        <v>214</v>
      </c>
      <c r="H321" s="6" t="s">
        <v>772</v>
      </c>
      <c r="I321" s="6" t="s">
        <v>335</v>
      </c>
      <c r="J321" s="6" t="s">
        <v>757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P321" s="65"/>
      <c r="AS321" s="6" t="s">
        <v>127</v>
      </c>
      <c r="AT321" s="6" t="s">
        <v>1030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12">
        <v>2602</v>
      </c>
      <c r="B322" s="6" t="s">
        <v>26</v>
      </c>
      <c r="C322" s="6" t="s">
        <v>151</v>
      </c>
      <c r="D322" s="6" t="s">
        <v>369</v>
      </c>
      <c r="E322" s="73" t="s">
        <v>759</v>
      </c>
      <c r="F322" s="6" t="str">
        <f>IF(ISBLANK(E322), "", Table2[[#This Row],[unique_id]])</f>
        <v>lighting_reset_adaptive_lighting_edwin_night_light</v>
      </c>
      <c r="G322" s="73" t="s">
        <v>570</v>
      </c>
      <c r="H322" s="6" t="s">
        <v>772</v>
      </c>
      <c r="I322" s="6" t="s">
        <v>335</v>
      </c>
      <c r="J322" s="6" t="s">
        <v>770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/>
      <c r="AN322" s="8"/>
      <c r="AS322" s="6" t="s">
        <v>127</v>
      </c>
      <c r="AT322" s="6" t="s">
        <v>1030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12">
        <v>2603</v>
      </c>
      <c r="B323" s="6" t="s">
        <v>26</v>
      </c>
      <c r="C323" s="6" t="s">
        <v>151</v>
      </c>
      <c r="D323" s="6" t="s">
        <v>369</v>
      </c>
      <c r="E323" s="73" t="s">
        <v>760</v>
      </c>
      <c r="F323" s="6" t="str">
        <f>IF(ISBLANK(E323), "", Table2[[#This Row],[unique_id]])</f>
        <v>lighting_reset_adaptive_lighting_hallway_main</v>
      </c>
      <c r="G323" s="73" t="s">
        <v>209</v>
      </c>
      <c r="H323" s="6" t="s">
        <v>772</v>
      </c>
      <c r="I323" s="6" t="s">
        <v>335</v>
      </c>
      <c r="J323" s="6" t="s">
        <v>779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533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44">
        <v>2604</v>
      </c>
      <c r="B324" s="6" t="s">
        <v>26</v>
      </c>
      <c r="C324" s="6" t="s">
        <v>151</v>
      </c>
      <c r="D324" s="6" t="s">
        <v>369</v>
      </c>
      <c r="E324" s="73" t="s">
        <v>761</v>
      </c>
      <c r="F324" s="6" t="str">
        <f>IF(ISBLANK(E324), "", Table2[[#This Row],[unique_id]])</f>
        <v>lighting_reset_adaptive_lighting_dining_main</v>
      </c>
      <c r="G324" s="73" t="s">
        <v>138</v>
      </c>
      <c r="H324" s="6" t="s">
        <v>772</v>
      </c>
      <c r="I324" s="6" t="s">
        <v>335</v>
      </c>
      <c r="J324" s="6" t="s">
        <v>779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202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12">
        <v>2605</v>
      </c>
      <c r="B325" s="6" t="s">
        <v>26</v>
      </c>
      <c r="C325" s="6" t="s">
        <v>151</v>
      </c>
      <c r="D325" s="6" t="s">
        <v>369</v>
      </c>
      <c r="E325" s="73" t="s">
        <v>762</v>
      </c>
      <c r="F325" s="6" t="str">
        <f>IF(ISBLANK(E325), "", Table2[[#This Row],[unique_id]])</f>
        <v>lighting_reset_adaptive_lighting_lounge_main</v>
      </c>
      <c r="G325" s="73" t="s">
        <v>216</v>
      </c>
      <c r="H325" s="6" t="s">
        <v>772</v>
      </c>
      <c r="I325" s="6" t="s">
        <v>335</v>
      </c>
      <c r="J325" s="6" t="s">
        <v>779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203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2606</v>
      </c>
      <c r="B326" s="6" t="s">
        <v>26</v>
      </c>
      <c r="C326" s="6" t="s">
        <v>151</v>
      </c>
      <c r="D326" s="6" t="s">
        <v>369</v>
      </c>
      <c r="E326" s="73" t="s">
        <v>843</v>
      </c>
      <c r="F326" s="6" t="str">
        <f>IF(ISBLANK(E326), "", Table2[[#This Row],[unique_id]])</f>
        <v>lighting_reset_adaptive_lighting_lounge_lamp</v>
      </c>
      <c r="G326" s="73" t="s">
        <v>792</v>
      </c>
      <c r="H326" s="6" t="s">
        <v>772</v>
      </c>
      <c r="I326" s="6" t="s">
        <v>335</v>
      </c>
      <c r="J326" s="6" t="s">
        <v>757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172</v>
      </c>
      <c r="AT326" s="6" t="s">
        <v>1030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44">
        <v>2607</v>
      </c>
      <c r="B327" s="6" t="s">
        <v>26</v>
      </c>
      <c r="C327" s="6" t="s">
        <v>151</v>
      </c>
      <c r="D327" s="6" t="s">
        <v>369</v>
      </c>
      <c r="E327" s="73" t="s">
        <v>763</v>
      </c>
      <c r="F327" s="6" t="str">
        <f>IF(ISBLANK(E327), "", Table2[[#This Row],[unique_id]])</f>
        <v>lighting_reset_adaptive_lighting_parents_main</v>
      </c>
      <c r="G327" s="73" t="s">
        <v>205</v>
      </c>
      <c r="H327" s="6" t="s">
        <v>772</v>
      </c>
      <c r="I327" s="6" t="s">
        <v>335</v>
      </c>
      <c r="J327" s="6" t="s">
        <v>779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J327" s="10"/>
      <c r="AK327" s="6"/>
      <c r="AL327" s="34"/>
      <c r="AM327" s="6"/>
      <c r="AN327" s="8"/>
      <c r="AS327" s="6" t="s">
        <v>201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12">
        <v>2608</v>
      </c>
      <c r="B328" s="6" t="s">
        <v>26</v>
      </c>
      <c r="C328" s="6" t="s">
        <v>151</v>
      </c>
      <c r="D328" s="6" t="s">
        <v>369</v>
      </c>
      <c r="E328" s="73" t="s">
        <v>764</v>
      </c>
      <c r="F328" s="6" t="str">
        <f>IF(ISBLANK(E328), "", Table2[[#This Row],[unique_id]])</f>
        <v>lighting_reset_adaptive_lighting_kitchen_main</v>
      </c>
      <c r="G328" s="73" t="s">
        <v>211</v>
      </c>
      <c r="H328" s="6" t="s">
        <v>772</v>
      </c>
      <c r="I328" s="6" t="s">
        <v>335</v>
      </c>
      <c r="J328" s="6" t="s">
        <v>779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215</v>
      </c>
      <c r="AV328" s="6"/>
      <c r="AW328" s="65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2609</v>
      </c>
      <c r="B329" s="6" t="s">
        <v>26</v>
      </c>
      <c r="C329" s="6" t="s">
        <v>151</v>
      </c>
      <c r="D329" s="6" t="s">
        <v>369</v>
      </c>
      <c r="E329" s="73" t="s">
        <v>765</v>
      </c>
      <c r="F329" s="6" t="str">
        <f>IF(ISBLANK(E329), "", Table2[[#This Row],[unique_id]])</f>
        <v>lighting_reset_adaptive_lighting_laundry_main</v>
      </c>
      <c r="G329" s="73" t="s">
        <v>213</v>
      </c>
      <c r="H329" s="6" t="s">
        <v>772</v>
      </c>
      <c r="I329" s="6" t="s">
        <v>335</v>
      </c>
      <c r="J329" s="6" t="s">
        <v>779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J329" s="10"/>
      <c r="AK329" s="6"/>
      <c r="AL329" s="34"/>
      <c r="AM329" s="6"/>
      <c r="AN329" s="8"/>
      <c r="AS329" s="6" t="s">
        <v>223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44">
        <v>2610</v>
      </c>
      <c r="B330" s="6" t="s">
        <v>26</v>
      </c>
      <c r="C330" s="6" t="s">
        <v>151</v>
      </c>
      <c r="D330" s="6" t="s">
        <v>369</v>
      </c>
      <c r="E330" s="73" t="s">
        <v>766</v>
      </c>
      <c r="F330" s="6" t="str">
        <f>IF(ISBLANK(E330), "", Table2[[#This Row],[unique_id]])</f>
        <v>lighting_reset_adaptive_lighting_pantry_main</v>
      </c>
      <c r="G330" s="73" t="s">
        <v>212</v>
      </c>
      <c r="H330" s="6" t="s">
        <v>772</v>
      </c>
      <c r="I330" s="6" t="s">
        <v>335</v>
      </c>
      <c r="J330" s="6" t="s">
        <v>779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221</v>
      </c>
      <c r="AV330" s="6"/>
      <c r="AW330" s="65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12">
        <v>2611</v>
      </c>
      <c r="B331" s="6" t="s">
        <v>26</v>
      </c>
      <c r="C331" s="6" t="s">
        <v>151</v>
      </c>
      <c r="D331" s="6" t="s">
        <v>369</v>
      </c>
      <c r="E331" s="73" t="s">
        <v>784</v>
      </c>
      <c r="F331" s="6" t="str">
        <f>IF(ISBLANK(E331), "", Table2[[#This Row],[unique_id]])</f>
        <v>lighting_reset_adaptive_lighting_office_main</v>
      </c>
      <c r="G331" s="73" t="s">
        <v>208</v>
      </c>
      <c r="H331" s="6" t="s">
        <v>772</v>
      </c>
      <c r="I331" s="6" t="s">
        <v>335</v>
      </c>
      <c r="J331" s="6" t="s">
        <v>779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S331" s="6" t="s">
        <v>222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41">
        <v>2612</v>
      </c>
      <c r="B332" s="6" t="s">
        <v>26</v>
      </c>
      <c r="C332" s="6" t="s">
        <v>151</v>
      </c>
      <c r="D332" s="6" t="s">
        <v>369</v>
      </c>
      <c r="E332" s="73" t="s">
        <v>767</v>
      </c>
      <c r="F332" s="6" t="str">
        <f>IF(ISBLANK(E332), "", Table2[[#This Row],[unique_id]])</f>
        <v>lighting_reset_adaptive_lighting_bathroom_main</v>
      </c>
      <c r="G332" s="73" t="s">
        <v>207</v>
      </c>
      <c r="H332" s="6" t="s">
        <v>772</v>
      </c>
      <c r="I332" s="6" t="s">
        <v>335</v>
      </c>
      <c r="J332" s="6" t="s">
        <v>779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437</v>
      </c>
      <c r="AV332" s="6"/>
      <c r="AW332" s="65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2">
        <v>2613</v>
      </c>
      <c r="B333" s="6" t="s">
        <v>26</v>
      </c>
      <c r="C333" s="6" t="s">
        <v>151</v>
      </c>
      <c r="D333" s="6" t="s">
        <v>369</v>
      </c>
      <c r="E333" s="73" t="s">
        <v>768</v>
      </c>
      <c r="F333" s="6" t="str">
        <f>IF(ISBLANK(E333), "", Table2[[#This Row],[unique_id]])</f>
        <v>lighting_reset_adaptive_lighting_ensuite_main</v>
      </c>
      <c r="G333" s="73" t="s">
        <v>206</v>
      </c>
      <c r="H333" s="6" t="s">
        <v>772</v>
      </c>
      <c r="I333" s="6" t="s">
        <v>335</v>
      </c>
      <c r="J333" s="6" t="s">
        <v>779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K333" s="6"/>
      <c r="AL333" s="34"/>
      <c r="AM333" s="6"/>
      <c r="AN333" s="8"/>
      <c r="AS333" s="6" t="s">
        <v>512</v>
      </c>
      <c r="AV333" s="6"/>
      <c r="AW333" s="65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1">
        <v>2614</v>
      </c>
      <c r="B334" s="6" t="s">
        <v>26</v>
      </c>
      <c r="C334" s="6" t="s">
        <v>151</v>
      </c>
      <c r="D334" s="6" t="s">
        <v>369</v>
      </c>
      <c r="E334" s="73" t="s">
        <v>769</v>
      </c>
      <c r="F334" s="6" t="str">
        <f>IF(ISBLANK(E334), "", Table2[[#This Row],[unique_id]])</f>
        <v>lighting_reset_adaptive_lighting_wardrobe_main</v>
      </c>
      <c r="G334" s="73" t="s">
        <v>210</v>
      </c>
      <c r="H334" s="6" t="s">
        <v>772</v>
      </c>
      <c r="I334" s="6" t="s">
        <v>335</v>
      </c>
      <c r="J334" s="6" t="s">
        <v>779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711</v>
      </c>
      <c r="AV334" s="6"/>
      <c r="AW334" s="65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2615</v>
      </c>
      <c r="B335" s="6" t="s">
        <v>26</v>
      </c>
      <c r="C335" s="6" t="s">
        <v>631</v>
      </c>
      <c r="D335" s="6" t="s">
        <v>409</v>
      </c>
      <c r="E335" s="6" t="s">
        <v>408</v>
      </c>
      <c r="F335" s="6" t="str">
        <f>IF(ISBLANK(E335), "", Table2[[#This Row],[unique_id]])</f>
        <v>column_break</v>
      </c>
      <c r="G335" s="6" t="s">
        <v>405</v>
      </c>
      <c r="H335" s="6" t="s">
        <v>772</v>
      </c>
      <c r="I335" s="6" t="s">
        <v>335</v>
      </c>
      <c r="M335" s="6" t="s">
        <v>406</v>
      </c>
      <c r="N335" s="6" t="s">
        <v>407</v>
      </c>
      <c r="T335" s="6"/>
      <c r="V335" s="8"/>
      <c r="W335" s="8"/>
      <c r="X335" s="8"/>
      <c r="Y335" s="8"/>
      <c r="AF335" s="8"/>
      <c r="AI335" s="6" t="str">
        <f>IF(ISBLANK(AG335),  "", _xlfn.CONCAT(LOWER(C335), "/", E335))</f>
        <v/>
      </c>
      <c r="AJ335" s="10"/>
      <c r="AK335" s="6"/>
      <c r="AL335" s="34"/>
      <c r="AM335" s="6"/>
      <c r="AN335" s="8"/>
      <c r="AV335" s="6"/>
      <c r="AW335" s="65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3">
        <v>2620</v>
      </c>
      <c r="B336" s="6" t="s">
        <v>26</v>
      </c>
      <c r="C336" s="6" t="s">
        <v>323</v>
      </c>
      <c r="D336" s="6" t="s">
        <v>134</v>
      </c>
      <c r="E336" s="6" t="s">
        <v>321</v>
      </c>
      <c r="F336" s="6" t="str">
        <f>IF(ISBLANK(E336), "", Table2[[#This Row],[unique_id]])</f>
        <v>adaptive_lighting_default</v>
      </c>
      <c r="G336" s="6" t="s">
        <v>329</v>
      </c>
      <c r="H336" s="6" t="s">
        <v>338</v>
      </c>
      <c r="I336" s="6" t="s">
        <v>335</v>
      </c>
      <c r="M336" s="6" t="s">
        <v>289</v>
      </c>
      <c r="T336" s="6"/>
      <c r="V336" s="8"/>
      <c r="W336" s="8"/>
      <c r="X336" s="8"/>
      <c r="Y336" s="8"/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3">
        <v>2621</v>
      </c>
      <c r="B337" s="6" t="s">
        <v>26</v>
      </c>
      <c r="C337" s="6" t="s">
        <v>323</v>
      </c>
      <c r="D337" s="6" t="s">
        <v>134</v>
      </c>
      <c r="E337" s="6" t="s">
        <v>322</v>
      </c>
      <c r="F337" s="6" t="str">
        <f>IF(ISBLANK(E337), "", Table2[[#This Row],[unique_id]])</f>
        <v>adaptive_lighting_sleep_mode_default</v>
      </c>
      <c r="G337" s="6" t="s">
        <v>326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V337" s="6"/>
      <c r="AW337" s="65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2622</v>
      </c>
      <c r="B338" s="6" t="s">
        <v>26</v>
      </c>
      <c r="C338" s="6" t="s">
        <v>323</v>
      </c>
      <c r="D338" s="6" t="s">
        <v>134</v>
      </c>
      <c r="E338" s="6" t="s">
        <v>324</v>
      </c>
      <c r="F338" s="6" t="str">
        <f>IF(ISBLANK(E338), "", Table2[[#This Row],[unique_id]])</f>
        <v>adaptive_lighting_adapt_color_default</v>
      </c>
      <c r="G338" s="6" t="s">
        <v>327</v>
      </c>
      <c r="H338" s="6" t="s">
        <v>338</v>
      </c>
      <c r="I338" s="6" t="s">
        <v>335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2623</v>
      </c>
      <c r="B339" s="6" t="s">
        <v>26</v>
      </c>
      <c r="C339" s="6" t="s">
        <v>323</v>
      </c>
      <c r="D339" s="6" t="s">
        <v>134</v>
      </c>
      <c r="E339" s="6" t="s">
        <v>325</v>
      </c>
      <c r="F339" s="6" t="str">
        <f>IF(ISBLANK(E339), "", Table2[[#This Row],[unique_id]])</f>
        <v>adaptive_lighting_adapt_brightness_default</v>
      </c>
      <c r="G339" s="6" t="s">
        <v>328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2624</v>
      </c>
      <c r="B340" s="6" t="s">
        <v>26</v>
      </c>
      <c r="C340" s="6" t="s">
        <v>323</v>
      </c>
      <c r="D340" s="6" t="s">
        <v>134</v>
      </c>
      <c r="E340" s="6" t="s">
        <v>339</v>
      </c>
      <c r="F340" s="6" t="str">
        <f>IF(ISBLANK(E340), "", Table2[[#This Row],[unique_id]])</f>
        <v>adaptive_lighting_bedroom</v>
      </c>
      <c r="G340" s="6" t="s">
        <v>329</v>
      </c>
      <c r="H340" s="6" t="s">
        <v>337</v>
      </c>
      <c r="I340" s="6" t="s">
        <v>335</v>
      </c>
      <c r="M340" s="6" t="s">
        <v>289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2625</v>
      </c>
      <c r="B341" s="6" t="s">
        <v>26</v>
      </c>
      <c r="C341" s="6" t="s">
        <v>323</v>
      </c>
      <c r="D341" s="6" t="s">
        <v>134</v>
      </c>
      <c r="E341" s="6" t="s">
        <v>340</v>
      </c>
      <c r="F341" s="6" t="str">
        <f>IF(ISBLANK(E341), "", Table2[[#This Row],[unique_id]])</f>
        <v>adaptive_lighting_sleep_mode_bedroom</v>
      </c>
      <c r="G341" s="6" t="s">
        <v>326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2626</v>
      </c>
      <c r="B342" s="6" t="s">
        <v>26</v>
      </c>
      <c r="C342" s="6" t="s">
        <v>323</v>
      </c>
      <c r="D342" s="6" t="s">
        <v>134</v>
      </c>
      <c r="E342" s="6" t="s">
        <v>341</v>
      </c>
      <c r="F342" s="6" t="str">
        <f>IF(ISBLANK(E342), "", Table2[[#This Row],[unique_id]])</f>
        <v>adaptive_lighting_adapt_color_bedroom</v>
      </c>
      <c r="G342" s="6" t="s">
        <v>327</v>
      </c>
      <c r="H342" s="6" t="s">
        <v>337</v>
      </c>
      <c r="I342" s="6" t="s">
        <v>335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2627</v>
      </c>
      <c r="B343" s="6" t="s">
        <v>26</v>
      </c>
      <c r="C343" s="6" t="s">
        <v>323</v>
      </c>
      <c r="D343" s="6" t="s">
        <v>134</v>
      </c>
      <c r="E343" s="6" t="s">
        <v>342</v>
      </c>
      <c r="F343" s="6" t="str">
        <f>IF(ISBLANK(E343), "", Table2[[#This Row],[unique_id]])</f>
        <v>adaptive_lighting_adapt_brightness_bedroom</v>
      </c>
      <c r="G343" s="6" t="s">
        <v>328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2628</v>
      </c>
      <c r="B344" s="12" t="s">
        <v>26</v>
      </c>
      <c r="C344" s="12" t="s">
        <v>323</v>
      </c>
      <c r="D344" s="12" t="s">
        <v>134</v>
      </c>
      <c r="E344" s="12" t="s">
        <v>364</v>
      </c>
      <c r="F344" s="6" t="str">
        <f>IF(ISBLANK(E344), "", Table2[[#This Row],[unique_id]])</f>
        <v>adaptive_lighting_night_light</v>
      </c>
      <c r="G344" s="12" t="s">
        <v>329</v>
      </c>
      <c r="H344" s="12" t="s">
        <v>350</v>
      </c>
      <c r="I344" s="6" t="s">
        <v>335</v>
      </c>
      <c r="K344" s="12"/>
      <c r="L344" s="12"/>
      <c r="M344" s="6" t="s">
        <v>289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2629</v>
      </c>
      <c r="B345" s="12" t="s">
        <v>26</v>
      </c>
      <c r="C345" s="12" t="s">
        <v>323</v>
      </c>
      <c r="D345" s="12" t="s">
        <v>134</v>
      </c>
      <c r="E345" s="12" t="s">
        <v>365</v>
      </c>
      <c r="F345" s="6" t="str">
        <f>IF(ISBLANK(E345), "", Table2[[#This Row],[unique_id]])</f>
        <v>adaptive_lighting_sleep_mode_night_light</v>
      </c>
      <c r="G345" s="12" t="s">
        <v>326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2630</v>
      </c>
      <c r="B346" s="12" t="s">
        <v>26</v>
      </c>
      <c r="C346" s="12" t="s">
        <v>323</v>
      </c>
      <c r="D346" s="12" t="s">
        <v>134</v>
      </c>
      <c r="E346" s="12" t="s">
        <v>366</v>
      </c>
      <c r="F346" s="6" t="str">
        <f>IF(ISBLANK(E346), "", Table2[[#This Row],[unique_id]])</f>
        <v>adaptive_lighting_adapt_color_night_light</v>
      </c>
      <c r="G346" s="12" t="s">
        <v>327</v>
      </c>
      <c r="H346" s="12" t="s">
        <v>350</v>
      </c>
      <c r="I346" s="6" t="s">
        <v>335</v>
      </c>
      <c r="K346" s="12"/>
      <c r="L346" s="12"/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2631</v>
      </c>
      <c r="B347" s="12" t="s">
        <v>26</v>
      </c>
      <c r="C347" s="12" t="s">
        <v>323</v>
      </c>
      <c r="D347" s="12" t="s">
        <v>134</v>
      </c>
      <c r="E347" s="12" t="s">
        <v>367</v>
      </c>
      <c r="F347" s="6" t="str">
        <f>IF(ISBLANK(E347), "", Table2[[#This Row],[unique_id]])</f>
        <v>adaptive_lighting_adapt_brightness_night_light</v>
      </c>
      <c r="G347" s="12" t="s">
        <v>328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2631</v>
      </c>
      <c r="B348" s="6" t="s">
        <v>833</v>
      </c>
      <c r="C348" s="6" t="s">
        <v>631</v>
      </c>
      <c r="D348" s="6" t="s">
        <v>409</v>
      </c>
      <c r="E348" s="6" t="s">
        <v>408</v>
      </c>
      <c r="F348" s="6" t="str">
        <f>IF(ISBLANK(E348), "", Table2[[#This Row],[unique_id]])</f>
        <v>column_break</v>
      </c>
      <c r="G348" s="6" t="s">
        <v>405</v>
      </c>
      <c r="H348" s="12" t="s">
        <v>350</v>
      </c>
      <c r="I348" s="6" t="s">
        <v>335</v>
      </c>
      <c r="M348" s="6" t="s">
        <v>406</v>
      </c>
      <c r="N348" s="6" t="s">
        <v>407</v>
      </c>
      <c r="T348" s="6"/>
      <c r="V348" s="8"/>
      <c r="W348" s="8"/>
      <c r="X348" s="8"/>
      <c r="Y348" s="8"/>
      <c r="AF348" s="8"/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6">
        <v>2640</v>
      </c>
      <c r="B349" s="6" t="s">
        <v>833</v>
      </c>
      <c r="C349" s="6" t="s">
        <v>151</v>
      </c>
      <c r="D349" s="6" t="s">
        <v>915</v>
      </c>
      <c r="E349" s="6" t="s">
        <v>916</v>
      </c>
      <c r="F349" s="6" t="str">
        <f>IF(ISBLANK(E349), "", Table2[[#This Row],[unique_id]])</f>
        <v>synchronize_devices</v>
      </c>
      <c r="G349" s="6" t="s">
        <v>918</v>
      </c>
      <c r="H349" s="6" t="s">
        <v>917</v>
      </c>
      <c r="I349" s="6" t="s">
        <v>335</v>
      </c>
      <c r="M349" s="6" t="s">
        <v>289</v>
      </c>
      <c r="T349" s="6"/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J349" s="12"/>
      <c r="AK349" s="6"/>
      <c r="AL349" s="33"/>
      <c r="AM349" s="6"/>
      <c r="AN349" s="8"/>
      <c r="AP349" s="10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6">
        <v>2650</v>
      </c>
      <c r="B350" s="6" t="s">
        <v>26</v>
      </c>
      <c r="C350" s="6" t="s">
        <v>246</v>
      </c>
      <c r="D350" s="6" t="s">
        <v>145</v>
      </c>
      <c r="E350" s="6" t="s">
        <v>146</v>
      </c>
      <c r="F350" s="6" t="str">
        <f>IF(ISBLANK(E350), "", Table2[[#This Row],[unique_id]])</f>
        <v>ada_home</v>
      </c>
      <c r="G350" s="6" t="s">
        <v>194</v>
      </c>
      <c r="H350" s="6" t="s">
        <v>1125</v>
      </c>
      <c r="I350" s="6" t="s">
        <v>144</v>
      </c>
      <c r="M350" s="6" t="s">
        <v>136</v>
      </c>
      <c r="N350" s="6" t="s">
        <v>302</v>
      </c>
      <c r="O350" s="8" t="s">
        <v>1210</v>
      </c>
      <c r="P350" s="6" t="s">
        <v>172</v>
      </c>
      <c r="Q350" s="6" t="s">
        <v>1140</v>
      </c>
      <c r="R350" s="47" t="s">
        <v>1125</v>
      </c>
      <c r="S350" s="6" t="str">
        <f>_xlfn.CONCAT( Table2[[#This Row],[device_suggested_area]], " ",Table2[[#This Row],[powercalc_group_3]])</f>
        <v>Ada Audio Visual Devices</v>
      </c>
      <c r="T350" s="6" t="str">
        <f>_xlfn.CONCAT("name: ", Table2[[#This Row],[friendly_name]])</f>
        <v>name: Ada Home</v>
      </c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 t="str">
        <f>IF(OR(ISBLANK(AV350), ISBLANK(AW350)), "", LOWER(_xlfn.CONCAT(Table2[[#This Row],[device_manufacturer]], "-",Table2[[#This Row],[device_suggested_area]], "-", Table2[[#This Row],[device_identifiers]])))</f>
        <v>google-ada-home</v>
      </c>
      <c r="AN350" s="8" t="s">
        <v>969</v>
      </c>
      <c r="AO350" s="6" t="s">
        <v>456</v>
      </c>
      <c r="AP350" s="6" t="s">
        <v>508</v>
      </c>
      <c r="AQ350" s="6" t="s">
        <v>246</v>
      </c>
      <c r="AS350" s="6" t="s">
        <v>130</v>
      </c>
      <c r="AU350" s="6" t="s">
        <v>549</v>
      </c>
      <c r="AV350" s="13" t="s">
        <v>596</v>
      </c>
      <c r="AW350" s="12" t="s">
        <v>588</v>
      </c>
      <c r="AX350" s="12"/>
      <c r="AY350" s="12"/>
      <c r="AZ350" s="6" t="str">
        <f>IF(AND(ISBLANK(AV350), ISBLANK(AW350)), "", _xlfn.CONCAT("[", IF(ISBLANK(AV350), "", _xlfn.CONCAT("[""mac"", """, AV350, """]")), IF(ISBLANK(AW350), "", _xlfn.CONCAT(", [""ip"", """, AW350, """]")), "]"))</f>
        <v>[["mac", "d4:f5:47:1c:cc:2d"], ["ip", "10.0.4.50"]]</v>
      </c>
    </row>
    <row r="351" spans="1:52" ht="16" customHeight="1">
      <c r="A351" s="6">
        <v>2651</v>
      </c>
      <c r="B351" s="6" t="s">
        <v>26</v>
      </c>
      <c r="C351" s="6" t="s">
        <v>246</v>
      </c>
      <c r="D351" s="6" t="s">
        <v>145</v>
      </c>
      <c r="E351" s="6" t="s">
        <v>290</v>
      </c>
      <c r="F351" s="6" t="str">
        <f>IF(ISBLANK(E351), "", Table2[[#This Row],[unique_id]])</f>
        <v>edwin_home</v>
      </c>
      <c r="G351" s="6" t="s">
        <v>291</v>
      </c>
      <c r="H351" s="6" t="s">
        <v>1125</v>
      </c>
      <c r="I351" s="6" t="s">
        <v>144</v>
      </c>
      <c r="M351" s="6" t="s">
        <v>136</v>
      </c>
      <c r="N351" s="6" t="s">
        <v>302</v>
      </c>
      <c r="O351" s="8" t="s">
        <v>1210</v>
      </c>
      <c r="P351" s="6" t="s">
        <v>172</v>
      </c>
      <c r="Q351" s="6" t="s">
        <v>1140</v>
      </c>
      <c r="R351" s="47" t="s">
        <v>1125</v>
      </c>
      <c r="S351" s="6" t="str">
        <f>_xlfn.CONCAT( Table2[[#This Row],[device_suggested_area]], " ",Table2[[#This Row],[powercalc_group_3]])</f>
        <v>Edwin Audio Visual Devices</v>
      </c>
      <c r="T351" s="6" t="str">
        <f>_xlfn.CONCAT("name: ", Table2[[#This Row],[friendly_name]])</f>
        <v>name: Edwin Home</v>
      </c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google-edwin-home</v>
      </c>
      <c r="AN351" s="8" t="s">
        <v>969</v>
      </c>
      <c r="AO351" s="6" t="s">
        <v>456</v>
      </c>
      <c r="AP351" s="6" t="s">
        <v>508</v>
      </c>
      <c r="AQ351" s="6" t="s">
        <v>246</v>
      </c>
      <c r="AS351" s="6" t="s">
        <v>127</v>
      </c>
      <c r="AU351" s="6" t="s">
        <v>549</v>
      </c>
      <c r="AV351" s="13" t="s">
        <v>595</v>
      </c>
      <c r="AW351" s="12" t="s">
        <v>589</v>
      </c>
      <c r="AX351" s="12"/>
      <c r="AY351" s="12"/>
      <c r="AZ351" s="6" t="str">
        <f>IF(AND(ISBLANK(AV351), ISBLANK(AW351)), "", _xlfn.CONCAT("[", IF(ISBLANK(AV351), "", _xlfn.CONCAT("[""mac"", """, AV351, """]")), IF(ISBLANK(AW351), "", _xlfn.CONCAT(", [""ip"", """, AW351, """]")), "]"))</f>
        <v>[["mac", "d4:f5:47:25:92:d5"], ["ip", "10.0.4.51"]]</v>
      </c>
    </row>
    <row r="352" spans="1:52" ht="16" customHeight="1">
      <c r="A352" s="6">
        <v>2652</v>
      </c>
      <c r="B352" s="6" t="s">
        <v>26</v>
      </c>
      <c r="C352" s="6" t="s">
        <v>246</v>
      </c>
      <c r="D352" s="6" t="s">
        <v>145</v>
      </c>
      <c r="E352" s="6" t="s">
        <v>298</v>
      </c>
      <c r="F352" s="6" t="str">
        <f>IF(ISBLANK(E352), "", Table2[[#This Row],[unique_id]])</f>
        <v>parents_home</v>
      </c>
      <c r="G352" s="6" t="s">
        <v>292</v>
      </c>
      <c r="H352" s="6" t="s">
        <v>1125</v>
      </c>
      <c r="I352" s="6" t="s">
        <v>144</v>
      </c>
      <c r="M352" s="6" t="s">
        <v>136</v>
      </c>
      <c r="N352" s="6" t="s">
        <v>302</v>
      </c>
      <c r="O352" s="8" t="s">
        <v>1210</v>
      </c>
      <c r="P352" s="6" t="s">
        <v>172</v>
      </c>
      <c r="Q352" s="6" t="s">
        <v>1140</v>
      </c>
      <c r="R352" s="47" t="s">
        <v>1125</v>
      </c>
      <c r="S352" s="6" t="str">
        <f>_xlfn.CONCAT( Table2[[#This Row],[device_suggested_area]], " ",Table2[[#This Row],[powercalc_group_3]])</f>
        <v>Parents Audio Visual Devices</v>
      </c>
      <c r="T352" s="6" t="s">
        <v>1150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google-parents-home</v>
      </c>
      <c r="AN352" s="8" t="s">
        <v>969</v>
      </c>
      <c r="AO352" s="6" t="s">
        <v>456</v>
      </c>
      <c r="AP352" s="6" t="s">
        <v>968</v>
      </c>
      <c r="AQ352" s="6" t="s">
        <v>246</v>
      </c>
      <c r="AS352" s="6" t="s">
        <v>201</v>
      </c>
      <c r="AU352" s="6" t="s">
        <v>549</v>
      </c>
      <c r="AV352" s="13" t="s">
        <v>967</v>
      </c>
      <c r="AW352" s="12" t="s">
        <v>966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"dc:e5:5b:a5:a3:0d"], ["ip", "10.0.4.55"]]</v>
      </c>
    </row>
    <row r="353" spans="1:52" ht="16" customHeight="1">
      <c r="A353" s="6">
        <v>2653</v>
      </c>
      <c r="B353" s="6" t="s">
        <v>26</v>
      </c>
      <c r="C353" s="6" t="s">
        <v>246</v>
      </c>
      <c r="D353" s="6" t="s">
        <v>145</v>
      </c>
      <c r="E353" s="6" t="s">
        <v>294</v>
      </c>
      <c r="F353" s="6" t="str">
        <f>IF(ISBLANK(E353), "", Table2[[#This Row],[unique_id]])</f>
        <v>kitchen_home</v>
      </c>
      <c r="G353" s="6" t="s">
        <v>293</v>
      </c>
      <c r="H353" s="6" t="s">
        <v>1125</v>
      </c>
      <c r="I353" s="6" t="s">
        <v>144</v>
      </c>
      <c r="M353" s="6" t="s">
        <v>136</v>
      </c>
      <c r="N353" s="6" t="s">
        <v>302</v>
      </c>
      <c r="O353" s="8" t="s">
        <v>1210</v>
      </c>
      <c r="P353" s="6" t="s">
        <v>172</v>
      </c>
      <c r="Q353" s="6" t="s">
        <v>1140</v>
      </c>
      <c r="R353" s="47" t="s">
        <v>1125</v>
      </c>
      <c r="S353" s="6" t="str">
        <f>_xlfn.CONCAT( Table2[[#This Row],[device_suggested_area]], " ",Table2[[#This Row],[powercalc_group_3]])</f>
        <v>Kitchen Audio Visual Devices</v>
      </c>
      <c r="T353" s="6" t="s">
        <v>1150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google-kitchen-home</v>
      </c>
      <c r="AN353" s="8" t="s">
        <v>969</v>
      </c>
      <c r="AO353" s="6" t="s">
        <v>456</v>
      </c>
      <c r="AP353" s="6" t="s">
        <v>968</v>
      </c>
      <c r="AQ353" s="6" t="s">
        <v>246</v>
      </c>
      <c r="AS353" s="6" t="s">
        <v>215</v>
      </c>
      <c r="AU353" s="6" t="s">
        <v>549</v>
      </c>
      <c r="AV353" s="13" t="s">
        <v>1109</v>
      </c>
      <c r="AW353" s="12" t="s">
        <v>1108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"dc:e5:5b:4c:e9:69"], ["ip", "10.0.4.56"]]</v>
      </c>
    </row>
    <row r="354" spans="1:52" ht="16" customHeight="1">
      <c r="A354" s="6">
        <v>2654</v>
      </c>
      <c r="B354" s="6" t="s">
        <v>26</v>
      </c>
      <c r="C354" s="6" t="s">
        <v>246</v>
      </c>
      <c r="D354" s="6" t="s">
        <v>145</v>
      </c>
      <c r="E354" s="6" t="s">
        <v>919</v>
      </c>
      <c r="F354" s="6" t="str">
        <f>IF(ISBLANK(E354), "", Table2[[#This Row],[unique_id]])</f>
        <v>office_home</v>
      </c>
      <c r="G354" s="6" t="s">
        <v>920</v>
      </c>
      <c r="H354" s="6" t="s">
        <v>1125</v>
      </c>
      <c r="I354" s="6" t="s">
        <v>144</v>
      </c>
      <c r="M354" s="6" t="s">
        <v>136</v>
      </c>
      <c r="N354" s="6" t="s">
        <v>302</v>
      </c>
      <c r="O354" s="8" t="s">
        <v>1210</v>
      </c>
      <c r="P354" s="6" t="s">
        <v>172</v>
      </c>
      <c r="Q354" s="6" t="s">
        <v>1140</v>
      </c>
      <c r="R354" s="47" t="s">
        <v>1125</v>
      </c>
      <c r="S354" s="6" t="str">
        <f>_xlfn.CONCAT( Table2[[#This Row],[device_suggested_area]], " ",Table2[[#This Row],[powercalc_group_3]])</f>
        <v>Office Audio Visual Devices</v>
      </c>
      <c r="T354" s="6" t="str">
        <f>_xlfn.CONCAT("name: ", Table2[[#This Row],[friendly_name]])</f>
        <v>name: Office Home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google-office-home</v>
      </c>
      <c r="AN354" s="8" t="s">
        <v>969</v>
      </c>
      <c r="AO354" s="6" t="s">
        <v>456</v>
      </c>
      <c r="AP354" s="6" t="s">
        <v>508</v>
      </c>
      <c r="AQ354" s="6" t="s">
        <v>246</v>
      </c>
      <c r="AS354" s="6" t="s">
        <v>222</v>
      </c>
      <c r="AU354" s="6" t="s">
        <v>549</v>
      </c>
      <c r="AV354" s="13" t="s">
        <v>593</v>
      </c>
      <c r="AW354" s="12" t="s">
        <v>592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"d4:f5:47:32:df:7b"], ["ip", "10.0.4.54"]]</v>
      </c>
    </row>
    <row r="355" spans="1:52" ht="16" customHeight="1">
      <c r="A355" s="6">
        <v>2655</v>
      </c>
      <c r="B355" s="6" t="s">
        <v>26</v>
      </c>
      <c r="C355" s="6" t="s">
        <v>246</v>
      </c>
      <c r="D355" s="6" t="s">
        <v>145</v>
      </c>
      <c r="E355" s="6" t="s">
        <v>975</v>
      </c>
      <c r="F355" s="6" t="str">
        <f>IF(ISBLANK(E355), "", Table2[[#This Row],[unique_id]])</f>
        <v>lounge_home</v>
      </c>
      <c r="G355" s="6" t="s">
        <v>976</v>
      </c>
      <c r="H355" s="6" t="s">
        <v>1125</v>
      </c>
      <c r="I355" s="6" t="s">
        <v>144</v>
      </c>
      <c r="M355" s="6" t="s">
        <v>136</v>
      </c>
      <c r="N355" s="6" t="s">
        <v>302</v>
      </c>
      <c r="O355" s="8" t="s">
        <v>1210</v>
      </c>
      <c r="P355" s="6" t="s">
        <v>172</v>
      </c>
      <c r="Q355" s="6" t="s">
        <v>1140</v>
      </c>
      <c r="R355" s="47" t="s">
        <v>1125</v>
      </c>
      <c r="S355" s="6" t="str">
        <f>_xlfn.CONCAT( Table2[[#This Row],[device_suggested_area]], " ",Table2[[#This Row],[powercalc_group_3]])</f>
        <v>Lounge Audio Visual Devices</v>
      </c>
      <c r="T355" s="6" t="str">
        <f>_xlfn.CONCAT("name: ", Table2[[#This Row],[friendly_name]])</f>
        <v>name: Lounge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google-lounge-home</v>
      </c>
      <c r="AN355" s="8" t="s">
        <v>969</v>
      </c>
      <c r="AO355" s="6" t="s">
        <v>456</v>
      </c>
      <c r="AP355" s="6" t="s">
        <v>508</v>
      </c>
      <c r="AQ355" s="6" t="s">
        <v>246</v>
      </c>
      <c r="AS355" s="6" t="s">
        <v>203</v>
      </c>
      <c r="AU355" s="6" t="s">
        <v>549</v>
      </c>
      <c r="AV355" s="13" t="s">
        <v>594</v>
      </c>
      <c r="AW355" s="12" t="s">
        <v>590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"d4:f5:47:8c:d1:7e"], ["ip", "10.0.4.52"]]</v>
      </c>
    </row>
    <row r="356" spans="1:52" ht="16" customHeight="1">
      <c r="A356" s="6">
        <v>2656</v>
      </c>
      <c r="B356" s="6" t="s">
        <v>26</v>
      </c>
      <c r="C356" s="6" t="s">
        <v>631</v>
      </c>
      <c r="D356" s="6" t="s">
        <v>409</v>
      </c>
      <c r="E356" s="6" t="s">
        <v>408</v>
      </c>
      <c r="F356" s="6" t="str">
        <f>IF(ISBLANK(E356), "", Table2[[#This Row],[unique_id]])</f>
        <v>column_break</v>
      </c>
      <c r="G356" s="6" t="s">
        <v>405</v>
      </c>
      <c r="H356" s="6" t="s">
        <v>1125</v>
      </c>
      <c r="I356" s="6" t="s">
        <v>144</v>
      </c>
      <c r="M356" s="6" t="s">
        <v>406</v>
      </c>
      <c r="N356" s="6" t="s">
        <v>407</v>
      </c>
      <c r="O356" s="74"/>
      <c r="T356" s="6"/>
      <c r="V356" s="8"/>
      <c r="W356" s="8"/>
      <c r="X356" s="8"/>
      <c r="Y356" s="8"/>
      <c r="AF356" s="8"/>
      <c r="AI356" s="6" t="str">
        <f>IF(ISBLANK(AG356),  "", _xlfn.CONCAT(LOWER(C356), "/", E356))</f>
        <v/>
      </c>
      <c r="AJ356" s="65"/>
      <c r="AK356" s="6"/>
      <c r="AL356" s="34"/>
      <c r="AM356" s="6"/>
      <c r="AN356" s="8"/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6">
        <v>2657</v>
      </c>
      <c r="B357" s="6" t="s">
        <v>26</v>
      </c>
      <c r="C357" s="6" t="s">
        <v>834</v>
      </c>
      <c r="D357" s="6" t="s">
        <v>145</v>
      </c>
      <c r="E357" s="6" t="s">
        <v>914</v>
      </c>
      <c r="F357" s="6" t="str">
        <f>IF(ISBLANK(E357), "", Table2[[#This Row],[unique_id]])</f>
        <v>lg_webos_smart_tv</v>
      </c>
      <c r="G357" s="6" t="s">
        <v>187</v>
      </c>
      <c r="H357" s="6" t="s">
        <v>1125</v>
      </c>
      <c r="I357" s="6" t="s">
        <v>144</v>
      </c>
      <c r="M357" s="6" t="s">
        <v>136</v>
      </c>
      <c r="N357" s="6" t="s">
        <v>302</v>
      </c>
      <c r="R357" s="47"/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lg-lounge-tv</v>
      </c>
      <c r="AN357" s="8" t="s">
        <v>837</v>
      </c>
      <c r="AO357" s="6" t="s">
        <v>448</v>
      </c>
      <c r="AP357" s="6" t="s">
        <v>838</v>
      </c>
      <c r="AQ357" s="6" t="s">
        <v>834</v>
      </c>
      <c r="AS357" s="6" t="s">
        <v>203</v>
      </c>
      <c r="AU357" s="6" t="s">
        <v>549</v>
      </c>
      <c r="AV357" s="13" t="s">
        <v>835</v>
      </c>
      <c r="AW357" s="12" t="s">
        <v>836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"4c:ba:d7:bf:94:d0"], ["ip", "10.0.4.49"]]</v>
      </c>
    </row>
    <row r="358" spans="1:52" ht="16" customHeight="1">
      <c r="A358" s="6">
        <v>2658</v>
      </c>
      <c r="B358" s="6" t="s">
        <v>833</v>
      </c>
      <c r="C358" s="6" t="s">
        <v>296</v>
      </c>
      <c r="D358" s="6" t="s">
        <v>145</v>
      </c>
      <c r="E358" s="6" t="s">
        <v>297</v>
      </c>
      <c r="F358" s="6" t="str">
        <f>IF(ISBLANK(E358), "", Table2[[#This Row],[unique_id]])</f>
        <v>parents_tv</v>
      </c>
      <c r="G358" s="6" t="s">
        <v>295</v>
      </c>
      <c r="H358" s="6" t="s">
        <v>1125</v>
      </c>
      <c r="I358" s="6" t="s">
        <v>144</v>
      </c>
      <c r="M358" s="6" t="s">
        <v>136</v>
      </c>
      <c r="N358" s="6" t="s">
        <v>302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apple-parents-tv</v>
      </c>
      <c r="AN358" s="8" t="s">
        <v>517</v>
      </c>
      <c r="AO358" s="6" t="s">
        <v>448</v>
      </c>
      <c r="AP358" s="6" t="s">
        <v>518</v>
      </c>
      <c r="AQ358" s="6" t="s">
        <v>296</v>
      </c>
      <c r="AS358" s="6" t="s">
        <v>201</v>
      </c>
      <c r="AU358" s="6" t="s">
        <v>549</v>
      </c>
      <c r="AV358" s="13" t="s">
        <v>520</v>
      </c>
      <c r="AW358" s="11" t="s">
        <v>598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"90:dd:5d:ce:1e:96"], ["ip", "10.0.4.47"]]</v>
      </c>
    </row>
    <row r="359" spans="1:52" ht="16" customHeight="1">
      <c r="A359" s="6">
        <v>2659</v>
      </c>
      <c r="B359" s="6" t="s">
        <v>833</v>
      </c>
      <c r="C359" s="6" t="s">
        <v>246</v>
      </c>
      <c r="D359" s="6" t="s">
        <v>145</v>
      </c>
      <c r="E359" s="6" t="s">
        <v>1028</v>
      </c>
      <c r="F359" s="6" t="str">
        <f>IF(ISBLANK(E359), "", Table2[[#This Row],[unique_id]])</f>
        <v>office_tv</v>
      </c>
      <c r="G359" s="6" t="s">
        <v>1029</v>
      </c>
      <c r="H359" s="6" t="s">
        <v>1125</v>
      </c>
      <c r="I359" s="6" t="s">
        <v>144</v>
      </c>
      <c r="M359" s="6" t="s">
        <v>136</v>
      </c>
      <c r="N359" s="6" t="s">
        <v>302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google-office-tv</v>
      </c>
      <c r="AN359" s="8" t="s">
        <v>510</v>
      </c>
      <c r="AO359" s="6" t="s">
        <v>448</v>
      </c>
      <c r="AP359" s="6" t="s">
        <v>509</v>
      </c>
      <c r="AQ359" s="6" t="s">
        <v>246</v>
      </c>
      <c r="AS359" s="6" t="s">
        <v>222</v>
      </c>
      <c r="AU359" s="6" t="s">
        <v>549</v>
      </c>
      <c r="AV359" s="13" t="s">
        <v>597</v>
      </c>
      <c r="AW359" s="12" t="s">
        <v>591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"48:d6:d5:33:7c:28"], ["ip", "10.0.4.53"]]</v>
      </c>
    </row>
    <row r="360" spans="1:52" ht="16" customHeight="1">
      <c r="A360" s="6">
        <v>2660</v>
      </c>
      <c r="B360" s="6" t="s">
        <v>26</v>
      </c>
      <c r="C360" s="6" t="s">
        <v>631</v>
      </c>
      <c r="D360" s="6" t="s">
        <v>409</v>
      </c>
      <c r="E360" s="6" t="s">
        <v>408</v>
      </c>
      <c r="F360" s="6" t="str">
        <f>IF(ISBLANK(E360), "", Table2[[#This Row],[unique_id]])</f>
        <v>column_break</v>
      </c>
      <c r="G360" s="6" t="s">
        <v>405</v>
      </c>
      <c r="H360" s="6" t="s">
        <v>1125</v>
      </c>
      <c r="I360" s="6" t="s">
        <v>144</v>
      </c>
      <c r="M360" s="6" t="s">
        <v>406</v>
      </c>
      <c r="N360" s="6" t="s">
        <v>407</v>
      </c>
      <c r="T360" s="6"/>
      <c r="V360" s="8"/>
      <c r="W360" s="8"/>
      <c r="X360" s="8"/>
      <c r="Y360" s="8"/>
      <c r="AF360" s="8"/>
      <c r="AI360" s="6" t="str">
        <f>IF(ISBLANK(AG360),  "", _xlfn.CONCAT(LOWER(C360), "/", E360))</f>
        <v/>
      </c>
      <c r="AK360" s="6"/>
      <c r="AL360" s="34"/>
      <c r="AM360" s="6"/>
      <c r="AN360" s="8"/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">
        <v>2661</v>
      </c>
      <c r="B361" s="6" t="s">
        <v>26</v>
      </c>
      <c r="C361" s="6" t="s">
        <v>189</v>
      </c>
      <c r="D361" s="6" t="s">
        <v>145</v>
      </c>
      <c r="E361" s="65" t="s">
        <v>1113</v>
      </c>
      <c r="F361" s="6" t="str">
        <f>IF(ISBLANK(E361), "", Table2[[#This Row],[unique_id]])</f>
        <v>lounge_arc</v>
      </c>
      <c r="G361" s="6" t="s">
        <v>1116</v>
      </c>
      <c r="H361" s="6" t="s">
        <v>1125</v>
      </c>
      <c r="I361" s="6" t="s">
        <v>144</v>
      </c>
      <c r="M361" s="6" t="s">
        <v>136</v>
      </c>
      <c r="N361" s="6" t="s">
        <v>302</v>
      </c>
      <c r="O361" s="8" t="s">
        <v>1210</v>
      </c>
      <c r="R361" s="47"/>
      <c r="T361" s="6" t="str">
        <f>_xlfn.CONCAT("name: ", Table2[[#This Row],[friendly_name]])</f>
        <v>name: Lounge Arc</v>
      </c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 t="str">
        <f>IF(OR(ISBLANK(AV361), ISBLANK(AW361)), "", LOWER(_xlfn.CONCAT(Table2[[#This Row],[device_manufacturer]], "-",Table2[[#This Row],[device_suggested_area]], "-", Table2[[#This Row],[device_identifiers]])))</f>
        <v>sonos-lounge-speaker</v>
      </c>
      <c r="AN361" s="8" t="s">
        <v>454</v>
      </c>
      <c r="AO361" s="6" t="s">
        <v>455</v>
      </c>
      <c r="AP361" s="6" t="s">
        <v>839</v>
      </c>
      <c r="AQ361" s="6" t="str">
        <f>IF(OR(ISBLANK(AV361), ISBLANK(AW361)), "", Table2[[#This Row],[device_via_device]])</f>
        <v>Sonos</v>
      </c>
      <c r="AS361" s="6" t="s">
        <v>203</v>
      </c>
      <c r="AU361" s="6" t="s">
        <v>549</v>
      </c>
      <c r="AV361" s="6" t="s">
        <v>840</v>
      </c>
      <c r="AW361" s="11" t="s">
        <v>841</v>
      </c>
      <c r="AX361" s="12"/>
      <c r="AY361" s="12"/>
      <c r="AZ361" s="6" t="str">
        <f>IF(AND(ISBLANK(AV361), ISBLANK(AW361)), "", _xlfn.CONCAT("[", IF(ISBLANK(AV361), "", _xlfn.CONCAT("[""mac"", """, AV361, """]")), IF(ISBLANK(AW361), "", _xlfn.CONCAT(", [""ip"", """, AW361, """]")), "]"))</f>
        <v>[["mac", "38:42:0b:47:73:dc"], ["ip", "10.0.4.43"]]</v>
      </c>
    </row>
    <row r="362" spans="1:52" ht="16" customHeight="1">
      <c r="A362" s="48">
        <v>2662</v>
      </c>
      <c r="B362" s="48" t="s">
        <v>26</v>
      </c>
      <c r="C362" s="48" t="s">
        <v>189</v>
      </c>
      <c r="D362" s="48" t="s">
        <v>145</v>
      </c>
      <c r="E362" s="70" t="s">
        <v>1112</v>
      </c>
      <c r="F362" s="48" t="str">
        <f>IF(ISBLANK(E362), "", Table2[[#This Row],[unique_id]])</f>
        <v>kitchen_move</v>
      </c>
      <c r="G362" s="48" t="s">
        <v>1117</v>
      </c>
      <c r="H362" s="48" t="s">
        <v>1125</v>
      </c>
      <c r="I362" s="48" t="s">
        <v>144</v>
      </c>
      <c r="J362" s="48"/>
      <c r="K362" s="48"/>
      <c r="L362" s="48"/>
      <c r="M362" s="48" t="s">
        <v>136</v>
      </c>
      <c r="N362" s="48" t="s">
        <v>302</v>
      </c>
      <c r="O362" s="50"/>
      <c r="P362" s="48" t="s">
        <v>172</v>
      </c>
      <c r="Q362" s="48" t="s">
        <v>1140</v>
      </c>
      <c r="R362" s="53" t="s">
        <v>1125</v>
      </c>
      <c r="S362" s="48" t="str">
        <f>_xlfn.CONCAT( Table2[[#This Row],[device_suggested_area]], " ",Table2[[#This Row],[powercalc_group_3]])</f>
        <v>Kitchen Audio Visual Devices</v>
      </c>
      <c r="T362" s="48" t="str">
        <f>_xlfn.CONCAT("name: ", Table2[[#This Row],[friendly_name]])</f>
        <v>name: Kitchen Move</v>
      </c>
      <c r="U362" s="48"/>
      <c r="V362" s="50"/>
      <c r="W362" s="50"/>
      <c r="X362" s="50"/>
      <c r="Y362" s="50"/>
      <c r="Z362" s="50"/>
      <c r="AA362" s="48"/>
      <c r="AB362" s="48"/>
      <c r="AC362" s="48"/>
      <c r="AD362" s="48"/>
      <c r="AE362" s="48"/>
      <c r="AF362" s="50"/>
      <c r="AG362" s="48"/>
      <c r="AH362" s="48" t="str">
        <f>IF(ISBLANK(AG362),  "", _xlfn.CONCAT("haas/entity/sensor/", LOWER(C362), "/", E362, "/config"))</f>
        <v/>
      </c>
      <c r="AI362" s="48" t="str">
        <f>IF(ISBLANK(AG362),  "", _xlfn.CONCAT(LOWER(C362), "/", E362))</f>
        <v/>
      </c>
      <c r="AJ362" s="48"/>
      <c r="AK362" s="48"/>
      <c r="AL362" s="54"/>
      <c r="AM362" s="48" t="str">
        <f>IF(OR(ISBLANK(AV362), ISBLANK(AW362)), "", LOWER(_xlfn.CONCAT(Table2[[#This Row],[device_manufacturer]], "-",Table2[[#This Row],[device_suggested_area]], "-", Table2[[#This Row],[device_identifiers]])))</f>
        <v>sonos-kitchen-home</v>
      </c>
      <c r="AN362" s="50" t="s">
        <v>454</v>
      </c>
      <c r="AO362" s="48" t="s">
        <v>456</v>
      </c>
      <c r="AP362" s="48" t="s">
        <v>457</v>
      </c>
      <c r="AQ362" s="48" t="str">
        <f>IF(OR(ISBLANK(AV362), ISBLANK(AW362)), "", Table2[[#This Row],[device_via_device]])</f>
        <v>Sonos</v>
      </c>
      <c r="AR362" s="48"/>
      <c r="AS362" s="48" t="s">
        <v>215</v>
      </c>
      <c r="AT362" s="48"/>
      <c r="AU362" s="48" t="s">
        <v>549</v>
      </c>
      <c r="AV362" s="48" t="s">
        <v>461</v>
      </c>
      <c r="AW362" s="55" t="s">
        <v>625</v>
      </c>
      <c r="AX362" s="56"/>
      <c r="AY362" s="56"/>
      <c r="AZ362" s="48" t="str">
        <f>IF(AND(ISBLANK(AV362), ISBLANK(AW362)), "", _xlfn.CONCAT("[", IF(ISBLANK(AV362), "", _xlfn.CONCAT("[""mac"", """, AV362, """]")), IF(ISBLANK(AW362), "", _xlfn.CONCAT(", [""ip"", """, AW362, """]")), "]"))</f>
        <v>[["mac", "48:a6:b8:e2:50:40"], ["ip", "10.0.4.41"]]</v>
      </c>
    </row>
    <row r="363" spans="1:52" ht="16" customHeight="1">
      <c r="A363" s="48">
        <v>2663</v>
      </c>
      <c r="B363" s="48" t="s">
        <v>26</v>
      </c>
      <c r="C363" s="48" t="s">
        <v>189</v>
      </c>
      <c r="D363" s="48" t="s">
        <v>145</v>
      </c>
      <c r="E363" s="70" t="s">
        <v>1111</v>
      </c>
      <c r="F363" s="48" t="str">
        <f>IF(ISBLANK(E363), "", Table2[[#This Row],[unique_id]])</f>
        <v>kitchen_five</v>
      </c>
      <c r="G363" s="48" t="s">
        <v>1118</v>
      </c>
      <c r="H363" s="48" t="s">
        <v>1125</v>
      </c>
      <c r="I363" s="48" t="s">
        <v>144</v>
      </c>
      <c r="J363" s="48"/>
      <c r="K363" s="48"/>
      <c r="L363" s="48"/>
      <c r="M363" s="48" t="s">
        <v>136</v>
      </c>
      <c r="N363" s="48" t="s">
        <v>302</v>
      </c>
      <c r="O363" s="50"/>
      <c r="P363" s="48" t="s">
        <v>172</v>
      </c>
      <c r="Q363" s="48" t="s">
        <v>1140</v>
      </c>
      <c r="R363" s="53" t="s">
        <v>1125</v>
      </c>
      <c r="S363" s="48" t="str">
        <f>_xlfn.CONCAT( Table2[[#This Row],[device_suggested_area]], " ",Table2[[#This Row],[powercalc_group_3]])</f>
        <v>Kitchen Audio Visual Devices</v>
      </c>
      <c r="T363" s="48" t="str">
        <f>_xlfn.CONCAT("name: ", Table2[[#This Row],[friendly_name]])</f>
        <v>name: Kitchen Five</v>
      </c>
      <c r="U363" s="48"/>
      <c r="V363" s="50"/>
      <c r="W363" s="50"/>
      <c r="X363" s="50"/>
      <c r="Y363" s="50"/>
      <c r="Z363" s="50"/>
      <c r="AA363" s="48"/>
      <c r="AB363" s="48"/>
      <c r="AC363" s="48"/>
      <c r="AD363" s="48"/>
      <c r="AE363" s="48"/>
      <c r="AF363" s="50"/>
      <c r="AG363" s="48"/>
      <c r="AH363" s="48" t="str">
        <f>IF(ISBLANK(AG363),  "", _xlfn.CONCAT("haas/entity/sensor/", LOWER(C363), "/", E363, "/config"))</f>
        <v/>
      </c>
      <c r="AI363" s="48" t="str">
        <f>IF(ISBLANK(AG363),  "", _xlfn.CONCAT(LOWER(C363), "/", E363))</f>
        <v/>
      </c>
      <c r="AJ363" s="48"/>
      <c r="AK363" s="48"/>
      <c r="AL363" s="54"/>
      <c r="AM363" s="48" t="str">
        <f>IF(OR(ISBLANK(AV363), ISBLANK(AW363)), "", LOWER(_xlfn.CONCAT(Table2[[#This Row],[device_manufacturer]], "-",Table2[[#This Row],[device_suggested_area]], "-", Table2[[#This Row],[device_identifiers]])))</f>
        <v>sonos-kitchen-speaker</v>
      </c>
      <c r="AN363" s="50" t="s">
        <v>454</v>
      </c>
      <c r="AO363" s="48" t="s">
        <v>455</v>
      </c>
      <c r="AP363" s="48" t="s">
        <v>458</v>
      </c>
      <c r="AQ363" s="48" t="str">
        <f>IF(OR(ISBLANK(AV363), ISBLANK(AW363)), "", Table2[[#This Row],[device_via_device]])</f>
        <v>Sonos</v>
      </c>
      <c r="AR363" s="48"/>
      <c r="AS363" s="48" t="s">
        <v>215</v>
      </c>
      <c r="AT363" s="48"/>
      <c r="AU363" s="48" t="s">
        <v>549</v>
      </c>
      <c r="AV363" s="57" t="s">
        <v>460</v>
      </c>
      <c r="AW363" s="55" t="s">
        <v>626</v>
      </c>
      <c r="AX363" s="56"/>
      <c r="AY363" s="56"/>
      <c r="AZ363" s="48" t="str">
        <f>IF(AND(ISBLANK(AV363), ISBLANK(AW363)), "", _xlfn.CONCAT("[", IF(ISBLANK(AV363), "", _xlfn.CONCAT("[""mac"", """, AV363, """]")), IF(ISBLANK(AW363), "", _xlfn.CONCAT(", [""ip"", """, AW363, """]")), "]"))</f>
        <v>[["mac", "5c:aa:fd:f1:a3:d4"], ["ip", "10.0.4.42"]]</v>
      </c>
    </row>
    <row r="364" spans="1:52" ht="16" customHeight="1">
      <c r="A364" s="48">
        <v>2664</v>
      </c>
      <c r="B364" s="48" t="s">
        <v>26</v>
      </c>
      <c r="C364" s="48" t="s">
        <v>189</v>
      </c>
      <c r="D364" s="48" t="s">
        <v>145</v>
      </c>
      <c r="E364" s="48" t="s">
        <v>1110</v>
      </c>
      <c r="F364" s="48" t="str">
        <f>IF(ISBLANK(E364), "", Table2[[#This Row],[unique_id]])</f>
        <v>parents_move</v>
      </c>
      <c r="G364" s="48" t="s">
        <v>1119</v>
      </c>
      <c r="H364" s="48" t="s">
        <v>1125</v>
      </c>
      <c r="I364" s="48" t="s">
        <v>144</v>
      </c>
      <c r="J364" s="48"/>
      <c r="K364" s="48"/>
      <c r="L364" s="48"/>
      <c r="M364" s="48" t="s">
        <v>136</v>
      </c>
      <c r="N364" s="48" t="s">
        <v>302</v>
      </c>
      <c r="O364" s="50"/>
      <c r="P364" s="48" t="s">
        <v>172</v>
      </c>
      <c r="Q364" s="48" t="s">
        <v>1140</v>
      </c>
      <c r="R364" s="53" t="s">
        <v>1125</v>
      </c>
      <c r="S364" s="48" t="str">
        <f>_xlfn.CONCAT( Table2[[#This Row],[device_suggested_area]], " ",Table2[[#This Row],[powercalc_group_3]])</f>
        <v>Parents Audio Visual Devices</v>
      </c>
      <c r="T364" s="48" t="str">
        <f>_xlfn.CONCAT("name: ", Table2[[#This Row],[friendly_name]])</f>
        <v>name: Parents Move</v>
      </c>
      <c r="U364" s="48"/>
      <c r="V364" s="50"/>
      <c r="W364" s="50"/>
      <c r="X364" s="50"/>
      <c r="Y364" s="50"/>
      <c r="Z364" s="50"/>
      <c r="AA364" s="48"/>
      <c r="AB364" s="48"/>
      <c r="AC364" s="48"/>
      <c r="AD364" s="48"/>
      <c r="AE364" s="48"/>
      <c r="AF364" s="50"/>
      <c r="AG364" s="48"/>
      <c r="AH364" s="48" t="str">
        <f>IF(ISBLANK(AG364),  "", _xlfn.CONCAT("haas/entity/sensor/", LOWER(C364), "/", E364, "/config"))</f>
        <v/>
      </c>
      <c r="AI364" s="48" t="str">
        <f>IF(ISBLANK(AG364),  "", _xlfn.CONCAT(LOWER(C364), "/", E364))</f>
        <v/>
      </c>
      <c r="AJ364" s="48"/>
      <c r="AK364" s="48"/>
      <c r="AL364" s="54"/>
      <c r="AM364" s="48" t="str">
        <f>IF(OR(ISBLANK(AV364), ISBLANK(AW364)), "", LOWER(_xlfn.CONCAT(Table2[[#This Row],[device_manufacturer]], "-",Table2[[#This Row],[device_suggested_area]], "-", Table2[[#This Row],[device_identifiers]])))</f>
        <v>sonos-parents-speaker</v>
      </c>
      <c r="AN364" s="50" t="s">
        <v>454</v>
      </c>
      <c r="AO364" s="48" t="s">
        <v>455</v>
      </c>
      <c r="AP364" s="48" t="s">
        <v>457</v>
      </c>
      <c r="AQ364" s="48" t="str">
        <f>IF(OR(ISBLANK(AV364), ISBLANK(AW364)), "", Table2[[#This Row],[device_via_device]])</f>
        <v>Sonos</v>
      </c>
      <c r="AR364" s="48"/>
      <c r="AS364" s="48" t="s">
        <v>201</v>
      </c>
      <c r="AT364" s="48"/>
      <c r="AU364" s="48" t="s">
        <v>549</v>
      </c>
      <c r="AV364" s="48" t="s">
        <v>459</v>
      </c>
      <c r="AW364" s="56" t="s">
        <v>624</v>
      </c>
      <c r="AX364" s="56"/>
      <c r="AY364" s="56"/>
      <c r="AZ364" s="48" t="str">
        <f>IF(AND(ISBLANK(AV364), ISBLANK(AW364)), "", _xlfn.CONCAT("[", IF(ISBLANK(AV364), "", _xlfn.CONCAT("[""mac"", """, AV364, """]")), IF(ISBLANK(AW364), "", _xlfn.CONCAT(", [""ip"", """, AW364, """]")), "]"))</f>
        <v>[["mac", "5c:aa:fd:d1:23:be"], ["ip", "10.0.4.40"]]</v>
      </c>
    </row>
    <row r="365" spans="1:52" ht="16" customHeight="1">
      <c r="A365" s="6">
        <v>2665</v>
      </c>
      <c r="B365" s="6" t="s">
        <v>833</v>
      </c>
      <c r="C365" s="6" t="s">
        <v>296</v>
      </c>
      <c r="D365" s="6" t="s">
        <v>145</v>
      </c>
      <c r="E365" s="6" t="s">
        <v>970</v>
      </c>
      <c r="F365" s="6" t="str">
        <f>IF(ISBLANK(E365), "", Table2[[#This Row],[unique_id]])</f>
        <v>parents_tv_speaker</v>
      </c>
      <c r="G365" s="6" t="s">
        <v>971</v>
      </c>
      <c r="H365" s="6" t="s">
        <v>1125</v>
      </c>
      <c r="I365" s="6" t="s">
        <v>144</v>
      </c>
      <c r="M365" s="6" t="s">
        <v>136</v>
      </c>
      <c r="N365" s="6" t="s">
        <v>302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apple-parents-tv-speaker</v>
      </c>
      <c r="AN365" s="8" t="s">
        <v>517</v>
      </c>
      <c r="AO365" s="6" t="s">
        <v>972</v>
      </c>
      <c r="AP365" s="6" t="s">
        <v>516</v>
      </c>
      <c r="AQ365" s="6" t="s">
        <v>296</v>
      </c>
      <c r="AS365" s="6" t="s">
        <v>201</v>
      </c>
      <c r="AU365" s="6" t="s">
        <v>549</v>
      </c>
      <c r="AV365" s="13" t="s">
        <v>521</v>
      </c>
      <c r="AW365" s="11" t="s">
        <v>599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"d4:a3:3d:5c:8c:28"], ["ip", "10.0.4.48"]]</v>
      </c>
    </row>
    <row r="366" spans="1:52" ht="16" customHeight="1">
      <c r="A366" s="6">
        <v>2700</v>
      </c>
      <c r="B366" s="6" t="s">
        <v>26</v>
      </c>
      <c r="C366" s="6" t="s">
        <v>151</v>
      </c>
      <c r="D366" s="6" t="s">
        <v>369</v>
      </c>
      <c r="E366" s="6" t="s">
        <v>991</v>
      </c>
      <c r="F366" s="6" t="str">
        <f>IF(ISBLANK(E366), "", Table2[[#This Row],[unique_id]])</f>
        <v>back_door_lock_security</v>
      </c>
      <c r="G366" s="6" t="s">
        <v>987</v>
      </c>
      <c r="H366" s="6" t="s">
        <v>960</v>
      </c>
      <c r="I366" s="6" t="s">
        <v>219</v>
      </c>
      <c r="M366" s="6" t="s">
        <v>136</v>
      </c>
      <c r="T366" s="6"/>
      <c r="V366" s="8"/>
      <c r="W366" s="8"/>
      <c r="X366" s="8"/>
      <c r="Y366" s="8"/>
      <c r="AD366" s="6" t="s">
        <v>1002</v>
      </c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13"/>
      <c r="AW366" s="12"/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">
        <v>2701</v>
      </c>
      <c r="B367" s="6" t="s">
        <v>26</v>
      </c>
      <c r="C367" s="6" t="s">
        <v>151</v>
      </c>
      <c r="D367" s="6" t="s">
        <v>149</v>
      </c>
      <c r="E367" s="6" t="s">
        <v>1004</v>
      </c>
      <c r="F367" s="6" t="str">
        <f>IF(ISBLANK(E367), "", Table2[[#This Row],[unique_id]])</f>
        <v>template_back_door_state</v>
      </c>
      <c r="G367" s="6" t="s">
        <v>329</v>
      </c>
      <c r="H367" s="6" t="s">
        <v>960</v>
      </c>
      <c r="I367" s="6" t="s">
        <v>219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J367" s="65"/>
      <c r="AK367" s="6"/>
      <c r="AL367" s="34"/>
      <c r="AM367" s="6"/>
      <c r="AN367" s="8"/>
      <c r="AV367" s="13"/>
      <c r="AW367" s="12"/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">
        <v>2702</v>
      </c>
      <c r="B368" s="6" t="s">
        <v>26</v>
      </c>
      <c r="C368" s="6" t="s">
        <v>948</v>
      </c>
      <c r="D368" s="6" t="s">
        <v>954</v>
      </c>
      <c r="E368" s="6" t="s">
        <v>955</v>
      </c>
      <c r="F368" s="6" t="str">
        <f>IF(ISBLANK(E368), "", Table2[[#This Row],[unique_id]])</f>
        <v>back_door_lock</v>
      </c>
      <c r="G368" s="6" t="s">
        <v>1006</v>
      </c>
      <c r="H368" s="6" t="s">
        <v>960</v>
      </c>
      <c r="I368" s="6" t="s">
        <v>219</v>
      </c>
      <c r="M368" s="6" t="s">
        <v>136</v>
      </c>
      <c r="T368" s="6"/>
      <c r="V368" s="8"/>
      <c r="W368" s="8" t="s">
        <v>703</v>
      </c>
      <c r="X368" s="8"/>
      <c r="Y368" s="14" t="s">
        <v>1136</v>
      </c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 t="s">
        <v>953</v>
      </c>
      <c r="AN368" s="8" t="s">
        <v>951</v>
      </c>
      <c r="AO368" s="6" t="s">
        <v>949</v>
      </c>
      <c r="AP368" s="9" t="s">
        <v>950</v>
      </c>
      <c r="AQ368" s="6" t="s">
        <v>948</v>
      </c>
      <c r="AS368" s="6" t="s">
        <v>797</v>
      </c>
      <c r="AV368" s="6" t="s">
        <v>947</v>
      </c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>[["mac", "0x000d6f0011274420"]]</v>
      </c>
    </row>
    <row r="369" spans="1:52" ht="16" customHeight="1">
      <c r="A369" s="6">
        <v>2703</v>
      </c>
      <c r="B369" s="6" t="s">
        <v>26</v>
      </c>
      <c r="C369" s="6" t="s">
        <v>410</v>
      </c>
      <c r="D369" s="6" t="s">
        <v>149</v>
      </c>
      <c r="E369" s="6" t="s">
        <v>997</v>
      </c>
      <c r="F369" s="6" t="str">
        <f>IF(ISBLANK(E369), "", Table2[[#This Row],[unique_id]])</f>
        <v>template_back_door_sensor_contact_last</v>
      </c>
      <c r="G369" s="6" t="s">
        <v>1005</v>
      </c>
      <c r="H369" s="6" t="s">
        <v>960</v>
      </c>
      <c r="I369" s="6" t="s">
        <v>219</v>
      </c>
      <c r="M369" s="6" t="s">
        <v>136</v>
      </c>
      <c r="T369" s="6"/>
      <c r="V369" s="8"/>
      <c r="W369" s="8" t="s">
        <v>703</v>
      </c>
      <c r="X369" s="8"/>
      <c r="Y369" s="14" t="s">
        <v>1136</v>
      </c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">
        <v>981</v>
      </c>
      <c r="AN369" s="8" t="s">
        <v>951</v>
      </c>
      <c r="AO369" s="9" t="s">
        <v>978</v>
      </c>
      <c r="AP369" s="9" t="s">
        <v>979</v>
      </c>
      <c r="AQ369" s="6" t="s">
        <v>410</v>
      </c>
      <c r="AS369" s="6" t="s">
        <v>797</v>
      </c>
      <c r="AV369" s="6" t="s">
        <v>982</v>
      </c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>[["mac", "0x00124b0029119f9a"]]</v>
      </c>
    </row>
    <row r="370" spans="1:52" ht="16" customHeight="1">
      <c r="A370" s="36">
        <v>2704</v>
      </c>
      <c r="B370" s="36" t="s">
        <v>833</v>
      </c>
      <c r="C370" s="36" t="s">
        <v>245</v>
      </c>
      <c r="D370" s="36" t="s">
        <v>147</v>
      </c>
      <c r="E370" s="36"/>
      <c r="F370" s="36" t="str">
        <f>IF(ISBLANK(E370), "", Table2[[#This Row],[unique_id]])</f>
        <v/>
      </c>
      <c r="G370" s="36" t="s">
        <v>960</v>
      </c>
      <c r="H370" s="36" t="s">
        <v>974</v>
      </c>
      <c r="I370" s="36" t="s">
        <v>219</v>
      </c>
      <c r="J370" s="36"/>
      <c r="K370" s="36"/>
      <c r="L370" s="36"/>
      <c r="M370" s="36"/>
      <c r="N370" s="36"/>
      <c r="O370" s="37"/>
      <c r="P370" s="36"/>
      <c r="Q370" s="36"/>
      <c r="R370" s="36"/>
      <c r="S370" s="36"/>
      <c r="T370" s="36"/>
      <c r="U370" s="36"/>
      <c r="V370" s="37"/>
      <c r="W370" s="37"/>
      <c r="X370" s="37"/>
      <c r="Y370" s="37"/>
      <c r="Z370" s="37"/>
      <c r="AA370" s="36"/>
      <c r="AB370" s="36"/>
      <c r="AC370" s="36"/>
      <c r="AD370" s="36"/>
      <c r="AE370" s="36"/>
      <c r="AF370" s="37"/>
      <c r="AG370" s="36"/>
      <c r="AH370" s="36" t="str">
        <f>IF(ISBLANK(AG370),  "", _xlfn.CONCAT("haas/entity/sensor/", LOWER(C370), "/", E370, "/config"))</f>
        <v/>
      </c>
      <c r="AI370" s="36" t="str">
        <f>IF(ISBLANK(AG370),  "", _xlfn.CONCAT(LOWER(C370), "/", E370))</f>
        <v/>
      </c>
      <c r="AJ370" s="71"/>
      <c r="AK370" s="36"/>
      <c r="AL370" s="38"/>
      <c r="AM370" s="36"/>
      <c r="AN370" s="37"/>
      <c r="AO370" s="36"/>
      <c r="AP370" s="39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">
        <v>2705</v>
      </c>
      <c r="B371" s="6" t="s">
        <v>26</v>
      </c>
      <c r="C371" s="6" t="s">
        <v>151</v>
      </c>
      <c r="D371" s="6" t="s">
        <v>369</v>
      </c>
      <c r="E371" s="6" t="s">
        <v>992</v>
      </c>
      <c r="F371" s="6" t="str">
        <f>IF(ISBLANK(E371), "", Table2[[#This Row],[unique_id]])</f>
        <v>front_door_lock_security</v>
      </c>
      <c r="G371" s="6" t="s">
        <v>987</v>
      </c>
      <c r="H371" s="6" t="s">
        <v>959</v>
      </c>
      <c r="I371" s="6" t="s">
        <v>219</v>
      </c>
      <c r="M371" s="6" t="s">
        <v>136</v>
      </c>
      <c r="T371" s="6"/>
      <c r="V371" s="8"/>
      <c r="W371" s="8"/>
      <c r="X371" s="8"/>
      <c r="Y371" s="8"/>
      <c r="AD371" s="6" t="s">
        <v>1002</v>
      </c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J371" s="65"/>
      <c r="AK371" s="6"/>
      <c r="AL371" s="34"/>
      <c r="AM371" s="6"/>
      <c r="AN371" s="8"/>
      <c r="AV371" s="13"/>
      <c r="AW371" s="12"/>
      <c r="AX371" s="12"/>
      <c r="AY371" s="12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">
        <v>2706</v>
      </c>
      <c r="B372" s="6" t="s">
        <v>26</v>
      </c>
      <c r="C372" s="6" t="s">
        <v>151</v>
      </c>
      <c r="D372" s="6" t="s">
        <v>149</v>
      </c>
      <c r="E372" s="6" t="s">
        <v>1003</v>
      </c>
      <c r="F372" s="6" t="str">
        <f>IF(ISBLANK(E372), "", Table2[[#This Row],[unique_id]])</f>
        <v>template_front_door_state</v>
      </c>
      <c r="G372" s="6" t="s">
        <v>329</v>
      </c>
      <c r="H372" s="6" t="s">
        <v>959</v>
      </c>
      <c r="I372" s="6" t="s">
        <v>219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13"/>
      <c r="AW372" s="12"/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">
        <v>2707</v>
      </c>
      <c r="B373" s="6" t="s">
        <v>26</v>
      </c>
      <c r="C373" s="6" t="s">
        <v>948</v>
      </c>
      <c r="D373" s="6" t="s">
        <v>954</v>
      </c>
      <c r="E373" s="6" t="s">
        <v>956</v>
      </c>
      <c r="F373" s="6" t="str">
        <f>IF(ISBLANK(E373), "", Table2[[#This Row],[unique_id]])</f>
        <v>front_door_lock</v>
      </c>
      <c r="G373" s="6" t="s">
        <v>1006</v>
      </c>
      <c r="H373" s="6" t="s">
        <v>959</v>
      </c>
      <c r="I373" s="6" t="s">
        <v>219</v>
      </c>
      <c r="M373" s="6" t="s">
        <v>136</v>
      </c>
      <c r="T373" s="6"/>
      <c r="V373" s="8"/>
      <c r="W373" s="8" t="s">
        <v>703</v>
      </c>
      <c r="X373" s="8"/>
      <c r="Y373" s="14" t="s">
        <v>1136</v>
      </c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">
        <v>952</v>
      </c>
      <c r="AN373" s="8" t="s">
        <v>951</v>
      </c>
      <c r="AO373" s="6" t="s">
        <v>949</v>
      </c>
      <c r="AP373" s="9" t="s">
        <v>950</v>
      </c>
      <c r="AQ373" s="6" t="s">
        <v>948</v>
      </c>
      <c r="AS373" s="6" t="s">
        <v>436</v>
      </c>
      <c r="AV373" s="6" t="s">
        <v>957</v>
      </c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>[["mac", "0x000d6f001127f08c"]]</v>
      </c>
    </row>
    <row r="374" spans="1:52" ht="16" customHeight="1">
      <c r="A374" s="6">
        <v>2708</v>
      </c>
      <c r="B374" s="6" t="s">
        <v>26</v>
      </c>
      <c r="C374" s="6" t="s">
        <v>410</v>
      </c>
      <c r="D374" s="6" t="s">
        <v>149</v>
      </c>
      <c r="E374" s="6" t="s">
        <v>996</v>
      </c>
      <c r="F374" s="6" t="str">
        <f>IF(ISBLANK(E374), "", Table2[[#This Row],[unique_id]])</f>
        <v>template_front_door_sensor_contact_last</v>
      </c>
      <c r="G374" s="6" t="s">
        <v>1005</v>
      </c>
      <c r="H374" s="6" t="s">
        <v>959</v>
      </c>
      <c r="I374" s="6" t="s">
        <v>219</v>
      </c>
      <c r="M374" s="6" t="s">
        <v>136</v>
      </c>
      <c r="T374" s="6"/>
      <c r="V374" s="8"/>
      <c r="W374" s="8" t="s">
        <v>703</v>
      </c>
      <c r="X374" s="8"/>
      <c r="Y374" s="14" t="s">
        <v>1136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 t="s">
        <v>977</v>
      </c>
      <c r="AN374" s="8" t="s">
        <v>951</v>
      </c>
      <c r="AO374" s="9" t="s">
        <v>978</v>
      </c>
      <c r="AP374" s="9" t="s">
        <v>979</v>
      </c>
      <c r="AQ374" s="6" t="s">
        <v>410</v>
      </c>
      <c r="AS374" s="6" t="s">
        <v>436</v>
      </c>
      <c r="AV374" s="6" t="s">
        <v>980</v>
      </c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>[["mac", "0x00124b0029113713"]]</v>
      </c>
    </row>
    <row r="375" spans="1:52" ht="16" customHeight="1">
      <c r="A375" s="36">
        <v>2709</v>
      </c>
      <c r="B375" s="36" t="s">
        <v>833</v>
      </c>
      <c r="C375" s="36" t="s">
        <v>245</v>
      </c>
      <c r="D375" s="36" t="s">
        <v>147</v>
      </c>
      <c r="E375" s="36"/>
      <c r="F375" s="36" t="str">
        <f>IF(ISBLANK(E375), "", Table2[[#This Row],[unique_id]])</f>
        <v/>
      </c>
      <c r="G375" s="36" t="s">
        <v>959</v>
      </c>
      <c r="H375" s="36" t="s">
        <v>973</v>
      </c>
      <c r="I375" s="36" t="s">
        <v>219</v>
      </c>
      <c r="J375" s="36"/>
      <c r="K375" s="36"/>
      <c r="L375" s="36"/>
      <c r="M375" s="36"/>
      <c r="N375" s="36"/>
      <c r="O375" s="37"/>
      <c r="P375" s="36"/>
      <c r="Q375" s="36"/>
      <c r="R375" s="36"/>
      <c r="S375" s="36"/>
      <c r="T375" s="36"/>
      <c r="U375" s="36"/>
      <c r="V375" s="37"/>
      <c r="W375" s="37"/>
      <c r="X375" s="37"/>
      <c r="Y375" s="37"/>
      <c r="Z375" s="37"/>
      <c r="AA375" s="36"/>
      <c r="AB375" s="36"/>
      <c r="AC375" s="36"/>
      <c r="AD375" s="36"/>
      <c r="AE375" s="36"/>
      <c r="AF375" s="37"/>
      <c r="AG375" s="36"/>
      <c r="AH375" s="36" t="str">
        <f>IF(ISBLANK(AG375),  "", _xlfn.CONCAT("haas/entity/sensor/", LOWER(C375), "/", E375, "/config"))</f>
        <v/>
      </c>
      <c r="AI375" s="36" t="str">
        <f>IF(ISBLANK(AG375),  "", _xlfn.CONCAT(LOWER(C375), "/", E375))</f>
        <v/>
      </c>
      <c r="AJ375" s="36"/>
      <c r="AK375" s="36"/>
      <c r="AL375" s="38"/>
      <c r="AM375" s="36"/>
      <c r="AN375" s="37"/>
      <c r="AO375" s="36"/>
      <c r="AP375" s="39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2710</v>
      </c>
      <c r="B376" s="6" t="s">
        <v>26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6" t="s">
        <v>962</v>
      </c>
      <c r="I376" s="6" t="s">
        <v>219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2711</v>
      </c>
      <c r="B377" s="6" t="s">
        <v>26</v>
      </c>
      <c r="C377" s="6" t="s">
        <v>245</v>
      </c>
      <c r="D377" s="6" t="s">
        <v>149</v>
      </c>
      <c r="E377" s="6" t="s">
        <v>150</v>
      </c>
      <c r="F377" s="6" t="str">
        <f>IF(ISBLANK(E377), "", Table2[[#This Row],[unique_id]])</f>
        <v>uvc_ada_motion</v>
      </c>
      <c r="G377" s="6" t="s">
        <v>958</v>
      </c>
      <c r="H377" s="6" t="s">
        <v>962</v>
      </c>
      <c r="I377" s="6" t="s">
        <v>219</v>
      </c>
      <c r="M377" s="6" t="s">
        <v>136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/>
      <c r="AN377" s="8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2712</v>
      </c>
      <c r="B378" s="6" t="s">
        <v>26</v>
      </c>
      <c r="C378" s="6" t="s">
        <v>245</v>
      </c>
      <c r="D378" s="6" t="s">
        <v>147</v>
      </c>
      <c r="E378" s="6" t="s">
        <v>148</v>
      </c>
      <c r="F378" s="6" t="str">
        <f>IF(ISBLANK(E378), "", Table2[[#This Row],[unique_id]])</f>
        <v>uvc_ada_medium</v>
      </c>
      <c r="G378" s="6" t="s">
        <v>130</v>
      </c>
      <c r="H378" s="6" t="s">
        <v>964</v>
      </c>
      <c r="I378" s="6" t="s">
        <v>219</v>
      </c>
      <c r="M378" s="6" t="s">
        <v>136</v>
      </c>
      <c r="N378" s="6" t="s">
        <v>303</v>
      </c>
      <c r="T378" s="6"/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J378" s="10"/>
      <c r="AK378" s="6"/>
      <c r="AL378" s="34"/>
      <c r="AM378" s="6" t="s">
        <v>498</v>
      </c>
      <c r="AN378" s="8" t="s">
        <v>500</v>
      </c>
      <c r="AO378" s="6" t="s">
        <v>501</v>
      </c>
      <c r="AP378" s="6" t="s">
        <v>497</v>
      </c>
      <c r="AQ378" s="6" t="s">
        <v>245</v>
      </c>
      <c r="AS378" s="6" t="s">
        <v>130</v>
      </c>
      <c r="AU378" s="6" t="s">
        <v>569</v>
      </c>
      <c r="AV378" s="6" t="s">
        <v>495</v>
      </c>
      <c r="AW378" s="6" t="s">
        <v>524</v>
      </c>
      <c r="AZ378" s="6" t="str">
        <f>IF(AND(ISBLANK(AV378), ISBLANK(AW378)), "", _xlfn.CONCAT("[", IF(ISBLANK(AV378), "", _xlfn.CONCAT("[""mac"", """, AV378, """]")), IF(ISBLANK(AW378), "", _xlfn.CONCAT(", [""ip"", """, AW378, """]")), "]"))</f>
        <v>[["mac", "74:83:c2:3f:6c:4c"], ["ip", "10.0.6.20"]]</v>
      </c>
    </row>
    <row r="379" spans="1:52" ht="16" customHeight="1">
      <c r="A379" s="6">
        <v>2713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964</v>
      </c>
      <c r="I379" s="6" t="s">
        <v>219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2714</v>
      </c>
      <c r="B380" s="6" t="s">
        <v>26</v>
      </c>
      <c r="C380" s="6" t="s">
        <v>245</v>
      </c>
      <c r="D380" s="6" t="s">
        <v>149</v>
      </c>
      <c r="E380" s="6" t="s">
        <v>218</v>
      </c>
      <c r="F380" s="6" t="str">
        <f>IF(ISBLANK(E380), "", Table2[[#This Row],[unique_id]])</f>
        <v>uvc_edwin_motion</v>
      </c>
      <c r="G380" s="6" t="s">
        <v>958</v>
      </c>
      <c r="H380" s="6" t="s">
        <v>961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2715</v>
      </c>
      <c r="B381" s="6" t="s">
        <v>26</v>
      </c>
      <c r="C381" s="6" t="s">
        <v>245</v>
      </c>
      <c r="D381" s="6" t="s">
        <v>147</v>
      </c>
      <c r="E381" s="6" t="s">
        <v>217</v>
      </c>
      <c r="F381" s="6" t="str">
        <f>IF(ISBLANK(E381), "", Table2[[#This Row],[unique_id]])</f>
        <v>uvc_edwin_medium</v>
      </c>
      <c r="G381" s="6" t="s">
        <v>127</v>
      </c>
      <c r="H381" s="6" t="s">
        <v>963</v>
      </c>
      <c r="I381" s="6" t="s">
        <v>219</v>
      </c>
      <c r="M381" s="6" t="s">
        <v>136</v>
      </c>
      <c r="N381" s="6" t="s">
        <v>303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 t="s">
        <v>499</v>
      </c>
      <c r="AN381" s="8" t="s">
        <v>500</v>
      </c>
      <c r="AO381" s="6" t="s">
        <v>501</v>
      </c>
      <c r="AP381" s="6" t="s">
        <v>497</v>
      </c>
      <c r="AQ381" s="6" t="s">
        <v>245</v>
      </c>
      <c r="AS381" s="6" t="s">
        <v>127</v>
      </c>
      <c r="AU381" s="6" t="s">
        <v>569</v>
      </c>
      <c r="AV381" s="6" t="s">
        <v>496</v>
      </c>
      <c r="AW381" s="6" t="s">
        <v>525</v>
      </c>
      <c r="AZ381" s="6" t="str">
        <f>IF(AND(ISBLANK(AV381), ISBLANK(AW381)), "", _xlfn.CONCAT("[", IF(ISBLANK(AV381), "", _xlfn.CONCAT("[""mac"", """, AV381, """]")), IF(ISBLANK(AW381), "", _xlfn.CONCAT(", [""ip"", """, AW381, """]")), "]"))</f>
        <v>[["mac", "74:83:c2:3f:6e:5c"], ["ip", "10.0.6.21"]]</v>
      </c>
    </row>
    <row r="382" spans="1:52" ht="16" customHeight="1">
      <c r="A382" s="6">
        <v>2716</v>
      </c>
      <c r="B382" s="6" t="s">
        <v>26</v>
      </c>
      <c r="C382" s="6" t="s">
        <v>631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6" t="s">
        <v>963</v>
      </c>
      <c r="I382" s="6" t="s">
        <v>219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>IF(ISBLANK(AG382),  "", _xlfn.CONCAT(LOWER(C382), "/", E382))</f>
        <v/>
      </c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2717</v>
      </c>
      <c r="B383" s="6" t="s">
        <v>26</v>
      </c>
      <c r="C383" s="6" t="s">
        <v>133</v>
      </c>
      <c r="D383" s="6" t="s">
        <v>149</v>
      </c>
      <c r="E383" s="6" t="s">
        <v>909</v>
      </c>
      <c r="F383" s="6" t="str">
        <f>IF(ISBLANK(E383), "", Table2[[#This Row],[unique_id]])</f>
        <v>ada_fan_occupancy</v>
      </c>
      <c r="G383" s="6" t="s">
        <v>130</v>
      </c>
      <c r="H383" s="6" t="s">
        <v>965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/>
      <c r="AN383" s="8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2718</v>
      </c>
      <c r="B384" s="6" t="s">
        <v>26</v>
      </c>
      <c r="C384" s="6" t="s">
        <v>133</v>
      </c>
      <c r="D384" s="6" t="s">
        <v>149</v>
      </c>
      <c r="E384" s="6" t="s">
        <v>908</v>
      </c>
      <c r="F384" s="6" t="str">
        <f>IF(ISBLANK(E384), "", Table2[[#This Row],[unique_id]])</f>
        <v>edwin_fan_occupancy</v>
      </c>
      <c r="G384" s="6" t="s">
        <v>127</v>
      </c>
      <c r="H384" s="6" t="s">
        <v>965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J384" s="10"/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2719</v>
      </c>
      <c r="B385" s="6" t="s">
        <v>26</v>
      </c>
      <c r="C385" s="6" t="s">
        <v>133</v>
      </c>
      <c r="D385" s="6" t="s">
        <v>149</v>
      </c>
      <c r="E385" s="6" t="s">
        <v>910</v>
      </c>
      <c r="F385" s="6" t="str">
        <f>IF(ISBLANK(E385), "", Table2[[#This Row],[unique_id]])</f>
        <v>parents_fan_occupancy</v>
      </c>
      <c r="G385" s="6" t="s">
        <v>201</v>
      </c>
      <c r="H385" s="6" t="s">
        <v>965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2720</v>
      </c>
      <c r="B386" s="6" t="s">
        <v>26</v>
      </c>
      <c r="C386" s="6" t="s">
        <v>133</v>
      </c>
      <c r="D386" s="6" t="s">
        <v>149</v>
      </c>
      <c r="E386" s="6" t="s">
        <v>911</v>
      </c>
      <c r="F386" s="6" t="str">
        <f>IF(ISBLANK(E386), "", Table2[[#This Row],[unique_id]])</f>
        <v>lounge_fan_occupancy</v>
      </c>
      <c r="G386" s="6" t="s">
        <v>203</v>
      </c>
      <c r="H386" s="6" t="s">
        <v>965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6"/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2721</v>
      </c>
      <c r="B387" s="6" t="s">
        <v>26</v>
      </c>
      <c r="C387" s="6" t="s">
        <v>133</v>
      </c>
      <c r="D387" s="6" t="s">
        <v>149</v>
      </c>
      <c r="E387" s="6" t="s">
        <v>912</v>
      </c>
      <c r="F387" s="6" t="str">
        <f>IF(ISBLANK(E387), "", Table2[[#This Row],[unique_id]])</f>
        <v>deck_east_fan_occupancy</v>
      </c>
      <c r="G387" s="6" t="s">
        <v>225</v>
      </c>
      <c r="H387" s="6" t="s">
        <v>965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5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2722</v>
      </c>
      <c r="B388" s="6" t="s">
        <v>26</v>
      </c>
      <c r="C388" s="6" t="s">
        <v>133</v>
      </c>
      <c r="D388" s="6" t="s">
        <v>149</v>
      </c>
      <c r="E388" s="6" t="s">
        <v>913</v>
      </c>
      <c r="F388" s="6" t="str">
        <f>IF(ISBLANK(E388), "", Table2[[#This Row],[unique_id]])</f>
        <v>deck_west_fan_occupancy</v>
      </c>
      <c r="G388" s="6" t="s">
        <v>224</v>
      </c>
      <c r="H388" s="6" t="s">
        <v>965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/>
      <c r="AN388" s="8"/>
      <c r="AV388" s="6"/>
      <c r="AW388" s="65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5000</v>
      </c>
      <c r="B389" s="12" t="s">
        <v>26</v>
      </c>
      <c r="C389" s="6" t="s">
        <v>245</v>
      </c>
      <c r="F389" s="6" t="str">
        <f>IF(ISBLANK(E389), "", Table2[[#This Row],[unique_id]])</f>
        <v/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4"/>
      <c r="AM389" s="6" t="s">
        <v>790</v>
      </c>
      <c r="AN389" s="8" t="s">
        <v>531</v>
      </c>
      <c r="AO389" s="6" t="s">
        <v>538</v>
      </c>
      <c r="AP389" s="6" t="s">
        <v>534</v>
      </c>
      <c r="AQ389" s="6" t="s">
        <v>245</v>
      </c>
      <c r="AS389" s="6" t="s">
        <v>28</v>
      </c>
      <c r="AU389" s="6" t="s">
        <v>526</v>
      </c>
      <c r="AV389" s="6" t="s">
        <v>545</v>
      </c>
      <c r="AW389" s="6" t="s">
        <v>541</v>
      </c>
      <c r="AZ389" s="6" t="str">
        <f>IF(AND(ISBLANK(AV389), ISBLANK(AW389)), "", _xlfn.CONCAT("[", IF(ISBLANK(AV389), "", _xlfn.CONCAT("[""mac"", """, AV389, """]")), IF(ISBLANK(AW389), "", _xlfn.CONCAT(", [""ip"", """, AW389, """]")), "]"))</f>
        <v>[["mac", "74:ac:b9:1c:15:f1"], ["ip", "10.0.0.1"]]</v>
      </c>
    </row>
    <row r="390" spans="1:52" ht="16" customHeight="1">
      <c r="A390" s="6">
        <v>5001</v>
      </c>
      <c r="B390" s="12" t="s">
        <v>26</v>
      </c>
      <c r="C390" s="6" t="s">
        <v>245</v>
      </c>
      <c r="F390" s="6" t="str">
        <f>IF(ISBLANK(E390), "", Table2[[#This Row],[unique_id]])</f>
        <v/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 t="s">
        <v>923</v>
      </c>
      <c r="AN390" s="8" t="s">
        <v>924</v>
      </c>
      <c r="AO390" s="6" t="s">
        <v>539</v>
      </c>
      <c r="AP390" s="6" t="s">
        <v>921</v>
      </c>
      <c r="AQ390" s="6" t="s">
        <v>245</v>
      </c>
      <c r="AS390" s="6" t="s">
        <v>28</v>
      </c>
      <c r="AU390" s="6" t="s">
        <v>526</v>
      </c>
      <c r="AV390" s="6" t="s">
        <v>926</v>
      </c>
      <c r="AW390" s="6" t="s">
        <v>542</v>
      </c>
      <c r="AZ390" s="6" t="str">
        <f>IF(AND(ISBLANK(AV390), ISBLANK(AW390)), "", _xlfn.CONCAT("[", IF(ISBLANK(AV390), "", _xlfn.CONCAT("[""mac"", """, AV390, """]")), IF(ISBLANK(AW390), "", _xlfn.CONCAT(", [""ip"", """, AW390, """]")), "]"))</f>
        <v>[["mac", "78:45:58:cb:14:b5"], ["ip", "10.0.0.2"]]</v>
      </c>
    </row>
    <row r="391" spans="1:52" ht="16" customHeight="1">
      <c r="A391" s="6">
        <v>5002</v>
      </c>
      <c r="B391" s="12" t="s">
        <v>26</v>
      </c>
      <c r="C391" s="6" t="s">
        <v>245</v>
      </c>
      <c r="F391" s="6" t="str">
        <f>IF(ISBLANK(E391), "", Table2[[#This Row],[unique_id]])</f>
        <v/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 t="s">
        <v>528</v>
      </c>
      <c r="AN391" s="8" t="s">
        <v>924</v>
      </c>
      <c r="AO391" s="6" t="s">
        <v>540</v>
      </c>
      <c r="AP391" s="6" t="s">
        <v>535</v>
      </c>
      <c r="AQ391" s="6" t="s">
        <v>245</v>
      </c>
      <c r="AS391" s="6" t="s">
        <v>532</v>
      </c>
      <c r="AU391" s="6" t="s">
        <v>526</v>
      </c>
      <c r="AV391" s="6" t="s">
        <v>546</v>
      </c>
      <c r="AW391" s="6" t="s">
        <v>543</v>
      </c>
      <c r="AZ391" s="6" t="str">
        <f>IF(AND(ISBLANK(AV391), ISBLANK(AW391)), "", _xlfn.CONCAT("[", IF(ISBLANK(AV391), "", _xlfn.CONCAT("[""mac"", """, AV391, """]")), IF(ISBLANK(AW391), "", _xlfn.CONCAT(", [""ip"", """, AW391, """]")), "]"))</f>
        <v>[["mac", "b4:fb:e4:e3:83:32"], ["ip", "10.0.0.3"]]</v>
      </c>
    </row>
    <row r="392" spans="1:52" ht="16" customHeight="1">
      <c r="A392" s="6">
        <v>5003</v>
      </c>
      <c r="B392" s="12" t="s">
        <v>26</v>
      </c>
      <c r="C392" s="6" t="s">
        <v>245</v>
      </c>
      <c r="F392" s="6" t="str">
        <f>IF(ISBLANK(E392), "", Table2[[#This Row],[unique_id]])</f>
        <v/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4"/>
      <c r="AM392" s="6" t="s">
        <v>529</v>
      </c>
      <c r="AN392" s="8" t="s">
        <v>925</v>
      </c>
      <c r="AO392" s="6" t="s">
        <v>539</v>
      </c>
      <c r="AP392" s="6" t="s">
        <v>536</v>
      </c>
      <c r="AQ392" s="6" t="s">
        <v>245</v>
      </c>
      <c r="AS392" s="6" t="s">
        <v>436</v>
      </c>
      <c r="AU392" s="6" t="s">
        <v>526</v>
      </c>
      <c r="AV392" s="6" t="s">
        <v>547</v>
      </c>
      <c r="AW392" s="6" t="s">
        <v>544</v>
      </c>
      <c r="AZ392" s="6" t="str">
        <f>IF(AND(ISBLANK(AV392), ISBLANK(AW392)), "", _xlfn.CONCAT("[", IF(ISBLANK(AV392), "", _xlfn.CONCAT("[""mac"", """, AV392, """]")), IF(ISBLANK(AW392), "", _xlfn.CONCAT(", [""ip"", """, AW392, """]")), "]"))</f>
        <v>[["mac", "78:8a:20:70:d3:79"], ["ip", "10.0.0.4"]]</v>
      </c>
    </row>
    <row r="393" spans="1:52" ht="16" customHeight="1">
      <c r="A393" s="6">
        <v>5004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 t="s">
        <v>530</v>
      </c>
      <c r="AN393" s="8" t="s">
        <v>925</v>
      </c>
      <c r="AO393" s="6" t="s">
        <v>539</v>
      </c>
      <c r="AP393" s="6" t="s">
        <v>537</v>
      </c>
      <c r="AQ393" s="6" t="s">
        <v>245</v>
      </c>
      <c r="AS393" s="6" t="s">
        <v>533</v>
      </c>
      <c r="AU393" s="6" t="s">
        <v>526</v>
      </c>
      <c r="AV393" s="6" t="s">
        <v>548</v>
      </c>
      <c r="AW393" s="6" t="s">
        <v>922</v>
      </c>
      <c r="AZ393" s="6" t="str">
        <f>IF(AND(ISBLANK(AV393), ISBLANK(AW393)), "", _xlfn.CONCAT("[", IF(ISBLANK(AV393), "", _xlfn.CONCAT("[""mac"", """, AV393, """]")), IF(ISBLANK(AW393), "", _xlfn.CONCAT(", [""ip"", """, AW393, """]")), "]"))</f>
        <v>[["mac", "f0:9f:c2:fc:b0:f7"], ["ip", "10.0.0.5"]]</v>
      </c>
    </row>
    <row r="394" spans="1:52" ht="16" customHeight="1">
      <c r="A394" s="6">
        <v>5005</v>
      </c>
      <c r="B394" s="12" t="s">
        <v>26</v>
      </c>
      <c r="C394" s="12" t="s">
        <v>502</v>
      </c>
      <c r="D394" s="12"/>
      <c r="E394" s="12"/>
      <c r="G394" s="12"/>
      <c r="H394" s="12"/>
      <c r="I394" s="12"/>
      <c r="K394" s="12"/>
      <c r="L394" s="12"/>
      <c r="M394" s="12"/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503</v>
      </c>
      <c r="AN394" s="8" t="s">
        <v>505</v>
      </c>
      <c r="AO394" s="6" t="s">
        <v>507</v>
      </c>
      <c r="AP394" s="6" t="s">
        <v>504</v>
      </c>
      <c r="AQ394" s="6" t="s">
        <v>506</v>
      </c>
      <c r="AS394" s="6" t="s">
        <v>28</v>
      </c>
      <c r="AU394" s="6" t="s">
        <v>549</v>
      </c>
      <c r="AV394" s="13" t="s">
        <v>616</v>
      </c>
      <c r="AW394" s="6" t="s">
        <v>550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"4a:9a:06:5d:53:66"], ["ip", "10.0.4.10"]]</v>
      </c>
    </row>
    <row r="395" spans="1:52" ht="16" customHeight="1">
      <c r="A395" s="6">
        <v>5006</v>
      </c>
      <c r="B395" s="12" t="s">
        <v>26</v>
      </c>
      <c r="C395" s="12" t="s">
        <v>480</v>
      </c>
      <c r="D395" s="12"/>
      <c r="E395" s="12"/>
      <c r="G395" s="12"/>
      <c r="H395" s="12"/>
      <c r="I395" s="12"/>
      <c r="K395" s="12"/>
      <c r="L395" s="12"/>
      <c r="M395" s="12"/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479</v>
      </c>
      <c r="AN395" s="8" t="s">
        <v>846</v>
      </c>
      <c r="AO395" s="6" t="s">
        <v>483</v>
      </c>
      <c r="AP395" s="6" t="s">
        <v>486</v>
      </c>
      <c r="AQ395" s="6" t="s">
        <v>296</v>
      </c>
      <c r="AS395" s="6" t="s">
        <v>28</v>
      </c>
      <c r="AU395" s="6" t="s">
        <v>549</v>
      </c>
      <c r="AV395" s="6" t="s">
        <v>858</v>
      </c>
      <c r="AW395" s="6" t="s">
        <v>612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"00:e0:4c:68:07:65"], ["ip", "10.0.4.11"]]</v>
      </c>
    </row>
    <row r="396" spans="1:52" ht="16" customHeight="1">
      <c r="A396" s="6">
        <v>5007</v>
      </c>
      <c r="B396" s="12" t="s">
        <v>26</v>
      </c>
      <c r="C396" s="12" t="s">
        <v>480</v>
      </c>
      <c r="D396" s="12"/>
      <c r="E396" s="12"/>
      <c r="F396" s="6" t="str">
        <f>IF(ISBLANK(E396), "", Table2[[#This Row],[unique_id]])</f>
        <v/>
      </c>
      <c r="G396" s="12"/>
      <c r="H396" s="12"/>
      <c r="I396" s="12"/>
      <c r="K396" s="12"/>
      <c r="L396" s="12"/>
      <c r="M396" s="12"/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479</v>
      </c>
      <c r="AN396" s="8" t="s">
        <v>846</v>
      </c>
      <c r="AO396" s="6" t="s">
        <v>483</v>
      </c>
      <c r="AP396" s="6" t="s">
        <v>486</v>
      </c>
      <c r="AQ396" s="6" t="s">
        <v>296</v>
      </c>
      <c r="AS396" s="6" t="s">
        <v>28</v>
      </c>
      <c r="AU396" s="6" t="s">
        <v>527</v>
      </c>
      <c r="AV396" s="6" t="s">
        <v>1158</v>
      </c>
      <c r="AW396" s="6" t="s">
        <v>522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"2a:e0:4c:68:06:a1"], ["ip", "10.0.2.11"]]</v>
      </c>
    </row>
    <row r="397" spans="1:52" ht="16" customHeight="1">
      <c r="A397" s="6">
        <v>5008</v>
      </c>
      <c r="B397" s="12" t="s">
        <v>26</v>
      </c>
      <c r="C397" s="12" t="s">
        <v>480</v>
      </c>
      <c r="D397" s="12"/>
      <c r="E397" s="12"/>
      <c r="F397" s="6" t="str">
        <f>IF(ISBLANK(E397), "", Table2[[#This Row],[unique_id]])</f>
        <v/>
      </c>
      <c r="G397" s="12"/>
      <c r="H397" s="12"/>
      <c r="I397" s="12"/>
      <c r="K397" s="12"/>
      <c r="L397" s="12"/>
      <c r="M397" s="12"/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479</v>
      </c>
      <c r="AN397" s="8" t="s">
        <v>846</v>
      </c>
      <c r="AO397" s="6" t="s">
        <v>483</v>
      </c>
      <c r="AP397" s="6" t="s">
        <v>486</v>
      </c>
      <c r="AQ397" s="6" t="s">
        <v>296</v>
      </c>
      <c r="AS397" s="6" t="s">
        <v>28</v>
      </c>
      <c r="AU397" s="6" t="s">
        <v>569</v>
      </c>
      <c r="AV397" s="6" t="s">
        <v>615</v>
      </c>
      <c r="AW397" s="6" t="s">
        <v>613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"6a:e0:4c:68:06:a1"], ["ip", "10.0.6.11"]]</v>
      </c>
    </row>
    <row r="398" spans="1:52" ht="16" customHeight="1">
      <c r="A398" s="6">
        <v>5009</v>
      </c>
      <c r="B398" s="64" t="s">
        <v>833</v>
      </c>
      <c r="C398" s="12" t="s">
        <v>480</v>
      </c>
      <c r="D398" s="12"/>
      <c r="E398" s="12"/>
      <c r="G398" s="12"/>
      <c r="H398" s="12"/>
      <c r="I398" s="12"/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481</v>
      </c>
      <c r="AN398" s="8" t="s">
        <v>846</v>
      </c>
      <c r="AO398" s="6" t="s">
        <v>484</v>
      </c>
      <c r="AP398" s="6" t="s">
        <v>487</v>
      </c>
      <c r="AQ398" s="6" t="s">
        <v>296</v>
      </c>
      <c r="AS398" s="6" t="s">
        <v>28</v>
      </c>
      <c r="AU398" s="6" t="s">
        <v>527</v>
      </c>
      <c r="AV398" s="6" t="s">
        <v>488</v>
      </c>
      <c r="AW398" s="65"/>
      <c r="AZ398" s="6" t="str">
        <f>IF(AND(ISBLANK(AV398), ISBLANK(AW398)), "", _xlfn.CONCAT("[", IF(ISBLANK(AV398), "", _xlfn.CONCAT("[""mac"", """, AV398, """]")), IF(ISBLANK(AW398), "", _xlfn.CONCAT(", [""ip"", """, AW398, """]")), "]"))</f>
        <v>[["mac", "00:e0:4c:68:04:21"]]</v>
      </c>
    </row>
    <row r="399" spans="1:52" ht="16" customHeight="1">
      <c r="A399" s="6">
        <v>5010</v>
      </c>
      <c r="B399" s="12" t="s">
        <v>833</v>
      </c>
      <c r="C399" s="12" t="s">
        <v>480</v>
      </c>
      <c r="D399" s="12"/>
      <c r="E399" s="12"/>
      <c r="G399" s="12"/>
      <c r="H399" s="12"/>
      <c r="I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482</v>
      </c>
      <c r="AN399" s="8" t="s">
        <v>846</v>
      </c>
      <c r="AO399" s="6" t="s">
        <v>485</v>
      </c>
      <c r="AP399" s="6" t="s">
        <v>487</v>
      </c>
      <c r="AQ399" s="6" t="s">
        <v>296</v>
      </c>
      <c r="AS399" s="6" t="s">
        <v>28</v>
      </c>
      <c r="AU399" s="6" t="s">
        <v>527</v>
      </c>
      <c r="AV399" s="6" t="s">
        <v>614</v>
      </c>
      <c r="AW399" s="11"/>
      <c r="AX399" s="12"/>
      <c r="AY399" s="12"/>
      <c r="AZ399" s="6" t="str">
        <f>IF(AND(ISBLANK(AV399), ISBLANK(AW399)), "", _xlfn.CONCAT("[", IF(ISBLANK(AV399), "", _xlfn.CONCAT("[""mac"", """, AV399, """]")), IF(ISBLANK(AW399), "", _xlfn.CONCAT(", [""ip"", """, AW399, """]")), "]"))</f>
        <v>[["mac", "00:e0:4c:68:07:0d"]]</v>
      </c>
    </row>
    <row r="400" spans="1:52" ht="16" customHeight="1">
      <c r="A400" s="6">
        <v>5011</v>
      </c>
      <c r="B400" s="12" t="s">
        <v>833</v>
      </c>
      <c r="C400" s="12" t="s">
        <v>480</v>
      </c>
      <c r="D400" s="12"/>
      <c r="E400" s="12"/>
      <c r="G400" s="12"/>
      <c r="H400" s="12"/>
      <c r="I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844</v>
      </c>
      <c r="AN400" s="8" t="s">
        <v>846</v>
      </c>
      <c r="AO400" s="6" t="s">
        <v>848</v>
      </c>
      <c r="AP400" s="6" t="s">
        <v>487</v>
      </c>
      <c r="AQ400" s="6" t="s">
        <v>296</v>
      </c>
      <c r="AS400" s="6" t="s">
        <v>28</v>
      </c>
      <c r="AU400" s="6" t="s">
        <v>527</v>
      </c>
      <c r="AV400" s="6" t="s">
        <v>850</v>
      </c>
      <c r="AW400" s="11"/>
      <c r="AX400" s="12"/>
      <c r="AY400" s="12"/>
      <c r="AZ400" s="6" t="str">
        <f>IF(AND(ISBLANK(AV400), ISBLANK(AW400)), "", _xlfn.CONCAT("[", IF(ISBLANK(AV400), "", _xlfn.CONCAT("[""mac"", """, AV400, """]")), IF(ISBLANK(AW400), "", _xlfn.CONCAT(", [""ip"", """, AW400, """]")), "]"))</f>
        <v>[["mac", "40:6c:8f:2a:da:9c"]]</v>
      </c>
    </row>
    <row r="401" spans="1:52" ht="16" customHeight="1">
      <c r="A401" s="6">
        <v>5012</v>
      </c>
      <c r="B401" s="31" t="s">
        <v>26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845</v>
      </c>
      <c r="AN401" s="8" t="s">
        <v>846</v>
      </c>
      <c r="AO401" s="6" t="s">
        <v>847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849</v>
      </c>
      <c r="AW401" s="11" t="s">
        <v>1157</v>
      </c>
      <c r="AX401" s="12"/>
      <c r="AY401" s="12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"0c:4d:e9:d2:86:6c"], ["ip", "10.0.2.13"]]</v>
      </c>
    </row>
    <row r="402" spans="1:52" ht="16" customHeight="1">
      <c r="A402" s="6">
        <v>5013</v>
      </c>
      <c r="B402" s="12" t="s">
        <v>26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789</v>
      </c>
      <c r="AN402" s="8" t="s">
        <v>846</v>
      </c>
      <c r="AO402" s="6" t="s">
        <v>788</v>
      </c>
      <c r="AP402" s="6" t="s">
        <v>787</v>
      </c>
      <c r="AQ402" s="6" t="s">
        <v>786</v>
      </c>
      <c r="AS402" s="6" t="s">
        <v>28</v>
      </c>
      <c r="AU402" s="6" t="s">
        <v>527</v>
      </c>
      <c r="AV402" s="6" t="s">
        <v>785</v>
      </c>
      <c r="AW402" s="11" t="s">
        <v>523</v>
      </c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"b8:27:eb:78:74:0e"], ["ip", "10.0.2.12"]]</v>
      </c>
    </row>
    <row r="403" spans="1:52" ht="16" customHeight="1">
      <c r="A403" s="6">
        <v>5014</v>
      </c>
      <c r="B403" s="6" t="s">
        <v>26</v>
      </c>
      <c r="C403" s="6" t="s">
        <v>494</v>
      </c>
      <c r="E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493</v>
      </c>
      <c r="AN403" s="8" t="s">
        <v>1156</v>
      </c>
      <c r="AO403" s="6" t="s">
        <v>491</v>
      </c>
      <c r="AP403" s="6" t="s">
        <v>492</v>
      </c>
      <c r="AQ403" s="6" t="s">
        <v>490</v>
      </c>
      <c r="AS403" s="6" t="s">
        <v>28</v>
      </c>
      <c r="AU403" s="6" t="s">
        <v>569</v>
      </c>
      <c r="AV403" s="6" t="s">
        <v>489</v>
      </c>
      <c r="AW403" s="6" t="s">
        <v>617</v>
      </c>
      <c r="AZ403" s="6" t="str">
        <f>IF(AND(ISBLANK(AV403), ISBLANK(AW403)), "", _xlfn.CONCAT("[", IF(ISBLANK(AV403), "", _xlfn.CONCAT("[""mac"", """, AV403, """]")), IF(ISBLANK(AW403), "", _xlfn.CONCAT(", [""ip"", """, AW403, """]")), "]"))</f>
        <v>[["mac", "30:05:5c:8a:ff:10"], ["ip", "10.0.6.22"]]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2023-06-24T07:30:32Z</dcterms:modified>
</cp:coreProperties>
</file>