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2B075FB-9457-054A-B7FD-EFF6D48A9E93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2" i="1" l="1"/>
  <c r="T301" i="1"/>
  <c r="AZ302" i="1"/>
  <c r="AQ302" i="1"/>
  <c r="AM302" i="1" s="1"/>
  <c r="AI302" i="1"/>
  <c r="AH302" i="1"/>
  <c r="S302" i="1"/>
  <c r="F302" i="1"/>
  <c r="AI301" i="1"/>
  <c r="AH301" i="1"/>
  <c r="S301" i="1"/>
  <c r="F301" i="1"/>
  <c r="AI363" i="1"/>
  <c r="AH363" i="1"/>
  <c r="S363" i="1"/>
  <c r="F363" i="1"/>
  <c r="AI366" i="1"/>
  <c r="AH366" i="1"/>
  <c r="S366" i="1"/>
  <c r="F366" i="1"/>
  <c r="AZ184" i="1"/>
  <c r="AL184" i="1"/>
  <c r="AI184" i="1"/>
  <c r="AH184" i="1"/>
  <c r="F184" i="1"/>
  <c r="AZ182" i="1"/>
  <c r="AL182" i="1"/>
  <c r="AI182" i="1"/>
  <c r="AH182" i="1"/>
  <c r="F182" i="1"/>
  <c r="AZ306" i="1"/>
  <c r="AQ306" i="1"/>
  <c r="AM306" i="1" s="1"/>
  <c r="AI306" i="1"/>
  <c r="AH306" i="1"/>
  <c r="T306" i="1"/>
  <c r="S306" i="1"/>
  <c r="F306" i="1"/>
  <c r="AZ305" i="1"/>
  <c r="AI305" i="1"/>
  <c r="AH305" i="1"/>
  <c r="T305" i="1"/>
  <c r="S305" i="1"/>
  <c r="F305" i="1"/>
  <c r="AZ304" i="1"/>
  <c r="AQ304" i="1"/>
  <c r="AM304" i="1" s="1"/>
  <c r="AI304" i="1"/>
  <c r="AH304" i="1"/>
  <c r="T304" i="1"/>
  <c r="S304" i="1"/>
  <c r="F304" i="1"/>
  <c r="AZ303" i="1"/>
  <c r="AI303" i="1"/>
  <c r="AH303" i="1"/>
  <c r="T303" i="1"/>
  <c r="S303" i="1"/>
  <c r="F303" i="1"/>
  <c r="T367" i="1"/>
  <c r="T365" i="1"/>
  <c r="T364" i="1"/>
  <c r="T362" i="1"/>
  <c r="T280" i="1"/>
  <c r="T279" i="1"/>
  <c r="AZ279" i="1"/>
  <c r="AI279" i="1"/>
  <c r="AH279" i="1"/>
  <c r="F279" i="1"/>
  <c r="AZ220" i="1"/>
  <c r="AI220" i="1"/>
  <c r="AH220" i="1"/>
  <c r="F220" i="1"/>
  <c r="AZ219" i="1"/>
  <c r="AI219" i="1"/>
  <c r="AH219" i="1"/>
  <c r="F219" i="1"/>
  <c r="AZ194" i="1"/>
  <c r="AI194" i="1"/>
  <c r="AH194" i="1"/>
  <c r="F194" i="1"/>
  <c r="AZ193" i="1"/>
  <c r="AI193" i="1"/>
  <c r="AH193" i="1"/>
  <c r="F193" i="1"/>
  <c r="AZ192" i="1"/>
  <c r="AI192" i="1"/>
  <c r="AH192" i="1"/>
  <c r="F192" i="1"/>
  <c r="AZ218" i="1"/>
  <c r="AI218" i="1"/>
  <c r="AH218" i="1"/>
  <c r="F218" i="1"/>
  <c r="AZ217" i="1"/>
  <c r="AI217" i="1"/>
  <c r="AH217" i="1"/>
  <c r="F217" i="1"/>
  <c r="AZ191" i="1"/>
  <c r="AI191" i="1"/>
  <c r="AH191" i="1"/>
  <c r="F191" i="1"/>
  <c r="S312" i="1"/>
  <c r="S311" i="1"/>
  <c r="T310" i="1"/>
  <c r="T309" i="1"/>
  <c r="T308" i="1"/>
  <c r="T307" i="1"/>
  <c r="T296" i="1"/>
  <c r="T295" i="1"/>
  <c r="T294" i="1"/>
  <c r="T293" i="1"/>
  <c r="T278" i="1"/>
  <c r="T277" i="1"/>
  <c r="T179" i="1"/>
  <c r="T178" i="1"/>
  <c r="T147" i="1"/>
  <c r="T146" i="1"/>
  <c r="T101" i="1"/>
  <c r="T102" i="1"/>
  <c r="T312" i="1"/>
  <c r="T311" i="1"/>
  <c r="T300" i="1"/>
  <c r="T299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163" i="1"/>
  <c r="T162" i="1"/>
  <c r="T161" i="1"/>
  <c r="T160" i="1"/>
  <c r="T298" i="1"/>
  <c r="T297" i="1"/>
  <c r="S296" i="1"/>
  <c r="S294" i="1"/>
  <c r="S280" i="1"/>
  <c r="S310" i="1"/>
  <c r="S308" i="1"/>
  <c r="S300" i="1"/>
  <c r="S298" i="1"/>
  <c r="S292" i="1"/>
  <c r="S290" i="1"/>
  <c r="S288" i="1"/>
  <c r="S286" i="1"/>
  <c r="S284" i="1"/>
  <c r="S282" i="1"/>
  <c r="S278" i="1"/>
  <c r="S179" i="1"/>
  <c r="R178" i="1"/>
  <c r="F311" i="1"/>
  <c r="F309" i="1"/>
  <c r="F307" i="1"/>
  <c r="F299" i="1"/>
  <c r="F297" i="1"/>
  <c r="F295" i="1"/>
  <c r="F293" i="1"/>
  <c r="F291" i="1"/>
  <c r="F287" i="1"/>
  <c r="F285" i="1"/>
  <c r="F283" i="1"/>
  <c r="F281" i="1"/>
  <c r="F277" i="1"/>
  <c r="F178" i="1"/>
  <c r="R162" i="1"/>
  <c r="F162" i="1"/>
  <c r="R160" i="1"/>
  <c r="F160" i="1"/>
  <c r="R146" i="1"/>
  <c r="F146" i="1"/>
  <c r="R101" i="1"/>
  <c r="F101" i="1"/>
  <c r="AH311" i="1"/>
  <c r="AI311" i="1"/>
  <c r="AZ311" i="1"/>
  <c r="AH309" i="1"/>
  <c r="AI309" i="1"/>
  <c r="AZ309" i="1"/>
  <c r="AH307" i="1"/>
  <c r="AI307" i="1"/>
  <c r="AZ307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7" i="1"/>
  <c r="AI287" i="1"/>
  <c r="AZ287" i="1"/>
  <c r="AH285" i="1"/>
  <c r="AI285" i="1"/>
  <c r="AZ285" i="1"/>
  <c r="AH283" i="1"/>
  <c r="AI283" i="1"/>
  <c r="AZ283" i="1"/>
  <c r="AH281" i="1"/>
  <c r="AI281" i="1"/>
  <c r="AZ281" i="1"/>
  <c r="AH277" i="1"/>
  <c r="AI277" i="1"/>
  <c r="AZ277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9" i="1"/>
  <c r="R102" i="1"/>
  <c r="S102" i="1" s="1"/>
  <c r="T356" i="1"/>
  <c r="T355" i="1"/>
  <c r="T352" i="1"/>
  <c r="T351" i="1"/>
  <c r="S367" i="1"/>
  <c r="S365" i="1"/>
  <c r="S364" i="1"/>
  <c r="S356" i="1"/>
  <c r="S355" i="1"/>
  <c r="S354" i="1"/>
  <c r="S353" i="1"/>
  <c r="S352" i="1"/>
  <c r="S351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4" i="1"/>
  <c r="AM354" i="1"/>
  <c r="AI354" i="1"/>
  <c r="AH354" i="1"/>
  <c r="F354" i="1"/>
  <c r="AZ349" i="1"/>
  <c r="AI349" i="1"/>
  <c r="F349" i="1"/>
  <c r="AZ350" i="1"/>
  <c r="AI350" i="1"/>
  <c r="AH350" i="1"/>
  <c r="F350" i="1"/>
  <c r="AZ336" i="1"/>
  <c r="AI336" i="1"/>
  <c r="F336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9" i="1"/>
  <c r="AL319" i="1"/>
  <c r="AI319" i="1"/>
  <c r="AH319" i="1"/>
  <c r="F319" i="1"/>
  <c r="AZ318" i="1"/>
  <c r="AL318" i="1"/>
  <c r="AI318" i="1"/>
  <c r="AH318" i="1"/>
  <c r="F318" i="1"/>
  <c r="AL407" i="1"/>
  <c r="AL317" i="1"/>
  <c r="AL315" i="1"/>
  <c r="AL314" i="1"/>
  <c r="AL313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7" i="1"/>
  <c r="AI317" i="1"/>
  <c r="AH317" i="1"/>
  <c r="F317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0" i="1"/>
  <c r="AH370" i="1"/>
  <c r="AI370" i="1"/>
  <c r="AZ370" i="1"/>
  <c r="F375" i="1"/>
  <c r="AH375" i="1"/>
  <c r="AI375" i="1"/>
  <c r="AZ375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9" i="1"/>
  <c r="AI369" i="1"/>
  <c r="AH369" i="1"/>
  <c r="F369" i="1"/>
  <c r="F374" i="1"/>
  <c r="AH374" i="1"/>
  <c r="AI374" i="1"/>
  <c r="AZ374" i="1"/>
  <c r="AZ265" i="1"/>
  <c r="AI265" i="1"/>
  <c r="AH265" i="1"/>
  <c r="F265" i="1"/>
  <c r="F266" i="1"/>
  <c r="AH266" i="1"/>
  <c r="AI266" i="1"/>
  <c r="AZ266" i="1"/>
  <c r="AZ372" i="1"/>
  <c r="AI372" i="1"/>
  <c r="AH372" i="1"/>
  <c r="F372" i="1"/>
  <c r="F377" i="1"/>
  <c r="AH377" i="1"/>
  <c r="AI377" i="1"/>
  <c r="AZ377" i="1"/>
  <c r="F373" i="1"/>
  <c r="AH373" i="1"/>
  <c r="AI373" i="1"/>
  <c r="AZ373" i="1"/>
  <c r="F378" i="1"/>
  <c r="AH378" i="1"/>
  <c r="AI378" i="1"/>
  <c r="AZ378" i="1"/>
  <c r="AM353" i="1"/>
  <c r="AI353" i="1"/>
  <c r="AH353" i="1"/>
  <c r="F353" i="1"/>
  <c r="AZ353" i="1"/>
  <c r="AZ379" i="1"/>
  <c r="AI379" i="1"/>
  <c r="F379" i="1"/>
  <c r="AZ371" i="1"/>
  <c r="AI371" i="1"/>
  <c r="AH371" i="1"/>
  <c r="F371" i="1"/>
  <c r="AZ376" i="1"/>
  <c r="AI376" i="1"/>
  <c r="AH376" i="1"/>
  <c r="F376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3" i="1"/>
  <c r="AM314" i="1"/>
  <c r="AM315" i="1"/>
  <c r="F314" i="1"/>
  <c r="AH314" i="1"/>
  <c r="AI314" i="1"/>
  <c r="AZ314" i="1"/>
  <c r="F313" i="1"/>
  <c r="AH313" i="1"/>
  <c r="AI313" i="1"/>
  <c r="AZ313" i="1"/>
  <c r="AZ315" i="1"/>
  <c r="AI315" i="1"/>
  <c r="AH315" i="1"/>
  <c r="F315" i="1"/>
  <c r="AZ393" i="1"/>
  <c r="AI393" i="1"/>
  <c r="AH393" i="1"/>
  <c r="F393" i="1"/>
  <c r="AZ396" i="1"/>
  <c r="AI396" i="1"/>
  <c r="AH396" i="1"/>
  <c r="F396" i="1"/>
  <c r="F107" i="1"/>
  <c r="AH107" i="1"/>
  <c r="AI107" i="1"/>
  <c r="AZ107" i="1"/>
  <c r="AZ316" i="1"/>
  <c r="AM316" i="1"/>
  <c r="F316" i="1"/>
  <c r="AH316" i="1"/>
  <c r="AI316" i="1"/>
  <c r="AZ404" i="1"/>
  <c r="AI404" i="1"/>
  <c r="AH404" i="1"/>
  <c r="AZ403" i="1"/>
  <c r="AI403" i="1"/>
  <c r="AH403" i="1"/>
  <c r="AZ327" i="1"/>
  <c r="AI327" i="1"/>
  <c r="AH327" i="1"/>
  <c r="F327" i="1"/>
  <c r="AZ361" i="1"/>
  <c r="AI361" i="1"/>
  <c r="F361" i="1"/>
  <c r="AZ357" i="1"/>
  <c r="AI357" i="1"/>
  <c r="F357" i="1"/>
  <c r="F358" i="1"/>
  <c r="AH358" i="1"/>
  <c r="AI358" i="1"/>
  <c r="AM358" i="1"/>
  <c r="AZ358" i="1"/>
  <c r="F359" i="1"/>
  <c r="AH359" i="1"/>
  <c r="AI359" i="1"/>
  <c r="AM359" i="1"/>
  <c r="AZ359" i="1"/>
  <c r="F362" i="1"/>
  <c r="AH362" i="1"/>
  <c r="AI362" i="1"/>
  <c r="AQ362" i="1"/>
  <c r="AM362" i="1" s="1"/>
  <c r="AZ362" i="1"/>
  <c r="F368" i="1"/>
  <c r="AH368" i="1"/>
  <c r="AI368" i="1"/>
  <c r="AM368" i="1"/>
  <c r="AZ368" i="1"/>
  <c r="F355" i="1"/>
  <c r="AH355" i="1"/>
  <c r="AI355" i="1"/>
  <c r="AM355" i="1"/>
  <c r="AZ355" i="1"/>
  <c r="AZ365" i="1"/>
  <c r="AQ365" i="1"/>
  <c r="AM365" i="1" s="1"/>
  <c r="AI365" i="1"/>
  <c r="AH365" i="1"/>
  <c r="F365" i="1"/>
  <c r="AZ175" i="1"/>
  <c r="AM175" i="1"/>
  <c r="AI175" i="1"/>
  <c r="AH175" i="1"/>
  <c r="S178" i="1" l="1"/>
  <c r="S160" i="1"/>
  <c r="S146" i="1" s="1"/>
  <c r="S101" i="1" s="1"/>
  <c r="S309" i="1"/>
  <c r="S307" i="1" s="1"/>
  <c r="S299" i="1" s="1"/>
  <c r="S297" i="1" s="1"/>
  <c r="S295" i="1" s="1"/>
  <c r="S293" i="1" s="1"/>
  <c r="S291" i="1" s="1"/>
  <c r="S289" i="1" s="1"/>
  <c r="S287" i="1" s="1"/>
  <c r="S285" i="1" s="1"/>
  <c r="S283" i="1" s="1"/>
  <c r="S281" i="1" s="1"/>
  <c r="S279" i="1" s="1"/>
  <c r="S277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5" i="1"/>
  <c r="AI405" i="1"/>
  <c r="AH405" i="1"/>
  <c r="AZ332" i="1"/>
  <c r="AI332" i="1"/>
  <c r="AH332" i="1"/>
  <c r="F332" i="1"/>
  <c r="AZ321" i="1"/>
  <c r="AI321" i="1"/>
  <c r="AH321" i="1"/>
  <c r="F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6" i="1"/>
  <c r="AH326" i="1"/>
  <c r="AI326" i="1"/>
  <c r="AZ326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1" i="1"/>
  <c r="AH331" i="1"/>
  <c r="AI331" i="1"/>
  <c r="AZ331" i="1"/>
  <c r="F333" i="1"/>
  <c r="AH333" i="1"/>
  <c r="AI333" i="1"/>
  <c r="AZ333" i="1"/>
  <c r="F334" i="1"/>
  <c r="AH334" i="1"/>
  <c r="AI334" i="1"/>
  <c r="AZ334" i="1"/>
  <c r="F335" i="1"/>
  <c r="AH335" i="1"/>
  <c r="AI335" i="1"/>
  <c r="AZ335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7" i="1"/>
  <c r="AH407" i="1"/>
  <c r="AI407" i="1"/>
  <c r="AZ407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188" i="1"/>
  <c r="AI187" i="1"/>
  <c r="AI186" i="1"/>
  <c r="AI189" i="1"/>
  <c r="AI190" i="1"/>
  <c r="AI195" i="1"/>
  <c r="AI196" i="1"/>
  <c r="AI197" i="1"/>
  <c r="AI198" i="1"/>
  <c r="AI199" i="1"/>
  <c r="AI200" i="1"/>
  <c r="AI201" i="1"/>
  <c r="AI205" i="1"/>
  <c r="AI202" i="1"/>
  <c r="AI203" i="1"/>
  <c r="AI204" i="1"/>
  <c r="AI206" i="1"/>
  <c r="AI207" i="1"/>
  <c r="AI208" i="1"/>
  <c r="AI209" i="1"/>
  <c r="AI210" i="1"/>
  <c r="AI211" i="1"/>
  <c r="AI214" i="1"/>
  <c r="AI213" i="1"/>
  <c r="AI212" i="1"/>
  <c r="AI215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8" i="1"/>
  <c r="AI310" i="1"/>
  <c r="AI312" i="1"/>
  <c r="AI320" i="1"/>
  <c r="AI270" i="1"/>
  <c r="AI271" i="1"/>
  <c r="AI272" i="1"/>
  <c r="AI273" i="1"/>
  <c r="AI267" i="1"/>
  <c r="AI274" i="1"/>
  <c r="AI275" i="1"/>
  <c r="AI276" i="1"/>
  <c r="AI351" i="1"/>
  <c r="AI352" i="1"/>
  <c r="AI356" i="1"/>
  <c r="AI360" i="1"/>
  <c r="AI367" i="1"/>
  <c r="AI364" i="1"/>
  <c r="AI381" i="1"/>
  <c r="AI380" i="1"/>
  <c r="AI382" i="1"/>
  <c r="AI384" i="1"/>
  <c r="AI383" i="1"/>
  <c r="AI385" i="1"/>
  <c r="AI386" i="1"/>
  <c r="AI387" i="1"/>
  <c r="AI388" i="1"/>
  <c r="AI389" i="1"/>
  <c r="AI390" i="1"/>
  <c r="AI391" i="1"/>
  <c r="AI392" i="1"/>
  <c r="AI394" i="1"/>
  <c r="AI395" i="1"/>
  <c r="AI397" i="1"/>
  <c r="AI398" i="1"/>
  <c r="AI399" i="1"/>
  <c r="AI400" i="1"/>
  <c r="AI401" i="1"/>
  <c r="AI402" i="1"/>
  <c r="AI406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F267" i="1"/>
  <c r="AH267" i="1"/>
  <c r="AZ267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5" i="1"/>
  <c r="AH215" i="1"/>
  <c r="AZ215" i="1"/>
  <c r="F189" i="1"/>
  <c r="AH189" i="1"/>
  <c r="AZ189" i="1"/>
  <c r="F90" i="1"/>
  <c r="AH90" i="1"/>
  <c r="AZ90" i="1"/>
  <c r="AZ402" i="1"/>
  <c r="F399" i="1"/>
  <c r="AH399" i="1"/>
  <c r="AZ399" i="1"/>
  <c r="F400" i="1"/>
  <c r="AH400" i="1"/>
  <c r="AZ400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2" i="1"/>
  <c r="AZ394" i="1"/>
  <c r="AZ395" i="1"/>
  <c r="AZ398" i="1"/>
  <c r="AZ104" i="1"/>
  <c r="AZ401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188" i="1"/>
  <c r="AZ187" i="1"/>
  <c r="AZ186" i="1"/>
  <c r="AZ190" i="1"/>
  <c r="AZ195" i="1"/>
  <c r="AZ196" i="1"/>
  <c r="AZ197" i="1"/>
  <c r="AZ198" i="1"/>
  <c r="AZ199" i="1"/>
  <c r="AZ200" i="1"/>
  <c r="AZ201" i="1"/>
  <c r="AZ205" i="1"/>
  <c r="AZ202" i="1"/>
  <c r="AZ203" i="1"/>
  <c r="AZ204" i="1"/>
  <c r="AZ206" i="1"/>
  <c r="AZ207" i="1"/>
  <c r="AZ208" i="1"/>
  <c r="AZ209" i="1"/>
  <c r="AZ210" i="1"/>
  <c r="AZ211" i="1"/>
  <c r="AZ214" i="1"/>
  <c r="AZ213" i="1"/>
  <c r="AZ212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7" i="1"/>
  <c r="AZ364" i="1"/>
  <c r="AZ351" i="1"/>
  <c r="AZ352" i="1"/>
  <c r="AZ356" i="1"/>
  <c r="AZ360" i="1"/>
  <c r="AZ397" i="1"/>
  <c r="AZ406" i="1"/>
  <c r="AZ381" i="1"/>
  <c r="AZ384" i="1"/>
  <c r="AZ98" i="1"/>
  <c r="AZ320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0" i="1"/>
  <c r="AZ298" i="1"/>
  <c r="AZ300" i="1"/>
  <c r="AZ286" i="1"/>
  <c r="AZ288" i="1"/>
  <c r="AZ290" i="1"/>
  <c r="AZ380" i="1"/>
  <c r="AZ382" i="1"/>
  <c r="AZ292" i="1"/>
  <c r="AZ383" i="1"/>
  <c r="AZ385" i="1"/>
  <c r="AZ386" i="1"/>
  <c r="AZ387" i="1"/>
  <c r="AZ388" i="1"/>
  <c r="AZ389" i="1"/>
  <c r="AZ390" i="1"/>
  <c r="AZ391" i="1"/>
  <c r="AZ294" i="1"/>
  <c r="AZ296" i="1"/>
  <c r="AZ161" i="1"/>
  <c r="AZ278" i="1"/>
  <c r="AZ282" i="1"/>
  <c r="AZ284" i="1"/>
  <c r="AZ310" i="1"/>
  <c r="AZ312" i="1"/>
  <c r="AZ308" i="1"/>
  <c r="AZ102" i="1"/>
  <c r="AZ240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M9" i="1"/>
  <c r="AM7" i="1"/>
  <c r="F104" i="1"/>
  <c r="AH104" i="1"/>
  <c r="AH112" i="1"/>
  <c r="AH111" i="1"/>
  <c r="F111" i="1"/>
  <c r="F392" i="1"/>
  <c r="AH392" i="1"/>
  <c r="F394" i="1"/>
  <c r="AH394" i="1"/>
  <c r="F395" i="1"/>
  <c r="AH395" i="1"/>
  <c r="AM352" i="1"/>
  <c r="AM356" i="1"/>
  <c r="AM360" i="1"/>
  <c r="AM35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188" i="1"/>
  <c r="F187" i="1"/>
  <c r="F186" i="1"/>
  <c r="F190" i="1"/>
  <c r="F195" i="1"/>
  <c r="F196" i="1"/>
  <c r="F197" i="1"/>
  <c r="F198" i="1"/>
  <c r="F199" i="1"/>
  <c r="F200" i="1"/>
  <c r="F201" i="1"/>
  <c r="F205" i="1"/>
  <c r="F202" i="1"/>
  <c r="F203" i="1"/>
  <c r="F204" i="1"/>
  <c r="F211" i="1"/>
  <c r="F207" i="1"/>
  <c r="F208" i="1"/>
  <c r="F209" i="1"/>
  <c r="F210" i="1"/>
  <c r="F206" i="1"/>
  <c r="F214" i="1"/>
  <c r="F213" i="1"/>
  <c r="F212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0" i="1"/>
  <c r="F282" i="1"/>
  <c r="F284" i="1"/>
  <c r="F286" i="1"/>
  <c r="F288" i="1"/>
  <c r="F290" i="1"/>
  <c r="F292" i="1"/>
  <c r="F294" i="1"/>
  <c r="F296" i="1"/>
  <c r="F298" i="1"/>
  <c r="F300" i="1"/>
  <c r="F278" i="1"/>
  <c r="F308" i="1"/>
  <c r="F310" i="1"/>
  <c r="F312" i="1"/>
  <c r="F320" i="1"/>
  <c r="F270" i="1"/>
  <c r="F271" i="1"/>
  <c r="F272" i="1"/>
  <c r="F273" i="1"/>
  <c r="F274" i="1"/>
  <c r="F275" i="1"/>
  <c r="F276" i="1"/>
  <c r="F261" i="1"/>
  <c r="F351" i="1"/>
  <c r="F352" i="1"/>
  <c r="F356" i="1"/>
  <c r="F360" i="1"/>
  <c r="F367" i="1"/>
  <c r="F364" i="1"/>
  <c r="F381" i="1"/>
  <c r="F380" i="1"/>
  <c r="F382" i="1"/>
  <c r="F384" i="1"/>
  <c r="F383" i="1"/>
  <c r="F385" i="1"/>
  <c r="F386" i="1"/>
  <c r="F387" i="1"/>
  <c r="F388" i="1"/>
  <c r="F389" i="1"/>
  <c r="F390" i="1"/>
  <c r="F391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AH397" i="1"/>
  <c r="AQ300" i="1"/>
  <c r="AM300" i="1" s="1"/>
  <c r="AQ298" i="1"/>
  <c r="AM298" i="1" s="1"/>
  <c r="AQ294" i="1"/>
  <c r="AM294" i="1" s="1"/>
  <c r="AQ292" i="1"/>
  <c r="AM292" i="1" s="1"/>
  <c r="AQ290" i="1"/>
  <c r="AM290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4" i="1"/>
  <c r="AM364" i="1" s="1"/>
  <c r="AQ367" i="1"/>
  <c r="AM367" i="1" s="1"/>
  <c r="AH231" i="1"/>
  <c r="AH232" i="1"/>
  <c r="AH235" i="1"/>
  <c r="AH236" i="1"/>
  <c r="AQ102" i="1"/>
  <c r="AM102" i="1" s="1"/>
  <c r="AH210" i="1"/>
  <c r="AQ308" i="1"/>
  <c r="AM308" i="1" s="1"/>
  <c r="AQ312" i="1"/>
  <c r="AM312" i="1" s="1"/>
  <c r="AQ310" i="1"/>
  <c r="AM310" i="1" s="1"/>
  <c r="AQ284" i="1"/>
  <c r="AM284" i="1" s="1"/>
  <c r="AQ282" i="1"/>
  <c r="AM282" i="1" s="1"/>
  <c r="AQ278" i="1"/>
  <c r="AM278" i="1" s="1"/>
  <c r="AQ161" i="1"/>
  <c r="AM161" i="1" s="1"/>
  <c r="AQ296" i="1"/>
  <c r="AM296" i="1" s="1"/>
  <c r="AQ280" i="1"/>
  <c r="AM280" i="1" s="1"/>
  <c r="AH211" i="1"/>
  <c r="AH208" i="1"/>
  <c r="AH209" i="1"/>
  <c r="AH383" i="1"/>
  <c r="AH380" i="1"/>
  <c r="AH367" i="1"/>
  <c r="AH409" i="1"/>
  <c r="AH408" i="1"/>
  <c r="AH406" i="1"/>
  <c r="AH402" i="1"/>
  <c r="AH401" i="1"/>
  <c r="AH398" i="1"/>
  <c r="AH216" i="1"/>
  <c r="AH213" i="1"/>
  <c r="AH188" i="1"/>
  <c r="AH187" i="1"/>
  <c r="AH221" i="1"/>
  <c r="AH222" i="1"/>
  <c r="AH411" i="1"/>
  <c r="AH413" i="1"/>
  <c r="AH414" i="1"/>
  <c r="AH415" i="1"/>
  <c r="AH412" i="1"/>
  <c r="AH410" i="1"/>
  <c r="AH195" i="1"/>
  <c r="AH196" i="1"/>
  <c r="AH284" i="1"/>
  <c r="AH282" i="1"/>
  <c r="AH280" i="1"/>
  <c r="AH132" i="1"/>
  <c r="AH92" i="1"/>
  <c r="AH91" i="1"/>
  <c r="AH110" i="1"/>
  <c r="AH115" i="1"/>
  <c r="AH114" i="1"/>
  <c r="AH109" i="1"/>
  <c r="AH345" i="1"/>
  <c r="AH346" i="1"/>
  <c r="AH347" i="1"/>
  <c r="AH348" i="1"/>
  <c r="AH416" i="1"/>
  <c r="AH417" i="1"/>
  <c r="AH418" i="1"/>
  <c r="AH419" i="1"/>
  <c r="AH420" i="1"/>
  <c r="AH421" i="1"/>
  <c r="AH252" i="1"/>
  <c r="AH448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7" i="1"/>
  <c r="AH438" i="1"/>
  <c r="AH439" i="1"/>
  <c r="AH440" i="1"/>
  <c r="AH441" i="1"/>
  <c r="AH442" i="1"/>
  <c r="AH443" i="1"/>
  <c r="AH444" i="1"/>
  <c r="AH445" i="1"/>
  <c r="AH446" i="1"/>
  <c r="AH447" i="1"/>
  <c r="AH436" i="1"/>
  <c r="AH341" i="1"/>
  <c r="AH342" i="1"/>
  <c r="AH343" i="1"/>
  <c r="AH344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391" i="1"/>
  <c r="AH390" i="1"/>
  <c r="AH389" i="1"/>
  <c r="AH388" i="1"/>
  <c r="AH387" i="1"/>
  <c r="AH386" i="1"/>
  <c r="AH384" i="1"/>
  <c r="AH381" i="1"/>
  <c r="AH364" i="1"/>
  <c r="AH360" i="1"/>
  <c r="AH356" i="1"/>
  <c r="AH352" i="1"/>
  <c r="AH351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2" i="1"/>
  <c r="AH206" i="1"/>
  <c r="AH204" i="1"/>
  <c r="AH203" i="1"/>
  <c r="AH202" i="1"/>
  <c r="AH205" i="1"/>
  <c r="AH201" i="1"/>
  <c r="AH200" i="1"/>
  <c r="AH199" i="1"/>
  <c r="AH198" i="1"/>
  <c r="AH197" i="1"/>
  <c r="AH190" i="1"/>
  <c r="AH186" i="1"/>
  <c r="AH312" i="1"/>
  <c r="AH310" i="1"/>
  <c r="AH308" i="1"/>
  <c r="AH278" i="1"/>
  <c r="AH300" i="1"/>
  <c r="AH298" i="1"/>
  <c r="AH161" i="1"/>
  <c r="AH296" i="1"/>
  <c r="AH294" i="1"/>
  <c r="AH292" i="1"/>
  <c r="AH290" i="1"/>
  <c r="AH288" i="1"/>
  <c r="AH286" i="1"/>
  <c r="AH340" i="1"/>
  <c r="AH339" i="1"/>
  <c r="AH338" i="1"/>
  <c r="AH337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6" i="1"/>
  <c r="AM286" i="1" s="1"/>
  <c r="AQ288" i="1"/>
  <c r="AM288" i="1" s="1"/>
</calcChain>
</file>

<file path=xl/sharedStrings.xml><?xml version="1.0" encoding="utf-8"?>
<sst xmlns="http://schemas.openxmlformats.org/spreadsheetml/2006/main" count="5955" uniqueCount="1259">
  <si>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</si>
  <si>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</si>
  <si>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</si>
  <si>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</si>
  <si>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</si>
  <si>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</si>
  <si>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</si>
  <si>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</si>
  <si>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</si>
  <si>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</si>
  <si>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</si>
  <si>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</si>
  <si>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</si>
  <si>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</si>
  <si>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</si>
  <si>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</si>
  <si>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</si>
  <si>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</si>
  <si>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</si>
  <si>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</si>
  <si>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</si>
  <si>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</si>
  <si>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</si>
  <si>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</si>
  <si>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</si>
  <si>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</si>
  <si>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</si>
  <si>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</si>
  <si>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</si>
  <si>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</si>
  <si>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</si>
  <si>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</si>
  <si>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</si>
  <si>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</si>
  <si>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</si>
  <si>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</si>
  <si>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</si>
  <si>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</si>
  <si>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</si>
  <si>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</si>
  <si>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</si>
  <si>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</si>
  <si>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</si>
  <si>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</si>
  <si>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</si>
  <si>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</si>
  <si>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</si>
  <si>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</si>
  <si>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</si>
  <si>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</si>
  <si>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</si>
  <si>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</si>
  <si>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</si>
  <si>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</si>
  <si>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</si>
  <si>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</si>
  <si>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</si>
  <si>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</si>
  <si>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</si>
  <si>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</si>
  <si>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</si>
  <si>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</si>
  <si>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</si>
  <si>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</si>
  <si>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</si>
  <si>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</si>
  <si>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</si>
  <si>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</si>
  <si>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</si>
  <si>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</si>
  <si>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</si>
  <si>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</si>
  <si>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</si>
  <si>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</si>
  <si>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</si>
  <si>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</si>
  <si>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</si>
  <si>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</si>
  <si>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</si>
  <si>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</si>
  <si>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</si>
  <si>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</si>
  <si>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</si>
  <si>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</si>
  <si>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</si>
  <si>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</si>
  <si>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</si>
  <si>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</si>
  <si>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</si>
  <si>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</si>
  <si>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</si>
  <si>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</si>
  <si>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</si>
  <si>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</si>
  <si>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</si>
  <si>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</si>
  <si>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</si>
  <si>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</si>
  <si>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</si>
  <si>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</si>
  <si>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</si>
  <si>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</si>
  <si>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</si>
  <si>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</si>
  <si>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</si>
  <si>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</si>
  <si>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</si>
  <si>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</si>
  <si>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</si>
  <si>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</si>
  <si>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</si>
  <si>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</si>
  <si>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</si>
  <si>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</si>
  <si>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</si>
  <si>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</si>
  <si>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</si>
  <si>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</si>
  <si>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</si>
  <si>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</si>
  <si>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</si>
  <si>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</si>
  <si>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</si>
  <si>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</si>
  <si>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</si>
  <si>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</si>
  <si>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</si>
  <si>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</si>
  <si>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</si>
  <si>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</si>
  <si>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</si>
  <si>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</si>
  <si>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</si>
  <si>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</si>
  <si>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</si>
  <si>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</si>
  <si>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</si>
  <si>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</si>
  <si>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</si>
  <si>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</si>
  <si>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</si>
  <si>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</si>
  <si>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</si>
  <si>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</si>
  <si>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</si>
  <si>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</si>
  <si>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</si>
  <si>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</si>
  <si>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</si>
  <si>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</si>
  <si>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</si>
  <si>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</si>
  <si>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</si>
  <si>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</si>
  <si>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</si>
  <si>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</si>
  <si>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</si>
  <si>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</si>
  <si>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</si>
  <si>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</si>
  <si>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</si>
  <si>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</si>
  <si>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</si>
  <si>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</si>
  <si>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</si>
  <si>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</si>
  <si>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</si>
  <si>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</si>
  <si>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</si>
  <si>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</si>
  <si>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</si>
  <si>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</si>
  <si>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</si>
  <si>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</si>
  <si>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</si>
  <si>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</si>
  <si>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</si>
  <si>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</si>
  <si>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</si>
  <si>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</si>
  <si>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</si>
  <si>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</si>
  <si>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</si>
  <si>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</si>
  <si>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</si>
  <si>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</si>
  <si>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</si>
  <si>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</si>
  <si>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</si>
  <si>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</si>
  <si>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</si>
  <si>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</si>
  <si>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</si>
  <si>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</si>
  <si>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</si>
  <si>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</si>
  <si>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</si>
  <si>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</si>
  <si>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</si>
  <si>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</si>
  <si>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</si>
  <si>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</si>
  <si>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</si>
  <si>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</si>
  <si>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</si>
  <si>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</si>
  <si>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</si>
  <si>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</si>
  <si>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</si>
  <si>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</si>
  <si>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</si>
  <si>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</si>
  <si>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</si>
  <si>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</si>
  <si>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</si>
  <si>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</si>
  <si>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</si>
  <si>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</si>
  <si>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</si>
  <si>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</si>
  <si>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</si>
  <si>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</si>
  <si>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</si>
  <si>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</si>
  <si>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</si>
  <si>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</si>
  <si>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</si>
  <si>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</si>
  <si>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</si>
  <si>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</si>
  <si>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</si>
  <si>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</si>
  <si>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</si>
  <si>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</si>
  <si>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</si>
  <si>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</si>
  <si>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</si>
  <si>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</si>
  <si>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</si>
  <si>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</si>
  <si>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</si>
  <si>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</si>
  <si>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</si>
  <si>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</si>
  <si>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</si>
  <si>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</si>
  <si>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</si>
  <si>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</si>
  <si>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</si>
  <si>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</si>
  <si>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</si>
  <si>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</si>
  <si>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</si>
  <si>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</si>
  <si>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</si>
  <si>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</si>
  <si>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</si>
  <si>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</si>
  <si>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</si>
  <si>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</si>
  <si>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</si>
  <si>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</si>
  <si>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</si>
  <si>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</si>
  <si>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</si>
  <si>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</si>
  <si>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</si>
  <si>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</si>
  <si>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</si>
  <si>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</si>
  <si>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</si>
  <si>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</si>
  <si>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</si>
  <si>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</si>
  <si>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</si>
  <si>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</si>
  <si>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</si>
  <si>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</si>
  <si>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</si>
  <si>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</si>
  <si>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</si>
  <si>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</si>
  <si>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</si>
  <si>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</si>
  <si>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</si>
  <si>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</si>
  <si>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</si>
  <si>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</si>
  <si>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</si>
  <si>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</si>
  <si>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</si>
  <si>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</si>
  <si>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</si>
  <si>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</si>
  <si>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</si>
  <si>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</si>
  <si>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</si>
  <si>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</si>
  <si>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</si>
  <si>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</si>
  <si>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</si>
  <si>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</si>
  <si>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</si>
  <si>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</si>
  <si>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</si>
  <si>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</si>
  <si>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</si>
  <si>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</si>
  <si>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</si>
  <si>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</si>
  <si>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</si>
  <si>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</si>
  <si>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</si>
  <si>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</si>
  <si>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</si>
  <si>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</si>
  <si>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</si>
  <si>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</si>
  <si>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</si>
  <si>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</si>
  <si>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</si>
  <si>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</si>
  <si>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</si>
  <si>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</si>
  <si>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</si>
  <si>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</si>
  <si>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</si>
  <si>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</si>
  <si>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</si>
  <si>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</si>
  <si>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</si>
  <si>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</si>
  <si>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</si>
  <si>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</si>
  <si>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</si>
  <si>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</si>
  <si>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</si>
  <si>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</si>
  <si>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</si>
  <si>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</si>
  <si>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</si>
  <si>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</si>
  <si>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</si>
  <si>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</si>
  <si>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</si>
  <si>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</si>
  <si>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</si>
  <si>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</si>
  <si>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</si>
  <si>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</si>
  <si>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</si>
  <si>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</si>
  <si>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</si>
  <si>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</si>
  <si>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</si>
  <si>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</si>
  <si>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</si>
  <si>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</si>
  <si>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</si>
  <si>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</si>
  <si>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</si>
  <si>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</si>
  <si>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</si>
  <si>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</si>
  <si>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</si>
  <si>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</si>
  <si>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</si>
  <si>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</si>
  <si>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</si>
  <si>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</si>
  <si>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</si>
  <si>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</si>
  <si>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</si>
  <si>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</si>
  <si>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</si>
  <si>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</si>
  <si>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</si>
  <si>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</si>
  <si>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</si>
  <si>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</si>
  <si>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</si>
  <si>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</si>
  <si>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</si>
  <si>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</si>
  <si>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</si>
  <si>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</si>
  <si>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</si>
  <si>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</si>
  <si>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</si>
  <si>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</si>
  <si>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</si>
  <si>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</si>
  <si>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</si>
  <si>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</si>
  <si>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</si>
  <si>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</si>
  <si>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</si>
  <si>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</si>
  <si>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</si>
  <si>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</si>
  <si>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</si>
  <si>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</si>
  <si>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</si>
  <si>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</si>
  <si>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</si>
  <si>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</si>
  <si>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</si>
  <si>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</si>
  <si>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</si>
  <si>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</si>
  <si>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</si>
  <si>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</si>
  <si>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</si>
  <si>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</si>
  <si>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</si>
  <si>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</si>
  <si>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</si>
  <si>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</si>
  <si>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</si>
  <si>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</si>
  <si>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</si>
  <si>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</si>
  <si>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</si>
  <si>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</si>
  <si>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</si>
  <si>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</si>
  <si>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</si>
  <si>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</si>
  <si>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</si>
  <si>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</si>
  <si>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</si>
  <si>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</si>
  <si>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</si>
  <si>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</si>
  <si>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</si>
  <si>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</si>
  <si>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</si>
  <si>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</si>
  <si>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</si>
  <si>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</si>
  <si>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</si>
  <si>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</si>
  <si>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</si>
  <si>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</si>
  <si>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</si>
  <si>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</si>
  <si>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</si>
  <si>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</si>
  <si>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</si>
  <si>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</si>
  <si>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</si>
  <si>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</si>
  <si>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</si>
  <si>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</si>
  <si>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</si>
  <si>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</si>
  <si>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</si>
  <si>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</si>
  <si>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</si>
  <si>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</si>
  <si>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</si>
  <si>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</si>
  <si>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</si>
  <si>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</si>
  <si>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</si>
  <si>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</si>
  <si>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</si>
  <si>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</si>
  <si>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</si>
  <si>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</si>
  <si>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</si>
  <si>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</si>
  <si>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</si>
  <si>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</si>
  <si>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</si>
  <si>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</si>
  <si>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</si>
  <si>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</si>
  <si>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</si>
  <si>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</si>
  <si>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</si>
  <si>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</si>
  <si>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</si>
  <si>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</si>
  <si>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</si>
  <si>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</si>
  <si>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</si>
  <si>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</si>
  <si>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</si>
  <si>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</si>
  <si>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</si>
  <si>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</si>
  <si>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</si>
  <si>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</si>
  <si>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</si>
  <si>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</si>
  <si>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</si>
  <si>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</si>
  <si>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</si>
  <si>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</si>
  <si>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</si>
  <si>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</si>
  <si>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</si>
  <si>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</si>
  <si>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</si>
  <si>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</si>
  <si>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</si>
  <si>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</si>
  <si>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</si>
  <si>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</si>
  <si>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</si>
  <si>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</si>
  <si>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</si>
  <si>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</si>
  <si>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</si>
  <si>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</si>
  <si>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</si>
  <si>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</si>
  <si>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</si>
  <si>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</si>
  <si>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</si>
  <si>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</si>
  <si>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</si>
  <si>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</si>
  <si>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</si>
  <si>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</si>
  <si>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</si>
  <si>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</si>
  <si>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</si>
  <si>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</si>
  <si>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</si>
  <si>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</si>
  <si>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</si>
  <si>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</si>
  <si>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</si>
  <si>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</si>
  <si>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</si>
  <si>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</si>
  <si>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</si>
  <si>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</si>
  <si>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</si>
  <si>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</si>
  <si>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</si>
  <si>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</si>
  <si>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</si>
  <si>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</si>
  <si>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</si>
  <si>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</si>
  <si>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</si>
  <si>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</si>
  <si>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</si>
  <si>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</si>
  <si>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</si>
  <si>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</si>
  <si>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</si>
  <si>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</si>
  <si>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</si>
  <si>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</si>
  <si>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</si>
  <si>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</si>
  <si>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</si>
  <si>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</si>
  <si>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</si>
  <si>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</si>
  <si>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</si>
  <si>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</si>
  <si>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</si>
  <si>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</si>
  <si>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</si>
  <si>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</si>
  <si>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</si>
  <si>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</si>
  <si>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</si>
  <si>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</si>
  <si>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</si>
  <si>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</si>
  <si>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</si>
  <si>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</si>
  <si>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</si>
  <si>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</si>
  <si>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</si>
  <si>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</si>
  <si>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</si>
  <si>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</si>
  <si>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</si>
  <si>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</si>
  <si>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</si>
  <si>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</si>
  <si>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</si>
  <si>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</si>
  <si>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</si>
  <si>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</si>
  <si>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</si>
  <si>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</si>
  <si>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</si>
  <si>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</si>
  <si>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</si>
  <si>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</si>
  <si>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</si>
  <si>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</si>
  <si>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</si>
  <si>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</si>
  <si>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</si>
  <si>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</si>
  <si>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</si>
  <si>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</si>
  <si>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</si>
  <si>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</si>
  <si>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</si>
  <si>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</si>
  <si>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</si>
  <si>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</si>
  <si>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</si>
  <si>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</si>
  <si>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</si>
  <si>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</si>
  <si>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</si>
  <si>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</si>
  <si>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</si>
  <si>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</si>
  <si>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</si>
  <si>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</si>
  <si>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</si>
  <si>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</si>
  <si>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</si>
  <si>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</si>
  <si>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</si>
  <si>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</si>
  <si>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</si>
  <si>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</si>
  <si>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</si>
  <si>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</si>
  <si>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</si>
  <si>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</si>
  <si>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</si>
  <si>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</si>
  <si>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</si>
  <si>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</si>
  <si>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</si>
  <si>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</si>
  <si>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</si>
  <si>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</si>
  <si>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</si>
  <si>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</si>
  <si>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</si>
  <si>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</si>
  <si>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</si>
  <si>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</si>
  <si>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</si>
  <si>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</si>
  <si>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</si>
  <si>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</si>
  <si>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</si>
  <si>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</si>
  <si>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</si>
  <si>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</si>
  <si>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</si>
  <si>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</si>
  <si>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</si>
  <si>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</si>
  <si>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</si>
  <si>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</si>
  <si>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</si>
  <si>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</si>
  <si>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</si>
  <si>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</si>
  <si>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</si>
  <si>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</si>
  <si>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</si>
  <si>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</si>
  <si>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</si>
  <si>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</si>
  <si>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</si>
  <si>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</si>
  <si>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</si>
  <si>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</si>
  <si>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</si>
  <si>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</si>
  <si>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</si>
  <si>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</si>
  <si>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</si>
  <si>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</si>
  <si>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</si>
  <si>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</si>
  <si>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</si>
  <si>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</si>
  <si>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</si>
  <si>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</si>
  <si>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</si>
  <si>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</si>
  <si>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</si>
  <si>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</si>
  <si>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</si>
  <si>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</si>
  <si>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</si>
  <si>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</si>
  <si>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</si>
  <si>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</si>
  <si>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</si>
  <si>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</si>
  <si>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</si>
  <si>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</si>
  <si>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</si>
  <si>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</si>
  <si>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</si>
  <si>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</si>
  <si>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</si>
  <si>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</si>
  <si>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</si>
  <si>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</si>
  <si>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</si>
  <si>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</si>
  <si>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</si>
  <si>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</si>
  <si>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</si>
  <si>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</si>
  <si>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</si>
  <si>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</si>
  <si>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</si>
  <si>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</si>
  <si>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</si>
  <si>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</si>
  <si>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</si>
  <si>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</si>
  <si>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</si>
  <si>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</si>
  <si>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</si>
  <si>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</si>
  <si>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</si>
  <si>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</si>
  <si>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</si>
  <si>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</si>
  <si>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</si>
  <si>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</si>
  <si>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</si>
  <si>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</si>
  <si>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</si>
  <si>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</si>
  <si>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</si>
  <si>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</si>
  <si>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</si>
  <si>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</si>
  <si>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</si>
  <si>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</si>
  <si>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</si>
  <si>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</si>
  <si>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</si>
  <si>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</si>
  <si>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</si>
  <si>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</si>
  <si>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</si>
  <si>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</si>
  <si>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</si>
  <si>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</si>
  <si>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</si>
  <si>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</si>
  <si>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</si>
  <si>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</si>
  <si>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</si>
  <si>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</si>
  <si>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</si>
  <si>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</si>
  <si>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</si>
  <si>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</si>
  <si>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</si>
  <si>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</si>
  <si>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</si>
  <si>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</si>
  <si>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</si>
  <si>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</si>
  <si>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</si>
  <si>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</si>
  <si>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</si>
  <si>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</si>
  <si>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</si>
  <si>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</si>
  <si>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</si>
  <si>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</si>
  <si>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</si>
  <si>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</si>
  <si>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</si>
  <si>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</si>
  <si>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</si>
  <si>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</si>
  <si>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</si>
  <si>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</si>
  <si>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</si>
  <si>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</si>
  <si>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</si>
  <si>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</si>
  <si>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</si>
  <si>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</si>
  <si>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</si>
  <si>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</si>
  <si>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</si>
  <si>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</si>
  <si>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</si>
  <si>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</si>
  <si>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</si>
  <si>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</si>
  <si>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</si>
  <si>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</si>
  <si>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</si>
  <si>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</si>
  <si>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</si>
  <si>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</si>
  <si>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</si>
  <si>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</si>
  <si>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</si>
  <si>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</si>
  <si>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</si>
  <si>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</si>
  <si>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</si>
  <si>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</si>
  <si>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</si>
  <si>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</si>
  <si>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</si>
  <si>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</si>
  <si>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</si>
  <si>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</si>
  <si>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</si>
  <si>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</si>
  <si>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</si>
  <si>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</si>
  <si>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</si>
  <si>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</si>
  <si>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</si>
  <si>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</si>
  <si>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</si>
  <si>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</si>
  <si>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</si>
  <si>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</si>
  <si>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</si>
  <si>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</si>
  <si>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</si>
  <si>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</si>
  <si>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</si>
  <si>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</si>
  <si>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</si>
  <si>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</si>
  <si>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</si>
  <si>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</si>
  <si>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</si>
  <si>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</si>
  <si>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</si>
  <si>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</si>
  <si>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</si>
  <si>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</si>
  <si>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</si>
  <si>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</si>
  <si>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</si>
  <si>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</si>
  <si>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</si>
  <si>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</si>
  <si>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</si>
  <si>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</si>
  <si>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</si>
  <si>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</si>
  <si>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</si>
  <si>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</si>
  <si>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</si>
  <si>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</si>
  <si>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</si>
  <si>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</si>
  <si>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</si>
  <si>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</si>
  <si>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</si>
  <si>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</si>
  <si>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</si>
  <si>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</si>
  <si>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</si>
  <si>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</si>
  <si>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</si>
  <si>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</si>
  <si>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</si>
  <si>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</si>
  <si>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</si>
  <si>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</si>
  <si>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</si>
  <si>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</si>
  <si>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</si>
  <si>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</si>
  <si>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</si>
  <si>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</si>
  <si>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</si>
  <si>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</si>
  <si>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</si>
  <si>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</si>
  <si>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</si>
  <si>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</si>
  <si>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</si>
  <si>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</si>
  <si>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</si>
  <si>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</si>
  <si>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</si>
  <si>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</si>
  <si>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</si>
  <si>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</si>
  <si>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</si>
  <si>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</si>
  <si>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</si>
  <si>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</si>
  <si>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</si>
  <si>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</si>
  <si>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</si>
  <si>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</si>
  <si>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</si>
  <si>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</si>
  <si>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</si>
  <si>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</si>
  <si>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</si>
  <si>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</si>
  <si>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</si>
  <si>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</si>
  <si>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</si>
  <si>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</si>
  <si>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</si>
  <si>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</si>
  <si>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</si>
  <si>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</si>
  <si>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</si>
  <si>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</si>
  <si>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</si>
  <si>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</si>
  <si>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</si>
  <si>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</si>
  <si>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</si>
  <si>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</si>
  <si>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</si>
  <si>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</si>
  <si>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</si>
  <si>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</si>
  <si>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</si>
  <si>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</si>
  <si>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</si>
  <si>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</si>
  <si>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</si>
  <si>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</si>
  <si>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</si>
  <si>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</si>
  <si>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</si>
  <si>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</si>
  <si>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</si>
  <si>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</si>
  <si>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</si>
  <si>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</si>
  <si>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</si>
  <si>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</si>
  <si>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</si>
  <si>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</si>
  <si>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</si>
  <si>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</si>
  <si>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</si>
  <si>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</si>
  <si>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</si>
  <si>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</si>
  <si>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</si>
  <si>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</si>
  <si>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</si>
  <si>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</si>
  <si>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</si>
  <si>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</si>
  <si>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</si>
  <si>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</si>
  <si>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</si>
  <si>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</si>
  <si>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</si>
  <si>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</si>
  <si>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</si>
  <si>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</si>
  <si>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</si>
  <si>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</si>
  <si>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</si>
  <si>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</si>
  <si>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</si>
  <si>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</si>
  <si>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</si>
  <si>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</si>
  <si>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</si>
  <si>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</si>
  <si>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</si>
  <si>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</si>
  <si>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</si>
  <si>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</si>
  <si>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</si>
  <si>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</si>
  <si>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</si>
  <si>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</si>
  <si>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</si>
  <si>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</si>
  <si>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</si>
  <si>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</si>
  <si>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</si>
  <si>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</si>
  <si>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</si>
  <si>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</si>
  <si>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</si>
  <si>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</si>
  <si>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</si>
  <si>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</si>
  <si>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</si>
  <si>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</si>
  <si>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</si>
  <si>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</si>
  <si>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</si>
  <si>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</si>
  <si>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</si>
  <si>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</si>
  <si>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</si>
  <si>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</si>
  <si>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</si>
  <si>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</si>
  <si>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</si>
  <si>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</si>
  <si>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</si>
  <si>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</si>
  <si>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</si>
  <si>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</si>
  <si>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</si>
  <si>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</si>
  <si>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</si>
  <si>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</si>
  <si>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</si>
  <si>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</si>
  <si>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</si>
  <si>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</si>
  <si>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</si>
  <si>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</si>
  <si>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</si>
  <si>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</si>
  <si>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</si>
  <si>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</si>
  <si>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</si>
  <si>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</si>
  <si>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</si>
  <si>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</si>
  <si>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</si>
  <si>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</si>
  <si>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</si>
  <si>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</si>
  <si>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</si>
  <si>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</si>
  <si>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</si>
  <si>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</si>
  <si>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</si>
  <si>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</si>
  <si>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</si>
  <si>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</si>
  <si>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</si>
  <si>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</si>
  <si>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</si>
  <si>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</si>
  <si>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</si>
  <si>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</si>
  <si>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</si>
  <si>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</si>
  <si>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</si>
  <si>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</si>
  <si>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</si>
  <si>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</si>
  <si>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</si>
  <si>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</si>
  <si>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</si>
  <si>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</si>
  <si>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</si>
  <si>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</si>
  <si>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</si>
  <si>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</si>
  <si>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</si>
  <si>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</si>
  <si>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</si>
  <si>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</si>
  <si>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</si>
  <si>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</si>
  <si>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</si>
  <si>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</si>
  <si>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</si>
  <si>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</si>
  <si>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</si>
  <si>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</si>
  <si>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</si>
  <si>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</si>
  <si>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</si>
  <si>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</si>
  <si>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</si>
  <si>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</si>
  <si>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</si>
  <si>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</si>
  <si>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</si>
  <si>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</si>
  <si>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</si>
  <si>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</si>
  <si>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</si>
  <si>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</si>
  <si>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</si>
  <si>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</si>
  <si>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</si>
  <si>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</si>
  <si>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</si>
  <si>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</si>
  <si>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</si>
  <si>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</si>
  <si>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</si>
  <si>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</si>
  <si>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</si>
  <si>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</si>
  <si>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</si>
  <si>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</si>
  <si>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</si>
  <si>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</si>
  <si>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</si>
  <si>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</si>
  <si>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</si>
  <si>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</si>
  <si>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</si>
  <si>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</si>
  <si>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</si>
  <si>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</si>
  <si>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</si>
  <si>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</si>
  <si>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</si>
  <si>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</si>
  <si>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</si>
  <si>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</si>
  <si>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</si>
  <si>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</si>
  <si>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</si>
  <si>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</si>
  <si>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</si>
  <si>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</si>
  <si>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</si>
  <si>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</si>
  <si>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</si>
  <si>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</si>
  <si>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</si>
  <si>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</si>
  <si>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</si>
  <si>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</si>
  <si>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</si>
  <si>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</si>
  <si>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</si>
  <si>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</si>
  <si>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</si>
  <si>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</si>
  <si>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</si>
  <si>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</si>
  <si>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</si>
  <si>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</si>
  <si>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</si>
  <si>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</si>
  <si>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</si>
  <si>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</si>
  <si>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</si>
  <si>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</si>
  <si>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</si>
  <si>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</si>
  <si>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</si>
  <si>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</si>
  <si>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</si>
  <si>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</si>
  <si>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</si>
  <si>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</si>
  <si>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</si>
  <si>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</si>
  <si>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</si>
  <si>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</si>
  <si>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</si>
  <si>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</si>
  <si>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</si>
  <si>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</si>
  <si>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</si>
  <si>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</si>
  <si>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</si>
  <si>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</si>
  <si>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</si>
  <si>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</si>
  <si>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</si>
  <si>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</si>
  <si>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</si>
  <si>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</si>
  <si>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</si>
  <si>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</si>
  <si>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</si>
  <si>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</si>
  <si>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</si>
  <si>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</si>
  <si>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</si>
  <si>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</si>
  <si>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</si>
  <si>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</si>
  <si>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</si>
  <si>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</si>
  <si>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</si>
  <si>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</si>
  <si>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</si>
  <si>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</si>
  <si>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</si>
  <si>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</si>
  <si>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</si>
  <si>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</si>
  <si>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</si>
  <si>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</si>
  <si>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</si>
  <si>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</si>
  <si>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</si>
  <si>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</si>
  <si>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</si>
  <si>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</si>
  <si>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</si>
  <si>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</si>
  <si>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</si>
  <si>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</si>
  <si>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</si>
  <si>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</si>
  <si>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</si>
  <si>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</si>
  <si>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</si>
  <si>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</si>
  <si>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</si>
  <si>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</si>
  <si>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</si>
  <si>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</si>
  <si>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</si>
  <si>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</si>
  <si>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</si>
  <si>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</si>
  <si>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</si>
  <si>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</si>
  <si>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</si>
  <si>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</si>
  <si>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</si>
  <si>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</si>
  <si>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</si>
  <si>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</si>
  <si>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</si>
  <si>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</si>
  <si>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</si>
  <si>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</si>
  <si>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</si>
  <si>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</si>
  <si>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</si>
  <si>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</si>
  <si>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</si>
  <si>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</si>
  <si>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</si>
  <si>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</si>
  <si>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</si>
  <si>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</si>
  <si>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</si>
  <si>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</si>
  <si>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</si>
  <si>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</si>
  <si>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</si>
  <si>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</si>
  <si>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 Tablet</t>
  </si>
  <si>
    <t>ada-tablet</t>
  </si>
  <si>
    <t>mdi:tablet</t>
  </si>
  <si>
    <t>template_ada_tablet_outlet_proxy</t>
  </si>
  <si>
    <t>ada_tablet_outlet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</si>
</sst>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4" totalsRowShown="0" headerRowDxfId="54" dataDxfId="52" headerRowBorderDxfId="53">
  <autoFilter ref="A3:AZ734" xr:uid="{00000000-0009-0000-0100-000002000000}"/>
  <sortState xmlns:xlrd2="http://schemas.microsoft.com/office/spreadsheetml/2017/richdata2" ref="A5:AZ734">
    <sortCondition ref="A3:A734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4"/>
  <sheetViews>
    <sheetView tabSelected="1" topLeftCell="A263" zoomScale="122" zoomScaleNormal="122" workbookViewId="0">
      <selection activeCell="D301" sqref="D301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>G13</f>
        <v>Parents</v>
      </c>
      <c r="AU13" s="6" t="s">
        <v>525</v>
      </c>
      <c r="AV13" s="6" t="s">
        <v>603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>G15</f>
        <v>Office</v>
      </c>
      <c r="AU15" s="6" t="s">
        <v>525</v>
      </c>
      <c r="AV15" s="6" t="s">
        <v>604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>G17</f>
        <v>Kitchen</v>
      </c>
      <c r="AU17" s="6" t="s">
        <v>525</v>
      </c>
      <c r="AV17" s="6" t="s">
        <v>606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>G23</f>
        <v>Laundry</v>
      </c>
      <c r="AU23" s="6" t="s">
        <v>525</v>
      </c>
      <c r="AV23" s="9" t="s">
        <v>605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1217</v>
      </c>
      <c r="D101" s="6" t="s">
        <v>149</v>
      </c>
      <c r="E101" s="6" t="s">
        <v>1218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476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476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476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1095</v>
      </c>
      <c r="K141" s="6" t="s">
        <v>1010</v>
      </c>
      <c r="M141" s="6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476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1217</v>
      </c>
      <c r="D146" s="6" t="s">
        <v>149</v>
      </c>
      <c r="E146" s="6" t="s">
        <v>1219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1217</v>
      </c>
      <c r="D160" s="6" t="s">
        <v>149</v>
      </c>
      <c r="E160" s="6" t="s">
        <v>1220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1217</v>
      </c>
      <c r="D162" s="6" t="s">
        <v>149</v>
      </c>
      <c r="E162" s="6" t="s">
        <v>1221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1217</v>
      </c>
      <c r="D178" s="6" t="s">
        <v>149</v>
      </c>
      <c r="E178" s="6" t="s">
        <v>1222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647</v>
      </c>
      <c r="D182" s="6" t="s">
        <v>129</v>
      </c>
      <c r="E182" s="55" t="s">
        <v>652</v>
      </c>
      <c r="F182" s="6" t="str">
        <f>IF(ISBLANK(E182), "", Table2[[#This Row],[unique_id]])</f>
        <v>lounge_air_purifier</v>
      </c>
      <c r="G182" s="6" t="s">
        <v>203</v>
      </c>
      <c r="H182" s="6" t="s">
        <v>648</v>
      </c>
      <c r="I182" s="6" t="s">
        <v>132</v>
      </c>
      <c r="J182" s="6" t="s">
        <v>675</v>
      </c>
      <c r="M182" s="6" t="s">
        <v>136</v>
      </c>
      <c r="T182" s="9"/>
      <c r="V182" s="8"/>
      <c r="W182" s="8" t="s">
        <v>701</v>
      </c>
      <c r="X182" s="8"/>
      <c r="Y182" s="14" t="s">
        <v>1130</v>
      </c>
      <c r="Z182" s="14"/>
      <c r="AD182" s="6" t="s">
        <v>649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664</v>
      </c>
      <c r="AN182" s="8" t="s">
        <v>665</v>
      </c>
      <c r="AO182" s="6" t="s">
        <v>663</v>
      </c>
      <c r="AP182" s="6" t="s">
        <v>666</v>
      </c>
      <c r="AQ182" s="6" t="s">
        <v>647</v>
      </c>
      <c r="AS182" s="6" t="s">
        <v>203</v>
      </c>
      <c r="AV182" s="6" t="s">
        <v>687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1217</v>
      </c>
      <c r="D183" s="6" t="s">
        <v>149</v>
      </c>
      <c r="E183" s="55" t="s">
        <v>1215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648</v>
      </c>
      <c r="I183" s="6" t="s">
        <v>132</v>
      </c>
      <c r="O183" s="8" t="s">
        <v>1184</v>
      </c>
      <c r="P183" s="6" t="s">
        <v>172</v>
      </c>
      <c r="Q183" s="6" t="s">
        <v>1134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1240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666</v>
      </c>
      <c r="AQ183" s="6" t="s">
        <v>647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647</v>
      </c>
      <c r="D184" s="6" t="s">
        <v>129</v>
      </c>
      <c r="E184" s="55" t="s">
        <v>751</v>
      </c>
      <c r="F184" s="6" t="str">
        <f>IF(ISBLANK(E184), "", Table2[[#This Row],[unique_id]])</f>
        <v>dining_air_purifier</v>
      </c>
      <c r="G184" s="6" t="s">
        <v>202</v>
      </c>
      <c r="H184" s="6" t="s">
        <v>648</v>
      </c>
      <c r="I184" s="6" t="s">
        <v>132</v>
      </c>
      <c r="J184" s="6" t="s">
        <v>675</v>
      </c>
      <c r="M184" s="6" t="s">
        <v>136</v>
      </c>
      <c r="T184" s="9"/>
      <c r="V184" s="8"/>
      <c r="W184" s="8" t="s">
        <v>701</v>
      </c>
      <c r="X184" s="8"/>
      <c r="Y184" s="14" t="s">
        <v>1130</v>
      </c>
      <c r="Z184" s="14"/>
      <c r="AD184" s="6" t="s">
        <v>649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753</v>
      </c>
      <c r="AN184" s="8" t="s">
        <v>665</v>
      </c>
      <c r="AO184" s="6" t="s">
        <v>663</v>
      </c>
      <c r="AP184" s="6" t="s">
        <v>666</v>
      </c>
      <c r="AQ184" s="6" t="s">
        <v>647</v>
      </c>
      <c r="AS184" s="6" t="s">
        <v>202</v>
      </c>
      <c r="AV184" s="6" t="s">
        <v>752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1217</v>
      </c>
      <c r="D185" s="6" t="s">
        <v>149</v>
      </c>
      <c r="E185" s="55" t="s">
        <v>1216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648</v>
      </c>
      <c r="I185" s="6" t="s">
        <v>132</v>
      </c>
      <c r="O185" s="8" t="s">
        <v>1184</v>
      </c>
      <c r="P185" s="6" t="s">
        <v>172</v>
      </c>
      <c r="Q185" s="6" t="s">
        <v>1134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1240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666</v>
      </c>
      <c r="AQ185" s="6" t="s">
        <v>647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394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391</v>
      </c>
      <c r="F187" s="6" t="str">
        <f>IF(ISBLANK(E187), "", Table2[[#This Row],[unique_id]])</f>
        <v>home_base_power</v>
      </c>
      <c r="G187" s="6" t="s">
        <v>392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390</v>
      </c>
      <c r="F188" s="6" t="str">
        <f>IF(ISBLANK(E188), "", Table2[[#This Row],[unique_id]])</f>
        <v>home_peak_power</v>
      </c>
      <c r="G188" s="6" t="s">
        <v>393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629</v>
      </c>
      <c r="D189" s="6" t="s">
        <v>409</v>
      </c>
      <c r="E189" s="6" t="s">
        <v>627</v>
      </c>
      <c r="F189" s="6" t="str">
        <f>IF(ISBLANK(E189), "", Table2[[#This Row],[unique_id]])</f>
        <v>graph_break</v>
      </c>
      <c r="G189" s="6" t="s">
        <v>628</v>
      </c>
      <c r="H189" s="6" t="s">
        <v>257</v>
      </c>
      <c r="I189" s="6" t="s">
        <v>141</v>
      </c>
      <c r="T189" s="6"/>
      <c r="U189" s="6" t="s">
        <v>626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10" t="s">
        <v>26</v>
      </c>
      <c r="C190" s="6" t="s">
        <v>1155</v>
      </c>
      <c r="D190" s="10" t="s">
        <v>27</v>
      </c>
      <c r="E190" s="10" t="s">
        <v>1137</v>
      </c>
      <c r="F190" s="6" t="str">
        <f>IF(ISBLANK(E190), "", Table2[[#This Row],[unique_id]])</f>
        <v>lights_power</v>
      </c>
      <c r="G190" s="10" t="s">
        <v>1188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626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1138</v>
      </c>
      <c r="F191" s="6" t="str">
        <f>IF(ISBLANK(E191), "", Table2[[#This Row],[unique_id]])</f>
        <v>fans_power</v>
      </c>
      <c r="G191" s="10" t="s">
        <v>1187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6" t="s">
        <v>26</v>
      </c>
      <c r="C192" s="6" t="s">
        <v>1155</v>
      </c>
      <c r="D192" s="6" t="s">
        <v>27</v>
      </c>
      <c r="E192" s="6" t="s">
        <v>1185</v>
      </c>
      <c r="F192" s="6" t="str">
        <f>IF(ISBLANK(E192), "", Table2[[#This Row],[unique_id]])</f>
        <v>kitchen_coffee_machine_power</v>
      </c>
      <c r="G192" s="6" t="s">
        <v>135</v>
      </c>
      <c r="H192" s="6" t="s">
        <v>257</v>
      </c>
      <c r="I192" s="6" t="s">
        <v>141</v>
      </c>
      <c r="M192" s="6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1156</v>
      </c>
      <c r="F193" s="6" t="str">
        <f>IF(ISBLANK(E193), "", Table2[[#This Row],[unique_id]])</f>
        <v>study_battery_charger_power</v>
      </c>
      <c r="G193" s="6" t="s">
        <v>242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1157</v>
      </c>
      <c r="F194" s="6" t="str">
        <f>IF(ISBLANK(E194), "", Table2[[#This Row],[unique_id]])</f>
        <v>laundry_vacuum_charger_power</v>
      </c>
      <c r="G194" s="6" t="s">
        <v>241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10" t="s">
        <v>228</v>
      </c>
      <c r="C195" s="6" t="s">
        <v>1046</v>
      </c>
      <c r="D195" s="10" t="s">
        <v>27</v>
      </c>
      <c r="E195" s="10" t="s">
        <v>638</v>
      </c>
      <c r="F195" s="6" t="str">
        <f>IF(ISBLANK(E195), "", Table2[[#This Row],[unique_id]])</f>
        <v>outdoor_pool_filter_power</v>
      </c>
      <c r="G195" s="10" t="s">
        <v>389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6" t="s">
        <v>831</v>
      </c>
      <c r="C196" s="6" t="s">
        <v>1046</v>
      </c>
      <c r="D196" s="10" t="s">
        <v>27</v>
      </c>
      <c r="E196" s="10" t="s">
        <v>640</v>
      </c>
      <c r="F196" s="6" t="str">
        <f>IF(ISBLANK(E196), "", Table2[[#This Row],[unique_id]])</f>
        <v>roof_water_heater_booster_energy_power</v>
      </c>
      <c r="G196" s="10" t="s">
        <v>642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26</v>
      </c>
      <c r="C197" s="6" t="s">
        <v>1155</v>
      </c>
      <c r="D197" s="6" t="s">
        <v>27</v>
      </c>
      <c r="E197" s="6" t="s">
        <v>1158</v>
      </c>
      <c r="F197" s="6" t="str">
        <f>IF(ISBLANK(E197), "", Table2[[#This Row],[unique_id]])</f>
        <v>kitchen_dish_washer_power</v>
      </c>
      <c r="G197" s="6" t="s">
        <v>239</v>
      </c>
      <c r="H197" s="6" t="s">
        <v>257</v>
      </c>
      <c r="I197" s="6" t="s">
        <v>141</v>
      </c>
      <c r="M197" s="6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1159</v>
      </c>
      <c r="F198" s="6" t="str">
        <f>IF(ISBLANK(E198), "", Table2[[#This Row],[unique_id]])</f>
        <v>laundry_clothes_dryer_power</v>
      </c>
      <c r="G198" s="6" t="s">
        <v>240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1153</v>
      </c>
      <c r="F199" s="6" t="str">
        <f>IF(ISBLANK(E199), "", Table2[[#This Row],[unique_id]])</f>
        <v>laundry_washing_machine_power</v>
      </c>
      <c r="G199" s="6" t="s">
        <v>238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1160</v>
      </c>
      <c r="F200" s="6" t="str">
        <f>IF(ISBLANK(E200), "", Table2[[#This Row],[unique_id]])</f>
        <v>kitchen_fridge_power</v>
      </c>
      <c r="G200" s="6" t="s">
        <v>234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1161</v>
      </c>
      <c r="F201" s="6" t="str">
        <f>IF(ISBLANK(E201), "", Table2[[#This Row],[unique_id]])</f>
        <v>deck_freezer_power</v>
      </c>
      <c r="G201" s="6" t="s">
        <v>235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1181</v>
      </c>
      <c r="F202" s="6" t="str">
        <f>IF(ISBLANK(E202), "", Table2[[#This Row],[unique_id]])</f>
        <v>bathroom_towel_rails_power</v>
      </c>
      <c r="G202" s="6" t="s">
        <v>645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1162</v>
      </c>
      <c r="F203" s="6" t="str">
        <f>IF(ISBLANK(E203), "", Table2[[#This Row],[unique_id]])</f>
        <v>study_outlet_power</v>
      </c>
      <c r="G203" s="6" t="s">
        <v>237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1163</v>
      </c>
      <c r="F204" s="6" t="str">
        <f>IF(ISBLANK(E204), "", Table2[[#This Row],[unique_id]])</f>
        <v>office_outlet_power</v>
      </c>
      <c r="G204" s="6" t="s">
        <v>236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1194</v>
      </c>
      <c r="F205" s="6" t="str">
        <f>IF(ISBLANK(E205), "", Table2[[#This Row],[unique_id]])</f>
        <v>audio_visual_devices_power</v>
      </c>
      <c r="G205" s="6" t="s">
        <v>1195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1142</v>
      </c>
      <c r="F206" s="6" t="str">
        <f>IF(ISBLANK(E206), "", Table2[[#This Row],[unique_id]])</f>
        <v>servers_network_power</v>
      </c>
      <c r="G206" s="6" t="s">
        <v>1136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629</v>
      </c>
      <c r="D207" s="6" t="s">
        <v>409</v>
      </c>
      <c r="E207" s="6" t="s">
        <v>408</v>
      </c>
      <c r="F207" s="6" t="str">
        <f>IF(ISBLANK(E207), "", Table2[[#This Row],[unique_id]])</f>
        <v>column_break</v>
      </c>
      <c r="G207" s="6" t="s">
        <v>405</v>
      </c>
      <c r="H207" s="6" t="s">
        <v>257</v>
      </c>
      <c r="I207" s="6" t="s">
        <v>141</v>
      </c>
      <c r="M207" s="6" t="s">
        <v>406</v>
      </c>
      <c r="N207" s="6" t="s">
        <v>407</v>
      </c>
      <c r="T207" s="6"/>
      <c r="V207" s="8"/>
      <c r="W207" s="8"/>
      <c r="X207" s="8"/>
      <c r="Y207" s="8"/>
      <c r="AF207" s="8"/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1155</v>
      </c>
      <c r="D208" s="6" t="s">
        <v>27</v>
      </c>
      <c r="E208" s="6" t="s">
        <v>1164</v>
      </c>
      <c r="F208" s="6" t="str">
        <f>IF(ISBLANK(E208), "", Table2[[#This Row],[unique_id]])</f>
        <v>rack_modem_power</v>
      </c>
      <c r="G208" s="6" t="s">
        <v>232</v>
      </c>
      <c r="H208" s="6" t="s">
        <v>257</v>
      </c>
      <c r="I208" s="6" t="s">
        <v>141</v>
      </c>
      <c r="T208" s="6"/>
      <c r="U208" s="6" t="s">
        <v>626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1165</v>
      </c>
      <c r="F209" s="6" t="str">
        <f>IF(ISBLANK(E209), "", Table2[[#This Row],[unique_id]])</f>
        <v>rack_outlet_power</v>
      </c>
      <c r="G209" s="6" t="s">
        <v>417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1166</v>
      </c>
      <c r="F210" s="6" t="str">
        <f>IF(ISBLANK(E210), "", Table2[[#This Row],[unique_id]])</f>
        <v>kitchen_fan_power</v>
      </c>
      <c r="G210" s="6" t="s">
        <v>231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1167</v>
      </c>
      <c r="F211" s="6" t="str">
        <f>IF(ISBLANK(E211), "", Table2[[#This Row],[unique_id]])</f>
        <v>roof_network_switch_power</v>
      </c>
      <c r="G211" s="6" t="s">
        <v>230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250</v>
      </c>
      <c r="F212" s="6" t="str">
        <f>IF(ISBLANK(E212), "", Table2[[#This Row],[unique_id]])</f>
        <v>home_energy_daily</v>
      </c>
      <c r="G212" s="6" t="s">
        <v>394</v>
      </c>
      <c r="H212" s="6" t="s">
        <v>229</v>
      </c>
      <c r="I212" s="6" t="s">
        <v>141</v>
      </c>
      <c r="M212" s="6" t="s">
        <v>90</v>
      </c>
      <c r="T212" s="6"/>
      <c r="U212" s="6" t="s">
        <v>625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1155</v>
      </c>
      <c r="D213" s="6" t="s">
        <v>27</v>
      </c>
      <c r="E213" s="6" t="s">
        <v>396</v>
      </c>
      <c r="F213" s="6" t="str">
        <f>IF(ISBLANK(E213), "", Table2[[#This Row],[unique_id]])</f>
        <v>home_base_energy_daily</v>
      </c>
      <c r="G213" s="6" t="s">
        <v>392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395</v>
      </c>
      <c r="F214" s="6" t="str">
        <f>IF(ISBLANK(E214), "", Table2[[#This Row],[unique_id]])</f>
        <v>home_peak_energy_daily</v>
      </c>
      <c r="G214" s="6" t="s">
        <v>393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2129</v>
      </c>
      <c r="B215" s="6" t="s">
        <v>26</v>
      </c>
      <c r="C215" s="6" t="s">
        <v>629</v>
      </c>
      <c r="D215" s="6" t="s">
        <v>409</v>
      </c>
      <c r="E215" s="6" t="s">
        <v>627</v>
      </c>
      <c r="F215" s="6" t="str">
        <f>IF(ISBLANK(E215), "", Table2[[#This Row],[unique_id]])</f>
        <v>graph_break</v>
      </c>
      <c r="G215" s="6" t="s">
        <v>628</v>
      </c>
      <c r="H215" s="6" t="s">
        <v>229</v>
      </c>
      <c r="I215" s="6" t="s">
        <v>141</v>
      </c>
      <c r="T215" s="6"/>
      <c r="U215" s="6" t="s">
        <v>625</v>
      </c>
      <c r="V215" s="8"/>
      <c r="W215" s="8"/>
      <c r="X215" s="8"/>
      <c r="Y215" s="8"/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1155</v>
      </c>
      <c r="D216" s="6" t="s">
        <v>27</v>
      </c>
      <c r="E216" s="6" t="s">
        <v>1139</v>
      </c>
      <c r="F216" s="6" t="str">
        <f>IF(ISBLANK(E216), "", Table2[[#This Row],[unique_id]])</f>
        <v>lights_energy_daily</v>
      </c>
      <c r="G216" s="10" t="s">
        <v>1188</v>
      </c>
      <c r="H216" s="6" t="s">
        <v>229</v>
      </c>
      <c r="I216" s="6" t="s">
        <v>141</v>
      </c>
      <c r="M216" s="6" t="s">
        <v>136</v>
      </c>
      <c r="T216" s="6"/>
      <c r="U216" s="6" t="s">
        <v>625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1155</v>
      </c>
      <c r="D217" s="6" t="s">
        <v>27</v>
      </c>
      <c r="E217" s="6" t="s">
        <v>1140</v>
      </c>
      <c r="F217" s="6" t="str">
        <f>IF(ISBLANK(E217), "", Table2[[#This Row],[unique_id]])</f>
        <v>fans_energy_daily</v>
      </c>
      <c r="G217" s="10" t="s">
        <v>1187</v>
      </c>
      <c r="H217" s="6" t="s">
        <v>229</v>
      </c>
      <c r="I217" s="6" t="s">
        <v>141</v>
      </c>
      <c r="M217" s="6" t="s">
        <v>136</v>
      </c>
      <c r="T217" s="6"/>
      <c r="U217" s="6" t="s">
        <v>625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1186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1168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1169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228</v>
      </c>
      <c r="C221" s="6" t="s">
        <v>1046</v>
      </c>
      <c r="D221" s="6" t="s">
        <v>27</v>
      </c>
      <c r="E221" s="6" t="s">
        <v>639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831</v>
      </c>
      <c r="C222" s="6" t="s">
        <v>1046</v>
      </c>
      <c r="D222" s="6" t="s">
        <v>27</v>
      </c>
      <c r="E222" s="6" t="s">
        <v>641</v>
      </c>
      <c r="F222" s="6" t="str">
        <f>IF(ISBLANK(E222), "", Table2[[#This Row],[unique_id]])</f>
        <v>roof_water_heater_booster_energy_today</v>
      </c>
      <c r="G222" s="6" t="s">
        <v>642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26</v>
      </c>
      <c r="C223" s="6" t="s">
        <v>1155</v>
      </c>
      <c r="D223" s="6" t="s">
        <v>27</v>
      </c>
      <c r="E223" s="6" t="s">
        <v>1170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26</v>
      </c>
      <c r="C224" s="6" t="s">
        <v>1155</v>
      </c>
      <c r="D224" s="6" t="s">
        <v>27</v>
      </c>
      <c r="E224" s="6" t="s">
        <v>1171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1154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1172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1173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1180</v>
      </c>
      <c r="F228" s="6" t="str">
        <f>IF(ISBLANK(E228), "", Table2[[#This Row],[unique_id]])</f>
        <v>bathroom_towel_rails_energy_daily</v>
      </c>
      <c r="G228" s="6" t="s">
        <v>645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1174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1175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1176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625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1177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625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1196</v>
      </c>
      <c r="F233" s="6" t="str">
        <f>IF(ISBLANK(E233), "", Table2[[#This Row],[unique_id]])</f>
        <v>audio_visual_devices_energy_daily</v>
      </c>
      <c r="G233" s="6" t="s">
        <v>1195</v>
      </c>
      <c r="H233" s="6" t="s">
        <v>229</v>
      </c>
      <c r="I233" s="6" t="s">
        <v>141</v>
      </c>
      <c r="M233" s="6" t="s">
        <v>136</v>
      </c>
      <c r="T233" s="6"/>
      <c r="U233" s="6" t="s">
        <v>625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1143</v>
      </c>
      <c r="F234" s="6" t="str">
        <f>IF(ISBLANK(E234), "", Table2[[#This Row],[unique_id]])</f>
        <v>servers_network_energy_daily</v>
      </c>
      <c r="G234" s="6" t="s">
        <v>1136</v>
      </c>
      <c r="H234" s="6" t="s">
        <v>229</v>
      </c>
      <c r="I234" s="6" t="s">
        <v>141</v>
      </c>
      <c r="M234" s="6" t="s">
        <v>136</v>
      </c>
      <c r="T234" s="6"/>
      <c r="U234" s="6" t="s">
        <v>625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1178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625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1179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625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629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228</v>
      </c>
      <c r="C238" s="6" t="s">
        <v>1155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625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228</v>
      </c>
      <c r="C239" s="6" t="s">
        <v>1155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625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509</v>
      </c>
      <c r="AN247" s="8" t="s">
        <v>512</v>
      </c>
      <c r="AO247" s="6" t="s">
        <v>511</v>
      </c>
      <c r="AP247" s="6" t="s">
        <v>513</v>
      </c>
      <c r="AQ247" s="6" t="s">
        <v>188</v>
      </c>
      <c r="AS247" s="6" t="s">
        <v>510</v>
      </c>
      <c r="AU247" s="6" t="s">
        <v>525</v>
      </c>
      <c r="AV247" s="13" t="s">
        <v>609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831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1090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1078</v>
      </c>
      <c r="AK248" s="6">
        <v>1</v>
      </c>
      <c r="AL248" s="32" t="s">
        <v>1079</v>
      </c>
      <c r="AM248" s="6" t="s">
        <v>1082</v>
      </c>
      <c r="AN248" s="8" t="s">
        <v>1080</v>
      </c>
      <c r="AO248" s="6" t="s">
        <v>1081</v>
      </c>
      <c r="AP248" s="6" t="s">
        <v>1083</v>
      </c>
      <c r="AQ248" s="6" t="s">
        <v>315</v>
      </c>
      <c r="AS248" s="6" t="s">
        <v>172</v>
      </c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1090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1084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1078</v>
      </c>
      <c r="AJ249" s="45" t="s">
        <v>1086</v>
      </c>
      <c r="AK249" s="6">
        <v>1</v>
      </c>
      <c r="AL249" s="32" t="s">
        <v>1079</v>
      </c>
      <c r="AM249" s="6" t="s">
        <v>1082</v>
      </c>
      <c r="AN249" s="8" t="s">
        <v>1080</v>
      </c>
      <c r="AO249" s="6" t="s">
        <v>1081</v>
      </c>
      <c r="AP249" s="6" t="s">
        <v>1083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1085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1078</v>
      </c>
      <c r="AJ250" s="45" t="s">
        <v>1087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1085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1078</v>
      </c>
      <c r="AJ251" s="45" t="s">
        <v>1088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1074</v>
      </c>
      <c r="F252" s="6" t="str">
        <f>IF(ISBLANK(E252), "", Table2[[#This Row],[unique_id]])</f>
        <v>network_certifcate_expiry</v>
      </c>
      <c r="G252" s="6" t="s">
        <v>1075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1076</v>
      </c>
      <c r="AE252" s="6">
        <v>200</v>
      </c>
      <c r="AF252" s="8" t="s">
        <v>34</v>
      </c>
      <c r="AG252" s="6" t="s">
        <v>1077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1078</v>
      </c>
      <c r="AJ252" s="45" t="s">
        <v>1089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831</v>
      </c>
      <c r="C253" s="6" t="s">
        <v>151</v>
      </c>
      <c r="D253" s="6" t="s">
        <v>369</v>
      </c>
      <c r="E253" s="6" t="s">
        <v>1071</v>
      </c>
      <c r="F253" s="6" t="str">
        <f>IF(ISBLANK(E253), "", Table2[[#This Row],[unique_id]])</f>
        <v>network_refresh_zigbee_router_lqi</v>
      </c>
      <c r="G253" s="6" t="s">
        <v>1072</v>
      </c>
      <c r="H253" s="6" t="s">
        <v>1069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1073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647</v>
      </c>
      <c r="D254" s="6" t="s">
        <v>27</v>
      </c>
      <c r="E254" s="6" t="s">
        <v>1063</v>
      </c>
      <c r="F254" s="6" t="str">
        <f>IF(ISBLANK(E254), "", Table2[[#This Row],[unique_id]])</f>
        <v>template_driveway_repeater_linkquality_percentage</v>
      </c>
      <c r="G254" s="6" t="s">
        <v>1054</v>
      </c>
      <c r="H254" s="6" t="s">
        <v>1069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647</v>
      </c>
      <c r="D255" s="6" t="s">
        <v>27</v>
      </c>
      <c r="E255" s="6" t="s">
        <v>1064</v>
      </c>
      <c r="F255" s="6" t="str">
        <f>IF(ISBLANK(E255), "", Table2[[#This Row],[unique_id]])</f>
        <v>template_landing_repeater_linkquality_percentage</v>
      </c>
      <c r="G255" s="6" t="s">
        <v>1055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647</v>
      </c>
      <c r="D256" s="6" t="s">
        <v>27</v>
      </c>
      <c r="E256" s="6" t="s">
        <v>1065</v>
      </c>
      <c r="F256" s="6" t="str">
        <f>IF(ISBLANK(E256), "", Table2[[#This Row],[unique_id]])</f>
        <v>template_garden_repeater_linkquality_percentage</v>
      </c>
      <c r="G256" s="6" t="s">
        <v>1051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476</v>
      </c>
      <c r="D257" s="6" t="s">
        <v>27</v>
      </c>
      <c r="E257" s="6" t="s">
        <v>1067</v>
      </c>
      <c r="F257" s="6" t="str">
        <f>IF(ISBLANK(E257), "", Table2[[#This Row],[unique_id]])</f>
        <v>template_kitchen_fan_outlet_linkquality_percentage</v>
      </c>
      <c r="G257" s="6" t="s">
        <v>928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476</v>
      </c>
      <c r="D258" s="6" t="s">
        <v>27</v>
      </c>
      <c r="E258" s="6" t="s">
        <v>1066</v>
      </c>
      <c r="F258" s="6" t="str">
        <f>IF(ISBLANK(E258), "", Table2[[#This Row],[unique_id]])</f>
        <v>template_deck_fans_outlet_linkquality_percentage</v>
      </c>
      <c r="G258" s="6" t="s">
        <v>929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476</v>
      </c>
      <c r="D259" s="6" t="s">
        <v>27</v>
      </c>
      <c r="E259" s="6" t="s">
        <v>1068</v>
      </c>
      <c r="F259" s="6" t="str">
        <f>IF(ISBLANK(E259), "", Table2[[#This Row],[unique_id]])</f>
        <v>template_edwin_wardrobe_outlet_linkquality_percentage</v>
      </c>
      <c r="G259" s="6" t="s">
        <v>1061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991</v>
      </c>
      <c r="H260" s="6" t="s">
        <v>1070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1052</v>
      </c>
      <c r="AM260" s="6" t="s">
        <v>468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1062</v>
      </c>
      <c r="F261" s="6" t="str">
        <f>IF(ISBLANK(E261), "", Table2[[#This Row],[unique_id]])</f>
        <v>template_weatherstation_coms_signal_quality_percentage</v>
      </c>
      <c r="G261" s="6" t="s">
        <v>991</v>
      </c>
      <c r="H261" s="6" t="s">
        <v>1070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629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1070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946</v>
      </c>
      <c r="D263" s="6" t="s">
        <v>27</v>
      </c>
      <c r="E263" s="6" t="s">
        <v>996</v>
      </c>
      <c r="F263" s="6" t="str">
        <f>IF(ISBLANK(E263), "", Table2[[#This Row],[unique_id]])</f>
        <v>back_door_lock_battery</v>
      </c>
      <c r="G263" s="6" t="s">
        <v>982</v>
      </c>
      <c r="H263" s="6" t="s">
        <v>749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946</v>
      </c>
      <c r="D264" s="6" t="s">
        <v>27</v>
      </c>
      <c r="E264" s="6" t="s">
        <v>997</v>
      </c>
      <c r="F264" s="6" t="str">
        <f>IF(ISBLANK(E264), "", Table2[[#This Row],[unique_id]])</f>
        <v>front_door_lock_battery</v>
      </c>
      <c r="G264" s="6" t="s">
        <v>981</v>
      </c>
      <c r="H264" s="6" t="s">
        <v>749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999</v>
      </c>
      <c r="F265" s="6" t="str">
        <f>IF(ISBLANK(E265), "", Table2[[#This Row],[unique_id]])</f>
        <v>template_back_door_sensor_battery_last</v>
      </c>
      <c r="G265" s="6" t="s">
        <v>984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998</v>
      </c>
      <c r="F266" s="6" t="str">
        <f>IF(ISBLANK(E266), "", Table2[[#This Row],[unique_id]])</f>
        <v>template_front_door_sensor_battery_last</v>
      </c>
      <c r="G266" s="6" t="s">
        <v>983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654</v>
      </c>
      <c r="D267" s="6" t="s">
        <v>27</v>
      </c>
      <c r="E267" s="6" t="s">
        <v>695</v>
      </c>
      <c r="F267" s="6" t="str">
        <f>IF(ISBLANK(E267), "", Table2[[#This Row],[unique_id]])</f>
        <v>home_cube_remote_battery</v>
      </c>
      <c r="G267" s="6" t="s">
        <v>662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993</v>
      </c>
      <c r="F268" s="6" t="str">
        <f>IF(ISBLANK(E268), "", Table2[[#This Row],[unique_id]])</f>
        <v>template_weatherstation_console_battery_percent_int</v>
      </c>
      <c r="G268" s="6" t="s">
        <v>991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992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661</v>
      </c>
      <c r="H269" s="6" t="s">
        <v>749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1052</v>
      </c>
      <c r="AM269" s="6" t="s">
        <v>468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894</v>
      </c>
      <c r="F270" s="6" t="str">
        <f>IF(ISBLANK(E270), "", Table2[[#This Row],[unique_id]])</f>
        <v>bertram_2_office_pantry_battery_percent</v>
      </c>
      <c r="G270" s="6" t="s">
        <v>655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682</v>
      </c>
      <c r="AN270" s="8" t="s">
        <v>601</v>
      </c>
      <c r="AO270" s="6" t="s">
        <v>602</v>
      </c>
      <c r="AP270" s="6" t="s">
        <v>599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895</v>
      </c>
      <c r="F271" s="6" t="str">
        <f>IF(ISBLANK(E271), "", Table2[[#This Row],[unique_id]])</f>
        <v>bertram_2_office_lounge_battery_percent</v>
      </c>
      <c r="G271" s="6" t="s">
        <v>656</v>
      </c>
      <c r="H271" s="6" t="s">
        <v>749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681</v>
      </c>
      <c r="AN271" s="8" t="s">
        <v>601</v>
      </c>
      <c r="AO271" s="6" t="s">
        <v>602</v>
      </c>
      <c r="AP271" s="6" t="s">
        <v>599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896</v>
      </c>
      <c r="F272" s="6" t="str">
        <f>IF(ISBLANK(E272), "", Table2[[#This Row],[unique_id]])</f>
        <v>bertram_2_office_dining_battery_percent</v>
      </c>
      <c r="G272" s="6" t="s">
        <v>657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683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897</v>
      </c>
      <c r="F273" s="6" t="str">
        <f>IF(ISBLANK(E273), "", Table2[[#This Row],[unique_id]])</f>
        <v>bertram_2_office_basement_battery_percent</v>
      </c>
      <c r="G273" s="6" t="s">
        <v>658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684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1109</v>
      </c>
      <c r="F274" s="6" t="str">
        <f>IF(ISBLANK(E274), "", Table2[[#This Row],[unique_id]])</f>
        <v>parents_move_battery</v>
      </c>
      <c r="G274" s="6" t="s">
        <v>659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2532</v>
      </c>
      <c r="B275" s="6" t="s">
        <v>26</v>
      </c>
      <c r="C275" s="6" t="s">
        <v>189</v>
      </c>
      <c r="D275" s="6" t="s">
        <v>27</v>
      </c>
      <c r="E275" s="6" t="s">
        <v>1108</v>
      </c>
      <c r="F275" s="6" t="str">
        <f>IF(ISBLANK(E275), "", Table2[[#This Row],[unique_id]])</f>
        <v>kitchen_move_battery</v>
      </c>
      <c r="G275" s="6" t="s">
        <v>660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2533</v>
      </c>
      <c r="B276" s="6" t="s">
        <v>26</v>
      </c>
      <c r="C276" s="6" t="s">
        <v>629</v>
      </c>
      <c r="D276" s="6" t="s">
        <v>409</v>
      </c>
      <c r="E276" s="6" t="s">
        <v>408</v>
      </c>
      <c r="F276" s="6" t="str">
        <f>IF(ISBLANK(E276), "", Table2[[#This Row],[unique_id]])</f>
        <v>column_break</v>
      </c>
      <c r="G276" s="6" t="s">
        <v>405</v>
      </c>
      <c r="H276" s="6" t="s">
        <v>749</v>
      </c>
      <c r="I276" s="6" t="s">
        <v>335</v>
      </c>
      <c r="M276" s="6" t="s">
        <v>406</v>
      </c>
      <c r="N276" s="6" t="s">
        <v>407</v>
      </c>
      <c r="T276" s="6"/>
      <c r="V276" s="8"/>
      <c r="W276" s="8"/>
      <c r="X276" s="8"/>
      <c r="Y276" s="8"/>
      <c r="AF276" s="8"/>
      <c r="AI276" s="6" t="str">
        <f>IF(ISBLANK(AG276),  "", _xlfn.CONCAT(LOWER(C276), "/", E276))</f>
        <v/>
      </c>
      <c r="AJ276" s="12"/>
      <c r="AK276" s="6"/>
      <c r="AL276" s="33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2550</v>
      </c>
      <c r="B277" s="6" t="s">
        <v>26</v>
      </c>
      <c r="C277" s="6" t="s">
        <v>1217</v>
      </c>
      <c r="D277" s="6" t="s">
        <v>149</v>
      </c>
      <c r="E277" s="6" t="s">
        <v>1223</v>
      </c>
      <c r="F277" s="6" t="str">
        <f>IF(ISBLANK(E277), "", Table2[[#This Row],[unique_id]])</f>
        <v>template_lounge_tv_outlet_proxy</v>
      </c>
      <c r="G277" s="6" t="s">
        <v>187</v>
      </c>
      <c r="H277" s="6" t="s">
        <v>750</v>
      </c>
      <c r="I277" s="6" t="s">
        <v>335</v>
      </c>
      <c r="O277" s="8" t="s">
        <v>1184</v>
      </c>
      <c r="P277" s="6" t="s">
        <v>172</v>
      </c>
      <c r="Q277" s="6" t="s">
        <v>1134</v>
      </c>
      <c r="R277" s="47" t="s">
        <v>1119</v>
      </c>
      <c r="S277" s="6" t="str">
        <f>S278</f>
        <v>Lounge TV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J277" s="12"/>
      <c r="AK277" s="6"/>
      <c r="AL277" s="33"/>
      <c r="AM277" s="6"/>
      <c r="AN277" s="8"/>
      <c r="AO277" s="6" t="s">
        <v>134</v>
      </c>
      <c r="AP277" s="6" t="s">
        <v>438</v>
      </c>
      <c r="AQ277" s="6" t="s">
        <v>244</v>
      </c>
      <c r="AS277" s="6" t="s">
        <v>203</v>
      </c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2551</v>
      </c>
      <c r="B278" s="6" t="s">
        <v>26</v>
      </c>
      <c r="C278" s="6" t="s">
        <v>244</v>
      </c>
      <c r="D278" s="6" t="s">
        <v>134</v>
      </c>
      <c r="E278" s="6" t="s">
        <v>840</v>
      </c>
      <c r="F278" s="6" t="str">
        <f>IF(ISBLANK(E278), "", Table2[[#This Row],[unique_id]])</f>
        <v>lounge_tv_outlet</v>
      </c>
      <c r="G278" s="6" t="s">
        <v>187</v>
      </c>
      <c r="H278" s="6" t="s">
        <v>750</v>
      </c>
      <c r="I278" s="6" t="s">
        <v>335</v>
      </c>
      <c r="M278" s="6" t="s">
        <v>289</v>
      </c>
      <c r="O278" s="8" t="s">
        <v>1184</v>
      </c>
      <c r="P278" s="6" t="s">
        <v>172</v>
      </c>
      <c r="Q278" s="6" t="s">
        <v>1134</v>
      </c>
      <c r="R278" s="47" t="s">
        <v>1119</v>
      </c>
      <c r="S278" s="6" t="str">
        <f>_xlfn.CONCAT( "", "",Table2[[#This Row],[friendly_name]])</f>
        <v>Lounge TV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8"/>
      <c r="W278" s="8"/>
      <c r="X278" s="8"/>
      <c r="Y278" s="8"/>
      <c r="AD278" s="6" t="s">
        <v>282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tplink-lounge-tv</v>
      </c>
      <c r="AN278" s="8" t="s">
        <v>441</v>
      </c>
      <c r="AO278" s="6" t="s">
        <v>448</v>
      </c>
      <c r="AP278" s="6" t="s">
        <v>438</v>
      </c>
      <c r="AQ278" s="6" t="str">
        <f>IF(OR(ISBLANK(AV278), ISBLANK(AW278)), "", Table2[[#This Row],[device_via_device]])</f>
        <v>TPLink</v>
      </c>
      <c r="AR278" s="6" t="s">
        <v>1200</v>
      </c>
      <c r="AS278" s="6" t="s">
        <v>203</v>
      </c>
      <c r="AU278" s="6" t="s">
        <v>567</v>
      </c>
      <c r="AV278" s="6" t="s">
        <v>428</v>
      </c>
      <c r="AW278" s="6" t="s">
        <v>559</v>
      </c>
      <c r="AZ278" s="6" t="str">
        <f>IF(AND(ISBLANK(AV278), ISBLANK(AW278)), "", _xlfn.CONCAT("[", IF(ISBLANK(AV278), "", _xlfn.CONCAT("[""mac"", """, AV278, """]")), IF(ISBLANK(AW278), "", _xlfn.CONCAT(", [""ip"", """, AW278, """]")), "]"))</f>
        <v>[["mac", "ac:84:c6:54:a3:a2"], ["ip", "10.0.6.80"]]</v>
      </c>
    </row>
    <row r="279" spans="1:52" ht="16" customHeight="1">
      <c r="A279" s="6">
        <v>2552</v>
      </c>
      <c r="B279" s="6" t="s">
        <v>26</v>
      </c>
      <c r="C279" s="6" t="s">
        <v>1217</v>
      </c>
      <c r="D279" s="6" t="s">
        <v>149</v>
      </c>
      <c r="E279" s="6" t="s">
        <v>1224</v>
      </c>
      <c r="F279" s="6" t="str">
        <f>IF(ISBLANK(E279), "", Table2[[#This Row],[unique_id]])</f>
        <v>template_lounge_sub_proxy</v>
      </c>
      <c r="G279" s="6" t="s">
        <v>1191</v>
      </c>
      <c r="H279" s="6" t="s">
        <v>750</v>
      </c>
      <c r="I279" s="6" t="s">
        <v>335</v>
      </c>
      <c r="O279" s="8" t="s">
        <v>1184</v>
      </c>
      <c r="P279" s="6" t="s">
        <v>172</v>
      </c>
      <c r="Q279" s="6" t="s">
        <v>1134</v>
      </c>
      <c r="R279" s="47" t="s">
        <v>1119</v>
      </c>
      <c r="S279" s="6" t="str">
        <f>S280</f>
        <v>Lounge Sub</v>
      </c>
      <c r="T27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J279" s="12"/>
      <c r="AK279" s="6"/>
      <c r="AL279" s="33"/>
      <c r="AM279" s="6"/>
      <c r="AN279" s="8"/>
      <c r="AO279" s="6" t="s">
        <v>134</v>
      </c>
      <c r="AP279" s="12" t="s">
        <v>439</v>
      </c>
      <c r="AQ279" s="6" t="s">
        <v>244</v>
      </c>
      <c r="AS279" s="6" t="s">
        <v>203</v>
      </c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2553</v>
      </c>
      <c r="B280" s="6" t="s">
        <v>26</v>
      </c>
      <c r="C280" s="6" t="s">
        <v>244</v>
      </c>
      <c r="D280" s="6" t="s">
        <v>134</v>
      </c>
      <c r="E280" s="6" t="s">
        <v>1190</v>
      </c>
      <c r="F280" s="6" t="str">
        <f>IF(ISBLANK(E280), "", Table2[[#This Row],[unique_id]])</f>
        <v>lounge_sub</v>
      </c>
      <c r="G280" s="6" t="s">
        <v>1191</v>
      </c>
      <c r="H280" s="6" t="s">
        <v>750</v>
      </c>
      <c r="I280" s="6" t="s">
        <v>335</v>
      </c>
      <c r="M280" s="6" t="s">
        <v>289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_xlfn.CONCAT( "", "",Table2[[#This Row],[friendly_name]])</f>
        <v>Lounge Sub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0" s="8"/>
      <c r="W280" s="8"/>
      <c r="X280" s="8"/>
      <c r="Y280" s="8"/>
      <c r="AD280" s="6" t="s">
        <v>1192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tplink-lounge-sub</v>
      </c>
      <c r="AN280" s="8" t="s">
        <v>440</v>
      </c>
      <c r="AO280" s="6" t="s">
        <v>1193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1200</v>
      </c>
      <c r="AS280" s="6" t="s">
        <v>203</v>
      </c>
      <c r="AU280" s="6" t="s">
        <v>567</v>
      </c>
      <c r="AV280" s="6" t="s">
        <v>418</v>
      </c>
      <c r="AW280" s="6" t="s">
        <v>549</v>
      </c>
      <c r="AZ280" s="6" t="str">
        <f>IF(AND(ISBLANK(AV280), ISBLANK(AW280)), "", _xlfn.CONCAT("[", IF(ISBLANK(AV280), "", _xlfn.CONCAT("[""mac"", """, AV280, """]")), IF(ISBLANK(AW280), "", _xlfn.CONCAT(", [""ip"", """, AW280, """]")), "]"))</f>
        <v>[["mac", "10:27:f5:31:f2:2b"], ["ip", "10.0.6.70"]]</v>
      </c>
    </row>
    <row r="281" spans="1:52" ht="16" customHeight="1">
      <c r="A281" s="6">
        <v>2554</v>
      </c>
      <c r="B281" s="6" t="s">
        <v>26</v>
      </c>
      <c r="C281" s="6" t="s">
        <v>1217</v>
      </c>
      <c r="D281" s="6" t="s">
        <v>149</v>
      </c>
      <c r="E281" s="6" t="s">
        <v>1225</v>
      </c>
      <c r="F281" s="6" t="str">
        <f>IF(ISBLANK(E281), "", Table2[[#This Row],[unique_id]])</f>
        <v>template_study_outlet_proxy</v>
      </c>
      <c r="G281" s="6" t="s">
        <v>237</v>
      </c>
      <c r="H281" s="6" t="s">
        <v>750</v>
      </c>
      <c r="I281" s="6" t="s">
        <v>335</v>
      </c>
      <c r="O281" s="8" t="s">
        <v>1184</v>
      </c>
      <c r="P281" s="6" t="s">
        <v>172</v>
      </c>
      <c r="Q281" s="6" t="s">
        <v>1134</v>
      </c>
      <c r="R281" s="6" t="s">
        <v>750</v>
      </c>
      <c r="S281" s="6" t="str">
        <f>S282</f>
        <v>Study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O281" s="6" t="s">
        <v>134</v>
      </c>
      <c r="AP281" s="12" t="s">
        <v>439</v>
      </c>
      <c r="AQ281" s="6" t="s">
        <v>244</v>
      </c>
      <c r="AS281" s="6" t="s">
        <v>435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2555</v>
      </c>
      <c r="B282" s="6" t="s">
        <v>26</v>
      </c>
      <c r="C282" s="6" t="s">
        <v>244</v>
      </c>
      <c r="D282" s="6" t="s">
        <v>134</v>
      </c>
      <c r="E282" s="6" t="s">
        <v>270</v>
      </c>
      <c r="F282" s="6" t="str">
        <f>IF(ISBLANK(E282), "", Table2[[#This Row],[unique_id]])</f>
        <v>study_outlet</v>
      </c>
      <c r="G282" s="6" t="s">
        <v>237</v>
      </c>
      <c r="H282" s="6" t="s">
        <v>750</v>
      </c>
      <c r="I282" s="6" t="s">
        <v>335</v>
      </c>
      <c r="M282" s="6" t="s">
        <v>289</v>
      </c>
      <c r="O282" s="8" t="s">
        <v>1184</v>
      </c>
      <c r="P282" s="6" t="s">
        <v>172</v>
      </c>
      <c r="Q282" s="6" t="s">
        <v>1134</v>
      </c>
      <c r="R282" s="6" t="s">
        <v>750</v>
      </c>
      <c r="S282" s="6" t="str">
        <f>_xlfn.CONCAT( "", "",Table2[[#This Row],[friendly_name]])</f>
        <v>Study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2" s="8"/>
      <c r="W282" s="8"/>
      <c r="X282" s="8"/>
      <c r="Y282" s="8"/>
      <c r="AD282" s="6" t="s">
        <v>283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tplink-study-outlet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1200</v>
      </c>
      <c r="AS282" s="6" t="s">
        <v>435</v>
      </c>
      <c r="AU282" s="6" t="s">
        <v>567</v>
      </c>
      <c r="AV282" s="6" t="s">
        <v>430</v>
      </c>
      <c r="AW282" s="6" t="s">
        <v>561</v>
      </c>
      <c r="AZ282" s="6" t="str">
        <f>IF(AND(ISBLANK(AV282), ISBLANK(AW282)), "", _xlfn.CONCAT("[", IF(ISBLANK(AV282), "", _xlfn.CONCAT("[""mac"", """, AV282, """]")), IF(ISBLANK(AW282), "", _xlfn.CONCAT(", [""ip"", """, AW282, """]")), "]"))</f>
        <v>[["mac", "60:a4:b7:1f:72:0a"], ["ip", "10.0.6.82"]]</v>
      </c>
    </row>
    <row r="283" spans="1:52" ht="16" customHeight="1">
      <c r="A283" s="6">
        <v>2556</v>
      </c>
      <c r="B283" s="6" t="s">
        <v>26</v>
      </c>
      <c r="C283" s="6" t="s">
        <v>1217</v>
      </c>
      <c r="D283" s="6" t="s">
        <v>149</v>
      </c>
      <c r="E283" s="6" t="s">
        <v>1226</v>
      </c>
      <c r="F283" s="6" t="str">
        <f>IF(ISBLANK(E283), "", Table2[[#This Row],[unique_id]])</f>
        <v>template_office_outlet_proxy</v>
      </c>
      <c r="G283" s="6" t="s">
        <v>236</v>
      </c>
      <c r="H283" s="6" t="s">
        <v>750</v>
      </c>
      <c r="I283" s="6" t="s">
        <v>335</v>
      </c>
      <c r="O283" s="8" t="s">
        <v>1184</v>
      </c>
      <c r="P283" s="6" t="s">
        <v>172</v>
      </c>
      <c r="Q283" s="6" t="s">
        <v>1134</v>
      </c>
      <c r="R283" s="6" t="s">
        <v>750</v>
      </c>
      <c r="S283" s="6" t="str">
        <f>S284</f>
        <v>Office Outlet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O283" s="6" t="s">
        <v>134</v>
      </c>
      <c r="AP283" s="12" t="s">
        <v>439</v>
      </c>
      <c r="AQ283" s="6" t="s">
        <v>244</v>
      </c>
      <c r="AS283" s="6" t="s">
        <v>222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2557</v>
      </c>
      <c r="B284" s="6" t="s">
        <v>26</v>
      </c>
      <c r="C284" s="6" t="s">
        <v>244</v>
      </c>
      <c r="D284" s="6" t="s">
        <v>134</v>
      </c>
      <c r="E284" s="6" t="s">
        <v>271</v>
      </c>
      <c r="F284" s="6" t="str">
        <f>IF(ISBLANK(E284), "", Table2[[#This Row],[unique_id]])</f>
        <v>office_outlet</v>
      </c>
      <c r="G284" s="6" t="s">
        <v>236</v>
      </c>
      <c r="H284" s="6" t="s">
        <v>750</v>
      </c>
      <c r="I284" s="6" t="s">
        <v>335</v>
      </c>
      <c r="M284" s="6" t="s">
        <v>289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_xlfn.CONCAT( "", "",Table2[[#This Row],[friendly_name]])</f>
        <v>Office Outlet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4" s="8"/>
      <c r="W284" s="8"/>
      <c r="X284" s="8"/>
      <c r="Y284" s="8"/>
      <c r="AD284" s="6" t="s">
        <v>283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tplink-office-outlet</v>
      </c>
      <c r="AN284" s="8" t="s">
        <v>440</v>
      </c>
      <c r="AO284" s="6" t="s">
        <v>450</v>
      </c>
      <c r="AP284" s="12" t="s">
        <v>439</v>
      </c>
      <c r="AQ284" s="6" t="str">
        <f>IF(OR(ISBLANK(AV284), ISBLANK(AW284)), "", Table2[[#This Row],[device_via_device]])</f>
        <v>TPLink</v>
      </c>
      <c r="AR284" s="6" t="s">
        <v>1201</v>
      </c>
      <c r="AS284" s="6" t="s">
        <v>222</v>
      </c>
      <c r="AU284" s="6" t="s">
        <v>567</v>
      </c>
      <c r="AV284" s="6" t="s">
        <v>431</v>
      </c>
      <c r="AW284" s="6" t="s">
        <v>562</v>
      </c>
      <c r="AZ284" s="6" t="str">
        <f>IF(AND(ISBLANK(AV284), ISBLANK(AW284)), "", _xlfn.CONCAT("[", IF(ISBLANK(AV284), "", _xlfn.CONCAT("[""mac"", """, AV284, """]")), IF(ISBLANK(AW284), "", _xlfn.CONCAT(", [""ip"", """, AW284, """]")), "]"))</f>
        <v>[["mac", "10:27:f5:31:ec:58"], ["ip", "10.0.6.83"]]</v>
      </c>
    </row>
    <row r="285" spans="1:52" ht="16" customHeight="1">
      <c r="A285" s="6">
        <v>2558</v>
      </c>
      <c r="B285" s="6" t="s">
        <v>26</v>
      </c>
      <c r="C285" s="6" t="s">
        <v>1217</v>
      </c>
      <c r="D285" s="6" t="s">
        <v>149</v>
      </c>
      <c r="E285" s="6" t="s">
        <v>1227</v>
      </c>
      <c r="F285" s="6" t="str">
        <f>IF(ISBLANK(E285), "", Table2[[#This Row],[unique_id]])</f>
        <v>template_kitchen_dish_washer_proxy</v>
      </c>
      <c r="G285" s="6" t="s">
        <v>239</v>
      </c>
      <c r="H285" s="6" t="s">
        <v>750</v>
      </c>
      <c r="I285" s="6" t="s">
        <v>335</v>
      </c>
      <c r="O285" s="8" t="s">
        <v>1184</v>
      </c>
      <c r="P285" s="6" t="s">
        <v>172</v>
      </c>
      <c r="Q285" s="6" t="s">
        <v>1135</v>
      </c>
      <c r="R285" s="6" t="s">
        <v>1145</v>
      </c>
      <c r="S285" s="6" t="str">
        <f>S286</f>
        <v>Kitchen Dish Washer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O285" s="6" t="s">
        <v>134</v>
      </c>
      <c r="AP285" s="12" t="s">
        <v>439</v>
      </c>
      <c r="AQ285" s="6" t="s">
        <v>244</v>
      </c>
      <c r="AS285" s="6" t="s">
        <v>215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2559</v>
      </c>
      <c r="B286" s="6" t="s">
        <v>26</v>
      </c>
      <c r="C286" s="6" t="s">
        <v>244</v>
      </c>
      <c r="D286" s="6" t="s">
        <v>134</v>
      </c>
      <c r="E286" s="6" t="s">
        <v>263</v>
      </c>
      <c r="F286" s="6" t="str">
        <f>IF(ISBLANK(E286), "", Table2[[#This Row],[unique_id]])</f>
        <v>kitchen_dish_washer</v>
      </c>
      <c r="G286" s="6" t="s">
        <v>239</v>
      </c>
      <c r="H286" s="6" t="s">
        <v>750</v>
      </c>
      <c r="I286" s="6" t="s">
        <v>335</v>
      </c>
      <c r="M286" s="6" t="s">
        <v>289</v>
      </c>
      <c r="O286" s="8" t="s">
        <v>1184</v>
      </c>
      <c r="P286" s="6" t="s">
        <v>172</v>
      </c>
      <c r="Q286" s="6" t="s">
        <v>1135</v>
      </c>
      <c r="R286" s="6" t="s">
        <v>1145</v>
      </c>
      <c r="S286" s="6" t="str">
        <f>_xlfn.CONCAT( Table2[[#This Row],[device_suggested_area]], " ",Table2[[#This Row],[friendly_name]])</f>
        <v>Kitchen Dish Washer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6" s="8"/>
      <c r="W286" s="8"/>
      <c r="X286" s="8"/>
      <c r="Y286" s="8"/>
      <c r="AD286" s="6" t="s">
        <v>276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tplink-kitchen-dish_washer</v>
      </c>
      <c r="AN286" s="8" t="s">
        <v>440</v>
      </c>
      <c r="AO286" s="6" t="s">
        <v>452</v>
      </c>
      <c r="AP286" s="11" t="s">
        <v>439</v>
      </c>
      <c r="AQ286" s="6" t="str">
        <f>IF(OR(ISBLANK(AV286), ISBLANK(AW286)), "", Table2[[#This Row],[device_via_device]])</f>
        <v>TPLink</v>
      </c>
      <c r="AR286" s="6" t="s">
        <v>1200</v>
      </c>
      <c r="AS286" s="6" t="s">
        <v>215</v>
      </c>
      <c r="AU286" s="6" t="s">
        <v>567</v>
      </c>
      <c r="AV286" s="6" t="s">
        <v>421</v>
      </c>
      <c r="AW286" s="6" t="s">
        <v>552</v>
      </c>
      <c r="AZ286" s="6" t="str">
        <f>IF(AND(ISBLANK(AV286), ISBLANK(AW286)), "", _xlfn.CONCAT("[", IF(ISBLANK(AV286), "", _xlfn.CONCAT("[""mac"", """, AV286, """]")), IF(ISBLANK(AW286), "", _xlfn.CONCAT(", [""ip"", """, AW286, """]")), "]"))</f>
        <v>[["mac", "5c:a6:e6:25:55:f7"], ["ip", "10.0.6.73"]]</v>
      </c>
    </row>
    <row r="287" spans="1:52" ht="16" customHeight="1">
      <c r="A287" s="6">
        <v>2560</v>
      </c>
      <c r="B287" s="6" t="s">
        <v>26</v>
      </c>
      <c r="C287" s="6" t="s">
        <v>1217</v>
      </c>
      <c r="D287" s="6" t="s">
        <v>149</v>
      </c>
      <c r="E287" s="6" t="s">
        <v>1228</v>
      </c>
      <c r="F287" s="6" t="str">
        <f>IF(ISBLANK(E287), "", Table2[[#This Row],[unique_id]])</f>
        <v>template_laundry_clothes_dryer_proxy</v>
      </c>
      <c r="G287" s="6" t="s">
        <v>240</v>
      </c>
      <c r="H287" s="6" t="s">
        <v>750</v>
      </c>
      <c r="I287" s="6" t="s">
        <v>335</v>
      </c>
      <c r="O287" s="8" t="s">
        <v>1184</v>
      </c>
      <c r="P287" s="6" t="s">
        <v>172</v>
      </c>
      <c r="Q287" s="6" t="s">
        <v>1135</v>
      </c>
      <c r="R287" s="6" t="s">
        <v>1145</v>
      </c>
      <c r="S287" s="6" t="str">
        <f>S288</f>
        <v>Laundry Clothes Dryer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O287" s="6" t="s">
        <v>134</v>
      </c>
      <c r="AP287" s="12" t="s">
        <v>439</v>
      </c>
      <c r="AQ287" s="6" t="s">
        <v>244</v>
      </c>
      <c r="AS287" s="6" t="s">
        <v>223</v>
      </c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2561</v>
      </c>
      <c r="B288" s="6" t="s">
        <v>26</v>
      </c>
      <c r="C288" s="6" t="s">
        <v>244</v>
      </c>
      <c r="D288" s="6" t="s">
        <v>134</v>
      </c>
      <c r="E288" s="6" t="s">
        <v>264</v>
      </c>
      <c r="F288" s="6" t="str">
        <f>IF(ISBLANK(E288), "", Table2[[#This Row],[unique_id]])</f>
        <v>laundry_clothes_dryer</v>
      </c>
      <c r="G288" s="6" t="s">
        <v>240</v>
      </c>
      <c r="H288" s="6" t="s">
        <v>750</v>
      </c>
      <c r="I288" s="6" t="s">
        <v>335</v>
      </c>
      <c r="M288" s="6" t="s">
        <v>289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_xlfn.CONCAT( Table2[[#This Row],[device_suggested_area]], " ",Table2[[#This Row],[friendly_name]])</f>
        <v>Laundry Clothes Dryer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8" s="8"/>
      <c r="W288" s="8"/>
      <c r="X288" s="8"/>
      <c r="Y288" s="8"/>
      <c r="AD288" s="6" t="s">
        <v>277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tplink-laundry-clothes-dryer</v>
      </c>
      <c r="AN288" s="8" t="s">
        <v>440</v>
      </c>
      <c r="AO288" s="6" t="s">
        <v>473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1200</v>
      </c>
      <c r="AS288" s="6" t="s">
        <v>223</v>
      </c>
      <c r="AU288" s="6" t="s">
        <v>567</v>
      </c>
      <c r="AV288" s="6" t="s">
        <v>422</v>
      </c>
      <c r="AW288" s="6" t="s">
        <v>553</v>
      </c>
      <c r="AZ288" s="6" t="str">
        <f>IF(AND(ISBLANK(AV288), ISBLANK(AW288)), "", _xlfn.CONCAT("[", IF(ISBLANK(AV288), "", _xlfn.CONCAT("[""mac"", """, AV288, """]")), IF(ISBLANK(AW288), "", _xlfn.CONCAT(", [""ip"", """, AW288, """]")), "]"))</f>
        <v>[["mac", "5c:a6:e6:25:55:f0"], ["ip", "10.0.6.74"]]</v>
      </c>
    </row>
    <row r="289" spans="1:52" ht="16" customHeight="1">
      <c r="A289" s="6">
        <v>2562</v>
      </c>
      <c r="B289" s="6" t="s">
        <v>26</v>
      </c>
      <c r="C289" s="6" t="s">
        <v>1217</v>
      </c>
      <c r="D289" s="6" t="s">
        <v>149</v>
      </c>
      <c r="E289" s="6" t="s">
        <v>1229</v>
      </c>
      <c r="F289" s="6" t="str">
        <f>IF(ISBLANK(E289), "", Table2[[#This Row],[unique_id]])</f>
        <v>template_laundry_washing_machine_proxy</v>
      </c>
      <c r="G289" s="6" t="s">
        <v>238</v>
      </c>
      <c r="H289" s="6" t="s">
        <v>750</v>
      </c>
      <c r="I289" s="6" t="s">
        <v>335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S290</f>
        <v>Laundry Washing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K289" s="6"/>
      <c r="AL289" s="34"/>
      <c r="AM289" s="6"/>
      <c r="AN289" s="8"/>
      <c r="AO289" s="6" t="s">
        <v>134</v>
      </c>
      <c r="AP289" s="12" t="s">
        <v>439</v>
      </c>
      <c r="AQ289" s="6" t="s">
        <v>244</v>
      </c>
      <c r="AS289" s="6" t="s">
        <v>223</v>
      </c>
      <c r="AV289" s="6"/>
      <c r="AW289" s="6"/>
    </row>
    <row r="290" spans="1:52" ht="16" customHeight="1">
      <c r="A290" s="6">
        <v>2563</v>
      </c>
      <c r="B290" s="6" t="s">
        <v>26</v>
      </c>
      <c r="C290" s="6" t="s">
        <v>244</v>
      </c>
      <c r="D290" s="6" t="s">
        <v>134</v>
      </c>
      <c r="E290" s="6" t="s">
        <v>265</v>
      </c>
      <c r="F290" s="6" t="str">
        <f>IF(ISBLANK(E290), "", Table2[[#This Row],[unique_id]])</f>
        <v>laundry_washing_machine</v>
      </c>
      <c r="G290" s="6" t="s">
        <v>238</v>
      </c>
      <c r="H290" s="6" t="s">
        <v>750</v>
      </c>
      <c r="I290" s="6" t="s">
        <v>335</v>
      </c>
      <c r="M290" s="6" t="s">
        <v>289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_xlfn.CONCAT( Table2[[#This Row],[device_suggested_area]], " ",Table2[[#This Row],[friendly_name]])</f>
        <v>Laundry Washing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0" s="8"/>
      <c r="W290" s="8"/>
      <c r="X290" s="8"/>
      <c r="Y290" s="8"/>
      <c r="AD290" s="6" t="s">
        <v>278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tplink-laundry-washing-machine</v>
      </c>
      <c r="AN290" s="8" t="s">
        <v>440</v>
      </c>
      <c r="AO290" s="6" t="s">
        <v>474</v>
      </c>
      <c r="AP290" s="12" t="s">
        <v>439</v>
      </c>
      <c r="AQ290" s="6" t="str">
        <f>IF(OR(ISBLANK(AV290), ISBLANK(AW290)), "", Table2[[#This Row],[device_via_device]])</f>
        <v>TPLink</v>
      </c>
      <c r="AR290" s="6" t="s">
        <v>1200</v>
      </c>
      <c r="AS290" s="6" t="s">
        <v>223</v>
      </c>
      <c r="AU290" s="6" t="s">
        <v>567</v>
      </c>
      <c r="AV290" s="6" t="s">
        <v>423</v>
      </c>
      <c r="AW290" s="6" t="s">
        <v>554</v>
      </c>
      <c r="AZ290" s="6" t="str">
        <f>IF(AND(ISBLANK(AV290), ISBLANK(AW290)), "", _xlfn.CONCAT("[", IF(ISBLANK(AV290), "", _xlfn.CONCAT("[""mac"", """, AV290, """]")), IF(ISBLANK(AW290), "", _xlfn.CONCAT(", [""ip"", """, AW290, """]")), "]"))</f>
        <v>[["mac", "5c:a6:e6:25:5a:a3"], ["ip", "10.0.6.75"]]</v>
      </c>
    </row>
    <row r="291" spans="1:52" ht="16" customHeight="1">
      <c r="A291" s="6">
        <v>2564</v>
      </c>
      <c r="B291" s="6" t="s">
        <v>26</v>
      </c>
      <c r="C291" s="6" t="s">
        <v>1217</v>
      </c>
      <c r="D291" s="6" t="s">
        <v>149</v>
      </c>
      <c r="E291" s="6" t="s">
        <v>1230</v>
      </c>
      <c r="F291" s="6" t="str">
        <f>IF(ISBLANK(E291), "", Table2[[#This Row],[unique_id]])</f>
        <v>template_kitchen_coffee_machine_proxy</v>
      </c>
      <c r="G291" s="6" t="s">
        <v>135</v>
      </c>
      <c r="H291" s="6" t="s">
        <v>750</v>
      </c>
      <c r="I291" s="6" t="s">
        <v>335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S292</f>
        <v>Kitchen Coffee Machine</v>
      </c>
      <c r="T29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8"/>
      <c r="W291" s="8"/>
      <c r="X291" s="8"/>
      <c r="Y291" s="8"/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O291" s="6" t="s">
        <v>134</v>
      </c>
      <c r="AP291" s="12" t="s">
        <v>439</v>
      </c>
      <c r="AQ291" s="6" t="s">
        <v>244</v>
      </c>
      <c r="AS291" s="6" t="s">
        <v>215</v>
      </c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2565</v>
      </c>
      <c r="B292" s="6" t="s">
        <v>26</v>
      </c>
      <c r="C292" s="6" t="s">
        <v>244</v>
      </c>
      <c r="D292" s="6" t="s">
        <v>134</v>
      </c>
      <c r="E292" s="6" t="s">
        <v>266</v>
      </c>
      <c r="F292" s="6" t="str">
        <f>IF(ISBLANK(E292), "", Table2[[#This Row],[unique_id]])</f>
        <v>kitchen_coffee_machine</v>
      </c>
      <c r="G292" s="6" t="s">
        <v>135</v>
      </c>
      <c r="H292" s="6" t="s">
        <v>750</v>
      </c>
      <c r="I292" s="6" t="s">
        <v>335</v>
      </c>
      <c r="M292" s="6" t="s">
        <v>289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_xlfn.CONCAT( Table2[[#This Row],[device_suggested_area]], " ",Table2[[#This Row],[friendly_name]])</f>
        <v>Kitchen Coffee Machine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2" s="8"/>
      <c r="W292" s="8"/>
      <c r="X292" s="8"/>
      <c r="Y292" s="8"/>
      <c r="AD292" s="6" t="s">
        <v>279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tplink-kitchen-coffee-machine</v>
      </c>
      <c r="AN292" s="8" t="s">
        <v>440</v>
      </c>
      <c r="AO292" s="6" t="s">
        <v>475</v>
      </c>
      <c r="AP292" s="6" t="s">
        <v>439</v>
      </c>
      <c r="AQ292" s="6" t="str">
        <f>IF(OR(ISBLANK(AV292), ISBLANK(AW292)), "", Table2[[#This Row],[device_via_device]])</f>
        <v>TPLink</v>
      </c>
      <c r="AR292" s="6" t="s">
        <v>1200</v>
      </c>
      <c r="AS292" s="6" t="s">
        <v>215</v>
      </c>
      <c r="AU292" s="6" t="s">
        <v>567</v>
      </c>
      <c r="AV292" s="6" t="s">
        <v>424</v>
      </c>
      <c r="AW292" s="6" t="s">
        <v>555</v>
      </c>
      <c r="AZ292" s="6" t="str">
        <f>IF(AND(ISBLANK(AV292), ISBLANK(AW292)), "", _xlfn.CONCAT("[", IF(ISBLANK(AV292), "", _xlfn.CONCAT("[""mac"", """, AV292, """]")), IF(ISBLANK(AW292), "", _xlfn.CONCAT(", [""ip"", """, AW292, """]")), "]"))</f>
        <v>[["mac", "60:a4:b7:1f:71:0a"], ["ip", "10.0.6.76"]]</v>
      </c>
    </row>
    <row r="293" spans="1:52" ht="16" customHeight="1">
      <c r="A293" s="6">
        <v>2566</v>
      </c>
      <c r="B293" s="6" t="s">
        <v>26</v>
      </c>
      <c r="C293" s="6" t="s">
        <v>1217</v>
      </c>
      <c r="D293" s="6" t="s">
        <v>149</v>
      </c>
      <c r="E293" s="6" t="s">
        <v>1231</v>
      </c>
      <c r="F293" s="6" t="str">
        <f>IF(ISBLANK(E293), "", Table2[[#This Row],[unique_id]])</f>
        <v>template_kitchen_fridge_proxy</v>
      </c>
      <c r="G293" s="6" t="s">
        <v>234</v>
      </c>
      <c r="H293" s="6" t="s">
        <v>750</v>
      </c>
      <c r="I293" s="6" t="s">
        <v>335</v>
      </c>
      <c r="O293" s="8" t="s">
        <v>1184</v>
      </c>
      <c r="P293" s="6" t="s">
        <v>172</v>
      </c>
      <c r="Q293" s="6" t="s">
        <v>1134</v>
      </c>
      <c r="R293" s="6" t="s">
        <v>1146</v>
      </c>
      <c r="S293" s="6" t="str">
        <f>S294</f>
        <v>Kitchen Fridge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O293" s="6" t="s">
        <v>134</v>
      </c>
      <c r="AP293" s="6" t="s">
        <v>438</v>
      </c>
      <c r="AQ293" s="6" t="s">
        <v>244</v>
      </c>
      <c r="AS293" s="6" t="s">
        <v>215</v>
      </c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2567</v>
      </c>
      <c r="B294" s="6" t="s">
        <v>26</v>
      </c>
      <c r="C294" s="6" t="s">
        <v>244</v>
      </c>
      <c r="D294" s="6" t="s">
        <v>134</v>
      </c>
      <c r="E294" s="6" t="s">
        <v>267</v>
      </c>
      <c r="F294" s="6" t="str">
        <f>IF(ISBLANK(E294), "", Table2[[#This Row],[unique_id]])</f>
        <v>kitchen_fridge</v>
      </c>
      <c r="G294" s="6" t="s">
        <v>234</v>
      </c>
      <c r="H294" s="6" t="s">
        <v>750</v>
      </c>
      <c r="I294" s="6" t="s">
        <v>335</v>
      </c>
      <c r="M294" s="6" t="s">
        <v>289</v>
      </c>
      <c r="O294" s="8" t="s">
        <v>1184</v>
      </c>
      <c r="P294" s="6" t="s">
        <v>172</v>
      </c>
      <c r="Q294" s="6" t="s">
        <v>1134</v>
      </c>
      <c r="R294" s="6" t="s">
        <v>1146</v>
      </c>
      <c r="S294" s="6" t="str">
        <f>Table2[[#This Row],[friendly_name]]</f>
        <v>Kitchen Fridge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4" s="8"/>
      <c r="W294" s="8"/>
      <c r="X294" s="8"/>
      <c r="Y294" s="8"/>
      <c r="AD294" s="6" t="s">
        <v>280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tplink-kitchen-fridge</v>
      </c>
      <c r="AN294" s="8" t="s">
        <v>441</v>
      </c>
      <c r="AO294" s="6" t="s">
        <v>445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1200</v>
      </c>
      <c r="AS294" s="6" t="s">
        <v>215</v>
      </c>
      <c r="AU294" s="6" t="s">
        <v>567</v>
      </c>
      <c r="AV294" s="6" t="s">
        <v>425</v>
      </c>
      <c r="AW294" s="6" t="s">
        <v>556</v>
      </c>
      <c r="AZ294" s="6" t="str">
        <f>IF(AND(ISBLANK(AV294), ISBLANK(AW294)), "", _xlfn.CONCAT("[", IF(ISBLANK(AV294), "", _xlfn.CONCAT("[""mac"", """, AV294, """]")), IF(ISBLANK(AW294), "", _xlfn.CONCAT(", [""ip"", """, AW294, """]")), "]"))</f>
        <v>[["mac", "ac:84:c6:54:96:50"], ["ip", "10.0.6.77"]]</v>
      </c>
    </row>
    <row r="295" spans="1:52" ht="16" customHeight="1">
      <c r="A295" s="6">
        <v>2568</v>
      </c>
      <c r="B295" s="6" t="s">
        <v>26</v>
      </c>
      <c r="C295" s="6" t="s">
        <v>1217</v>
      </c>
      <c r="D295" s="6" t="s">
        <v>149</v>
      </c>
      <c r="E295" s="6" t="s">
        <v>1232</v>
      </c>
      <c r="F295" s="6" t="str">
        <f>IF(ISBLANK(E295), "", Table2[[#This Row],[unique_id]])</f>
        <v>template_deck_freezer_proxy</v>
      </c>
      <c r="G295" s="6" t="s">
        <v>235</v>
      </c>
      <c r="H295" s="6" t="s">
        <v>750</v>
      </c>
      <c r="I295" s="6" t="s">
        <v>335</v>
      </c>
      <c r="O295" s="8" t="s">
        <v>1184</v>
      </c>
      <c r="P295" s="6" t="s">
        <v>172</v>
      </c>
      <c r="Q295" s="6" t="s">
        <v>1134</v>
      </c>
      <c r="R295" s="6" t="s">
        <v>1146</v>
      </c>
      <c r="S295" s="6" t="str">
        <f>S296</f>
        <v>Deck Freezer</v>
      </c>
      <c r="T29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8"/>
      <c r="W295" s="8"/>
      <c r="X295" s="8"/>
      <c r="Y295" s="8"/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O295" s="6" t="s">
        <v>134</v>
      </c>
      <c r="AP295" s="6" t="s">
        <v>438</v>
      </c>
      <c r="AQ295" s="6" t="s">
        <v>244</v>
      </c>
      <c r="AS295" s="6" t="s">
        <v>436</v>
      </c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2569</v>
      </c>
      <c r="B296" s="6" t="s">
        <v>26</v>
      </c>
      <c r="C296" s="6" t="s">
        <v>244</v>
      </c>
      <c r="D296" s="6" t="s">
        <v>134</v>
      </c>
      <c r="E296" s="6" t="s">
        <v>268</v>
      </c>
      <c r="F296" s="6" t="str">
        <f>IF(ISBLANK(E296), "", Table2[[#This Row],[unique_id]])</f>
        <v>deck_freezer</v>
      </c>
      <c r="G296" s="6" t="s">
        <v>235</v>
      </c>
      <c r="H296" s="6" t="s">
        <v>750</v>
      </c>
      <c r="I296" s="6" t="s">
        <v>335</v>
      </c>
      <c r="M296" s="6" t="s">
        <v>289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Table2[[#This Row],[friendly_name]]</f>
        <v>Deck Freezer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6" s="8"/>
      <c r="W296" s="8"/>
      <c r="X296" s="8"/>
      <c r="Y296" s="8"/>
      <c r="AD296" s="6" t="s">
        <v>281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tplink-deck-freezer</v>
      </c>
      <c r="AN296" s="8" t="s">
        <v>441</v>
      </c>
      <c r="AO296" s="6" t="s">
        <v>446</v>
      </c>
      <c r="AP296" s="6" t="s">
        <v>438</v>
      </c>
      <c r="AQ296" s="6" t="str">
        <f>IF(OR(ISBLANK(AV296), ISBLANK(AW296)), "", Table2[[#This Row],[device_via_device]])</f>
        <v>TPLink</v>
      </c>
      <c r="AR296" s="6" t="s">
        <v>1200</v>
      </c>
      <c r="AS296" s="6" t="s">
        <v>436</v>
      </c>
      <c r="AU296" s="6" t="s">
        <v>567</v>
      </c>
      <c r="AV296" s="6" t="s">
        <v>426</v>
      </c>
      <c r="AW296" s="6" t="s">
        <v>557</v>
      </c>
      <c r="AZ296" s="6" t="str">
        <f>IF(AND(ISBLANK(AV296), ISBLANK(AW296)), "", _xlfn.CONCAT("[", IF(ISBLANK(AV296), "", _xlfn.CONCAT("[""mac"", """, AV296, """]")), IF(ISBLANK(AW296), "", _xlfn.CONCAT(", [""ip"", """, AW296, """]")), "]"))</f>
        <v>[["mac", "ac:84:c6:54:9e:cf"], ["ip", "10.0.6.78"]]</v>
      </c>
    </row>
    <row r="297" spans="1:52" ht="16" customHeight="1">
      <c r="A297" s="6">
        <v>2570</v>
      </c>
      <c r="B297" s="6" t="s">
        <v>26</v>
      </c>
      <c r="C297" s="6" t="s">
        <v>1217</v>
      </c>
      <c r="D297" s="6" t="s">
        <v>149</v>
      </c>
      <c r="E297" s="6" t="s">
        <v>1233</v>
      </c>
      <c r="F297" s="6" t="str">
        <f>IF(ISBLANK(E297), "", Table2[[#This Row],[unique_id]])</f>
        <v>template_study_battery_charger_proxy_proxy</v>
      </c>
      <c r="G297" s="6" t="s">
        <v>242</v>
      </c>
      <c r="H297" s="6" t="s">
        <v>750</v>
      </c>
      <c r="I297" s="6" t="s">
        <v>335</v>
      </c>
      <c r="O297" s="8" t="s">
        <v>1184</v>
      </c>
      <c r="P297" s="6" t="s">
        <v>172</v>
      </c>
      <c r="Q297" s="6" t="s">
        <v>1134</v>
      </c>
      <c r="R297" s="6" t="s">
        <v>750</v>
      </c>
      <c r="S297" s="6" t="str">
        <f>S298</f>
        <v>Study Battery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/>
      <c r="AN297" s="8"/>
      <c r="AO297" s="6" t="s">
        <v>134</v>
      </c>
      <c r="AP297" s="12" t="s">
        <v>439</v>
      </c>
      <c r="AQ297" s="6" t="s">
        <v>244</v>
      </c>
      <c r="AS297" s="6" t="s">
        <v>435</v>
      </c>
      <c r="AV297" s="6"/>
      <c r="AW297" s="10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2571</v>
      </c>
      <c r="B298" s="6" t="s">
        <v>26</v>
      </c>
      <c r="C298" s="6" t="s">
        <v>244</v>
      </c>
      <c r="D298" s="6" t="s">
        <v>134</v>
      </c>
      <c r="E298" s="6" t="s">
        <v>274</v>
      </c>
      <c r="F298" s="6" t="str">
        <f>IF(ISBLANK(E298), "", Table2[[#This Row],[unique_id]])</f>
        <v>study_battery_charger</v>
      </c>
      <c r="G298" s="6" t="s">
        <v>242</v>
      </c>
      <c r="H298" s="6" t="s">
        <v>750</v>
      </c>
      <c r="I298" s="6" t="s">
        <v>335</v>
      </c>
      <c r="M298" s="6" t="s">
        <v>289</v>
      </c>
      <c r="O298" s="8" t="s">
        <v>1184</v>
      </c>
      <c r="P298" s="6" t="s">
        <v>172</v>
      </c>
      <c r="Q298" s="6" t="s">
        <v>1134</v>
      </c>
      <c r="R298" s="6" t="s">
        <v>750</v>
      </c>
      <c r="S298" s="6" t="str">
        <f>_xlfn.CONCAT( Table2[[#This Row],[device_suggested_area]], " ",Table2[[#This Row],[friendly_name]])</f>
        <v>Study Battery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tplink-study-battery-charger</v>
      </c>
      <c r="AN298" s="8" t="s">
        <v>440</v>
      </c>
      <c r="AO298" s="6" t="s">
        <v>471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1200</v>
      </c>
      <c r="AS298" s="6" t="s">
        <v>435</v>
      </c>
      <c r="AU298" s="6" t="s">
        <v>567</v>
      </c>
      <c r="AV298" s="6" t="s">
        <v>419</v>
      </c>
      <c r="AW298" s="6" t="s">
        <v>550</v>
      </c>
      <c r="AZ298" s="6" t="str">
        <f>IF(AND(ISBLANK(AV298), ISBLANK(AW298)), "", _xlfn.CONCAT("[", IF(ISBLANK(AV298), "", _xlfn.CONCAT("[""mac"", """, AV298, """]")), IF(ISBLANK(AW298), "", _xlfn.CONCAT(", [""ip"", """, AW298, """]")), "]"))</f>
        <v>[["mac", "5c:a6:e6:25:64:e9"], ["ip", "10.0.6.71"]]</v>
      </c>
    </row>
    <row r="299" spans="1:52" ht="16" customHeight="1">
      <c r="A299" s="6">
        <v>2572</v>
      </c>
      <c r="B299" s="6" t="s">
        <v>26</v>
      </c>
      <c r="C299" s="6" t="s">
        <v>1217</v>
      </c>
      <c r="D299" s="6" t="s">
        <v>149</v>
      </c>
      <c r="E299" s="6" t="s">
        <v>1234</v>
      </c>
      <c r="F299" s="6" t="str">
        <f>IF(ISBLANK(E299), "", Table2[[#This Row],[unique_id]])</f>
        <v>template_laundry_vacuum_charger_proxy</v>
      </c>
      <c r="G299" s="6" t="s">
        <v>241</v>
      </c>
      <c r="H299" s="6" t="s">
        <v>750</v>
      </c>
      <c r="I299" s="6" t="s">
        <v>335</v>
      </c>
      <c r="O299" s="8" t="s">
        <v>1184</v>
      </c>
      <c r="P299" s="6" t="s">
        <v>172</v>
      </c>
      <c r="Q299" s="6" t="s">
        <v>1134</v>
      </c>
      <c r="R299" s="6" t="s">
        <v>750</v>
      </c>
      <c r="S299" s="6" t="str">
        <f>S300</f>
        <v>Laundry Vacuum Charger</v>
      </c>
      <c r="T29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/>
      <c r="AN299" s="8"/>
      <c r="AO299" s="6" t="s">
        <v>134</v>
      </c>
      <c r="AP299" s="12" t="s">
        <v>439</v>
      </c>
      <c r="AQ299" s="6" t="s">
        <v>244</v>
      </c>
      <c r="AS299" s="6" t="s">
        <v>223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2573</v>
      </c>
      <c r="B300" s="6" t="s">
        <v>26</v>
      </c>
      <c r="C300" s="6" t="s">
        <v>244</v>
      </c>
      <c r="D300" s="6" t="s">
        <v>134</v>
      </c>
      <c r="E300" s="6" t="s">
        <v>275</v>
      </c>
      <c r="F300" s="6" t="str">
        <f>IF(ISBLANK(E300), "", Table2[[#This Row],[unique_id]])</f>
        <v>laundry_vacuum_charger</v>
      </c>
      <c r="G300" s="6" t="s">
        <v>241</v>
      </c>
      <c r="H300" s="6" t="s">
        <v>750</v>
      </c>
      <c r="I300" s="6" t="s">
        <v>335</v>
      </c>
      <c r="M300" s="6" t="s">
        <v>289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_xlfn.CONCAT( Table2[[#This Row],[device_suggested_area]], " ",Table2[[#This Row],[friendly_name]])</f>
        <v>Laundry Vacuum Charger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0" s="8"/>
      <c r="W300" s="8"/>
      <c r="X300" s="8"/>
      <c r="Y300" s="8"/>
      <c r="AD300" s="6" t="s">
        <v>287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tplink-laundry-vacuum-charger</v>
      </c>
      <c r="AN300" s="8" t="s">
        <v>440</v>
      </c>
      <c r="AO300" s="6" t="s">
        <v>472</v>
      </c>
      <c r="AP300" s="12" t="s">
        <v>439</v>
      </c>
      <c r="AQ300" s="6" t="str">
        <f>IF(OR(ISBLANK(AV300), ISBLANK(AW300)), "", Table2[[#This Row],[device_via_device]])</f>
        <v>TPLink</v>
      </c>
      <c r="AR300" s="6" t="s">
        <v>1201</v>
      </c>
      <c r="AS300" s="6" t="s">
        <v>223</v>
      </c>
      <c r="AU300" s="6" t="s">
        <v>567</v>
      </c>
      <c r="AV300" s="6" t="s">
        <v>420</v>
      </c>
      <c r="AW300" s="6" t="s">
        <v>551</v>
      </c>
      <c r="AZ300" s="6" t="str">
        <f>IF(AND(ISBLANK(AV300), ISBLANK(AW300)), "", _xlfn.CONCAT("[", IF(ISBLANK(AV300), "", _xlfn.CONCAT("[""mac"", """, AV300, """]")), IF(ISBLANK(AW300), "", _xlfn.CONCAT(", [""ip"", """, AW300, """]")), "]"))</f>
        <v>[["mac", "5c:a6:e6:25:57:fd"], ["ip", "10.0.6.72"]]</v>
      </c>
    </row>
    <row r="301" spans="1:52" ht="16" customHeight="1">
      <c r="A301" s="6">
        <v>2574</v>
      </c>
      <c r="B301" s="6" t="s">
        <v>26</v>
      </c>
      <c r="C301" s="6" t="s">
        <v>1217</v>
      </c>
      <c r="D301" s="6" t="s">
        <v>149</v>
      </c>
      <c r="E301" s="6" t="s">
        <v>1257</v>
      </c>
      <c r="F301" s="6" t="str">
        <f>IF(ISBLANK(E301), "", Table2[[#This Row],[unique_id]])</f>
        <v>template_ada_tablet_outlet_proxy</v>
      </c>
      <c r="G301" s="6" t="s">
        <v>1254</v>
      </c>
      <c r="H301" s="6" t="s">
        <v>750</v>
      </c>
      <c r="I301" s="6" t="s">
        <v>335</v>
      </c>
      <c r="O301" s="8" t="s">
        <v>1184</v>
      </c>
      <c r="P301" s="6" t="s">
        <v>172</v>
      </c>
      <c r="Q301" s="6" t="s">
        <v>1134</v>
      </c>
      <c r="R301" s="47" t="s">
        <v>1119</v>
      </c>
      <c r="S301" s="6" t="str">
        <f>_xlfn.CONCAT( "", "",Table2[[#This Row],[friendly_name]])</f>
        <v>Ada Tablet</v>
      </c>
      <c r="T30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O301" s="6" t="s">
        <v>134</v>
      </c>
      <c r="AP301" s="12" t="s">
        <v>439</v>
      </c>
      <c r="AQ301" s="6" t="s">
        <v>244</v>
      </c>
      <c r="AS301" s="6" t="s">
        <v>203</v>
      </c>
      <c r="AV301" s="6"/>
      <c r="AW301" s="6"/>
    </row>
    <row r="302" spans="1:52" ht="16" customHeight="1">
      <c r="A302" s="6">
        <v>2575</v>
      </c>
      <c r="B302" s="6" t="s">
        <v>26</v>
      </c>
      <c r="C302" s="6" t="s">
        <v>244</v>
      </c>
      <c r="D302" s="6" t="s">
        <v>134</v>
      </c>
      <c r="E302" s="6" t="s">
        <v>1258</v>
      </c>
      <c r="F302" s="6" t="str">
        <f>IF(ISBLANK(E302), "", Table2[[#This Row],[unique_id]])</f>
        <v>ada_tablet_outlet</v>
      </c>
      <c r="G302" s="6" t="s">
        <v>1254</v>
      </c>
      <c r="H302" s="6" t="s">
        <v>750</v>
      </c>
      <c r="I302" s="6" t="s">
        <v>335</v>
      </c>
      <c r="M302" s="6" t="s">
        <v>289</v>
      </c>
      <c r="O302" s="8" t="s">
        <v>1184</v>
      </c>
      <c r="P302" s="6" t="s">
        <v>172</v>
      </c>
      <c r="Q302" s="6" t="s">
        <v>1134</v>
      </c>
      <c r="R302" s="47" t="s">
        <v>1119</v>
      </c>
      <c r="S302" s="6" t="str">
        <f>_xlfn.CONCAT( "", "",Table2[[#This Row],[friendly_name]])</f>
        <v>Ada Tablet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sensor.ada_tablet_outlet_current_consumption
energy_sensor_id: sensor.ada_tablet_outlet_total_consumption
</v>
      </c>
      <c r="V302" s="8"/>
      <c r="W302" s="8"/>
      <c r="X302" s="8"/>
      <c r="Y302" s="8"/>
      <c r="AD302" s="6" t="s">
        <v>1256</v>
      </c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 t="str">
        <f>IF(OR(ISBLANK(AV302), ISBLANK(AW302)), "", LOWER(_xlfn.CONCAT(Table2[[#This Row],[device_manufacturer]], "-",Table2[[#This Row],[device_suggested_area]], "-", Table2[[#This Row],[device_identifiers]])))</f>
        <v>tplink-lounge-ada-tablet</v>
      </c>
      <c r="AN302" s="8" t="s">
        <v>440</v>
      </c>
      <c r="AO302" s="6" t="s">
        <v>1255</v>
      </c>
      <c r="AP302" s="12" t="s">
        <v>439</v>
      </c>
      <c r="AQ302" s="6" t="str">
        <f>IF(OR(ISBLANK(AV302), ISBLANK(AW302)), "", Table2[[#This Row],[device_via_device]])</f>
        <v>TPLink</v>
      </c>
      <c r="AR302" s="6" t="s">
        <v>1200</v>
      </c>
      <c r="AS302" s="6" t="s">
        <v>203</v>
      </c>
      <c r="AU302" s="6" t="s">
        <v>567</v>
      </c>
      <c r="AV302" s="6" t="s">
        <v>1202</v>
      </c>
      <c r="AW302" s="6" t="s">
        <v>855</v>
      </c>
      <c r="AZ302" s="6" t="str">
        <f>IF(AND(ISBLANK(AV302), ISBLANK(AW302)), "", _xlfn.CONCAT("[", IF(ISBLANK(AV302), "", _xlfn.CONCAT("[""mac"", """, AV302, """]")), IF(ISBLANK(AW302), "", _xlfn.CONCAT(", [""ip"", """, AW302, """]")), "]"))</f>
        <v>[["mac", "5c:a6:e6:25:59:03"], ["ip", "10.0.6.90"]]</v>
      </c>
    </row>
    <row r="303" spans="1:52" ht="16" customHeight="1">
      <c r="A303" s="6">
        <v>2576</v>
      </c>
      <c r="B303" s="6" t="s">
        <v>26</v>
      </c>
      <c r="C303" s="6" t="s">
        <v>1217</v>
      </c>
      <c r="D303" s="6" t="s">
        <v>149</v>
      </c>
      <c r="E303" s="6" t="s">
        <v>1235</v>
      </c>
      <c r="F303" s="6" t="str">
        <f>IF(ISBLANK(E303), "", Table2[[#This Row],[unique_id]])</f>
        <v>template_server_flo_outlet_proxy</v>
      </c>
      <c r="G303" s="6" t="s">
        <v>1213</v>
      </c>
      <c r="H303" s="6" t="s">
        <v>750</v>
      </c>
      <c r="I303" s="6" t="s">
        <v>335</v>
      </c>
      <c r="O303" s="8" t="s">
        <v>1184</v>
      </c>
      <c r="R303" s="6" t="s">
        <v>1206</v>
      </c>
      <c r="S303" s="6" t="str">
        <f>_xlfn.CONCAT( "", "",Table2[[#This Row],[friendly_name]])</f>
        <v>Server Flo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O303" s="6" t="s">
        <v>134</v>
      </c>
      <c r="AP303" s="12" t="s">
        <v>439</v>
      </c>
      <c r="AQ303" s="6" t="s">
        <v>244</v>
      </c>
      <c r="AS303" s="6" t="s">
        <v>28</v>
      </c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2577</v>
      </c>
      <c r="B304" s="6" t="s">
        <v>26</v>
      </c>
      <c r="C304" s="6" t="s">
        <v>244</v>
      </c>
      <c r="D304" s="6" t="s">
        <v>134</v>
      </c>
      <c r="E304" s="6" t="s">
        <v>1214</v>
      </c>
      <c r="F304" s="6" t="str">
        <f>IF(ISBLANK(E304), "", Table2[[#This Row],[unique_id]])</f>
        <v>server_flo_outlet</v>
      </c>
      <c r="G304" s="6" t="s">
        <v>1213</v>
      </c>
      <c r="H304" s="6" t="s">
        <v>750</v>
      </c>
      <c r="I304" s="6" t="s">
        <v>335</v>
      </c>
      <c r="M304" s="6" t="s">
        <v>289</v>
      </c>
      <c r="O304" s="8" t="s">
        <v>1184</v>
      </c>
      <c r="R304" s="6" t="s">
        <v>1206</v>
      </c>
      <c r="S304" s="6" t="str">
        <f>_xlfn.CONCAT( "", "",Table2[[#This Row],[friendly_name]])</f>
        <v>Server Flo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4" s="8"/>
      <c r="W304" s="8"/>
      <c r="X304" s="8"/>
      <c r="Y304" s="8"/>
      <c r="AD304" s="6" t="s">
        <v>284</v>
      </c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tplink-rack-macbook-flo</v>
      </c>
      <c r="AN304" s="8" t="s">
        <v>440</v>
      </c>
      <c r="AO304" s="6" t="s">
        <v>477</v>
      </c>
      <c r="AP304" s="12" t="s">
        <v>439</v>
      </c>
      <c r="AQ304" s="6" t="str">
        <f>IF(OR(ISBLANK(AV304), ISBLANK(AW304)), "", Table2[[#This Row],[device_via_device]])</f>
        <v>TPLink</v>
      </c>
      <c r="AR304" s="6" t="s">
        <v>1201</v>
      </c>
      <c r="AS304" s="6" t="s">
        <v>28</v>
      </c>
      <c r="AU304" s="6" t="s">
        <v>567</v>
      </c>
      <c r="AV304" s="6" t="s">
        <v>1209</v>
      </c>
      <c r="AW304" s="6" t="s">
        <v>1203</v>
      </c>
      <c r="AZ304" s="6" t="str">
        <f>IF(AND(ISBLANK(AV304), ISBLANK(AW304)), "", _xlfn.CONCAT("[", IF(ISBLANK(AV304), "", _xlfn.CONCAT("[""mac"", """, AV304, """]")), IF(ISBLANK(AW304), "", _xlfn.CONCAT(", [""ip"", """, AW304, """]")), "]"))</f>
        <v>[["mac", "5c:a6:e6:25:56:a7"], ["ip", "10.0.6.91"]]</v>
      </c>
    </row>
    <row r="305" spans="1:52" ht="16" customHeight="1">
      <c r="A305" s="6">
        <v>2578</v>
      </c>
      <c r="B305" s="6" t="s">
        <v>26</v>
      </c>
      <c r="C305" s="6" t="s">
        <v>1217</v>
      </c>
      <c r="D305" s="6" t="s">
        <v>149</v>
      </c>
      <c r="E305" s="6" t="s">
        <v>1236</v>
      </c>
      <c r="F305" s="6" t="str">
        <f>IF(ISBLANK(E305), "", Table2[[#This Row],[unique_id]])</f>
        <v>template_server_meg_outlet_proxy</v>
      </c>
      <c r="G305" s="11" t="s">
        <v>1212</v>
      </c>
      <c r="H305" s="6" t="s">
        <v>750</v>
      </c>
      <c r="I305" s="6" t="s">
        <v>335</v>
      </c>
      <c r="O305" s="8" t="s">
        <v>1184</v>
      </c>
      <c r="R305" s="6" t="s">
        <v>1206</v>
      </c>
      <c r="S305" s="6" t="str">
        <f>_xlfn.CONCAT( "", "",Table2[[#This Row],[friendly_name]])</f>
        <v>Server Meg</v>
      </c>
      <c r="T305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O305" s="6" t="s">
        <v>134</v>
      </c>
      <c r="AP305" s="12" t="s">
        <v>439</v>
      </c>
      <c r="AQ305" s="6" t="s">
        <v>244</v>
      </c>
      <c r="AS305" s="6" t="s">
        <v>28</v>
      </c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2579</v>
      </c>
      <c r="B306" s="6" t="s">
        <v>26</v>
      </c>
      <c r="C306" s="6" t="s">
        <v>244</v>
      </c>
      <c r="D306" s="6" t="s">
        <v>134</v>
      </c>
      <c r="E306" s="6" t="s">
        <v>1211</v>
      </c>
      <c r="F306" s="6" t="str">
        <f>IF(ISBLANK(E306), "", Table2[[#This Row],[unique_id]])</f>
        <v>server_meg_outlet</v>
      </c>
      <c r="G306" s="11" t="s">
        <v>1212</v>
      </c>
      <c r="H306" s="6" t="s">
        <v>750</v>
      </c>
      <c r="I306" s="6" t="s">
        <v>335</v>
      </c>
      <c r="M306" s="6" t="s">
        <v>289</v>
      </c>
      <c r="O306" s="8" t="s">
        <v>1184</v>
      </c>
      <c r="R306" s="6" t="s">
        <v>1206</v>
      </c>
      <c r="S306" s="6" t="str">
        <f>_xlfn.CONCAT( "", "",Table2[[#This Row],[friendly_name]])</f>
        <v>Server Meg</v>
      </c>
      <c r="T30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6" s="8"/>
      <c r="W306" s="8"/>
      <c r="X306" s="8"/>
      <c r="Y306" s="8"/>
      <c r="AD306" s="6" t="s">
        <v>284</v>
      </c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 t="str">
        <f>IF(OR(ISBLANK(AV306), ISBLANK(AW306)), "", LOWER(_xlfn.CONCAT(Table2[[#This Row],[device_manufacturer]], "-",Table2[[#This Row],[device_suggested_area]], "-", Table2[[#This Row],[device_identifiers]])))</f>
        <v>tplink-rack-macmini-meg</v>
      </c>
      <c r="AN306" s="8" t="s">
        <v>440</v>
      </c>
      <c r="AO306" s="6" t="s">
        <v>843</v>
      </c>
      <c r="AP306" s="12" t="s">
        <v>439</v>
      </c>
      <c r="AQ306" s="6" t="str">
        <f>IF(OR(ISBLANK(AV306), ISBLANK(AW306)), "", Table2[[#This Row],[device_via_device]])</f>
        <v>TPLink</v>
      </c>
      <c r="AR306" s="6" t="s">
        <v>1201</v>
      </c>
      <c r="AS306" s="6" t="s">
        <v>28</v>
      </c>
      <c r="AU306" s="6" t="s">
        <v>567</v>
      </c>
      <c r="AV306" s="6" t="s">
        <v>1208</v>
      </c>
      <c r="AW306" s="6" t="s">
        <v>1204</v>
      </c>
      <c r="AZ306" s="6" t="str">
        <f>IF(AND(ISBLANK(AV306), ISBLANK(AW306)), "", _xlfn.CONCAT("[", IF(ISBLANK(AV306), "", _xlfn.CONCAT("[""mac"", """, AV306, """]")), IF(ISBLANK(AW306), "", _xlfn.CONCAT(", [""ip"", """, AW306, """]")), "]"))</f>
        <v>[["mac", "5c:a6:e6:25:59:c0"], ["ip", "10.0.6.92"]]</v>
      </c>
    </row>
    <row r="307" spans="1:52" ht="16" customHeight="1">
      <c r="A307" s="6">
        <v>2580</v>
      </c>
      <c r="B307" s="6" t="s">
        <v>26</v>
      </c>
      <c r="C307" s="6" t="s">
        <v>1217</v>
      </c>
      <c r="D307" s="6" t="s">
        <v>149</v>
      </c>
      <c r="E307" s="6" t="s">
        <v>1237</v>
      </c>
      <c r="F307" s="6" t="str">
        <f>IF(ISBLANK(E307), "", Table2[[#This Row],[unique_id]])</f>
        <v>template_rack_outlet_proxy</v>
      </c>
      <c r="G307" s="6" t="s">
        <v>233</v>
      </c>
      <c r="H307" s="6" t="s">
        <v>750</v>
      </c>
      <c r="I307" s="6" t="s">
        <v>335</v>
      </c>
      <c r="O307" s="8" t="s">
        <v>1184</v>
      </c>
      <c r="P307" s="6" t="s">
        <v>172</v>
      </c>
      <c r="Q307" s="6" t="s">
        <v>1134</v>
      </c>
      <c r="R307" s="6" t="s">
        <v>1136</v>
      </c>
      <c r="S307" s="6" t="str">
        <f>S308</f>
        <v>Server Rack</v>
      </c>
      <c r="T30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8"/>
      <c r="W307" s="8"/>
      <c r="X307" s="8"/>
      <c r="Y307" s="8"/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4"/>
      <c r="AM307" s="6"/>
      <c r="AN307" s="8"/>
      <c r="AO307" s="6" t="s">
        <v>134</v>
      </c>
      <c r="AP307" s="6" t="s">
        <v>438</v>
      </c>
      <c r="AQ307" s="6" t="s">
        <v>244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2581</v>
      </c>
      <c r="B308" s="6" t="s">
        <v>26</v>
      </c>
      <c r="C308" s="6" t="s">
        <v>244</v>
      </c>
      <c r="D308" s="6" t="s">
        <v>134</v>
      </c>
      <c r="E308" s="6" t="s">
        <v>272</v>
      </c>
      <c r="F308" s="6" t="str">
        <f>IF(ISBLANK(E308), "", Table2[[#This Row],[unique_id]])</f>
        <v>rack_outlet</v>
      </c>
      <c r="G308" s="6" t="s">
        <v>233</v>
      </c>
      <c r="H308" s="6" t="s">
        <v>750</v>
      </c>
      <c r="I308" s="6" t="s">
        <v>335</v>
      </c>
      <c r="M308" s="6" t="s">
        <v>289</v>
      </c>
      <c r="O308" s="8" t="s">
        <v>1184</v>
      </c>
      <c r="P308" s="6" t="s">
        <v>172</v>
      </c>
      <c r="Q308" s="6" t="s">
        <v>1134</v>
      </c>
      <c r="R308" s="6" t="s">
        <v>1136</v>
      </c>
      <c r="S308" s="6" t="str">
        <f>_xlfn.CONCAT( "", "",Table2[[#This Row],[friendly_name]])</f>
        <v>Server Rack</v>
      </c>
      <c r="T30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8" s="8"/>
      <c r="W308" s="8"/>
      <c r="X308" s="8"/>
      <c r="Y308" s="8"/>
      <c r="AD308" s="6" t="s">
        <v>284</v>
      </c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tplink-rack-outlet</v>
      </c>
      <c r="AN308" s="8" t="s">
        <v>441</v>
      </c>
      <c r="AO308" s="6" t="s">
        <v>450</v>
      </c>
      <c r="AP308" s="6" t="s">
        <v>438</v>
      </c>
      <c r="AQ308" s="6" t="str">
        <f>IF(OR(ISBLANK(AV308), ISBLANK(AW308)), "", Table2[[#This Row],[device_via_device]])</f>
        <v>TPLink</v>
      </c>
      <c r="AR308" s="6" t="s">
        <v>1200</v>
      </c>
      <c r="AS308" s="6" t="s">
        <v>28</v>
      </c>
      <c r="AU308" s="6" t="s">
        <v>567</v>
      </c>
      <c r="AV308" s="6" t="s">
        <v>434</v>
      </c>
      <c r="AW308" s="6" t="s">
        <v>565</v>
      </c>
      <c r="AZ308" s="6" t="str">
        <f>IF(AND(ISBLANK(AV308), ISBLANK(AW308)), "", _xlfn.CONCAT("[", IF(ISBLANK(AV308), "", _xlfn.CONCAT("[""mac"", """, AV308, """]")), IF(ISBLANK(AW308), "", _xlfn.CONCAT(", [""ip"", """, AW308, """]")), "]"))</f>
        <v>[["mac", "ac:84:c6:54:95:8b"], ["ip", "10.0.6.86"]]</v>
      </c>
    </row>
    <row r="309" spans="1:52" ht="16" customHeight="1">
      <c r="A309" s="6">
        <v>2582</v>
      </c>
      <c r="B309" s="6" t="s">
        <v>26</v>
      </c>
      <c r="C309" s="6" t="s">
        <v>1217</v>
      </c>
      <c r="D309" s="6" t="s">
        <v>149</v>
      </c>
      <c r="E309" s="6" t="s">
        <v>1238</v>
      </c>
      <c r="F309" s="6" t="str">
        <f>IF(ISBLANK(E309), "", Table2[[#This Row],[unique_id]])</f>
        <v>template_roof_network_switch_proxy</v>
      </c>
      <c r="G309" s="6" t="s">
        <v>230</v>
      </c>
      <c r="H309" s="6" t="s">
        <v>750</v>
      </c>
      <c r="I309" s="6" t="s">
        <v>335</v>
      </c>
      <c r="O309" s="8" t="s">
        <v>1184</v>
      </c>
      <c r="P309" s="6" t="s">
        <v>172</v>
      </c>
      <c r="Q309" s="6" t="s">
        <v>1134</v>
      </c>
      <c r="R309" s="6" t="s">
        <v>1136</v>
      </c>
      <c r="S309" s="6" t="str">
        <f>S310</f>
        <v>Network Switch</v>
      </c>
      <c r="T30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9" s="8"/>
      <c r="W309" s="8"/>
      <c r="X309" s="8"/>
      <c r="Y309" s="8"/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4"/>
      <c r="AM309" s="6"/>
      <c r="AN309" s="8"/>
      <c r="AO309" s="6" t="s">
        <v>134</v>
      </c>
      <c r="AP309" s="6" t="s">
        <v>438</v>
      </c>
      <c r="AQ309" s="6" t="s">
        <v>244</v>
      </c>
      <c r="AS309" s="6" t="s">
        <v>38</v>
      </c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2583</v>
      </c>
      <c r="B310" s="6" t="s">
        <v>26</v>
      </c>
      <c r="C310" s="6" t="s">
        <v>244</v>
      </c>
      <c r="D310" s="6" t="s">
        <v>134</v>
      </c>
      <c r="E310" s="6" t="s">
        <v>273</v>
      </c>
      <c r="F310" s="6" t="str">
        <f>IF(ISBLANK(E310), "", Table2[[#This Row],[unique_id]])</f>
        <v>roof_network_switch</v>
      </c>
      <c r="G310" s="6" t="s">
        <v>230</v>
      </c>
      <c r="H310" s="6" t="s">
        <v>750</v>
      </c>
      <c r="I310" s="6" t="s">
        <v>335</v>
      </c>
      <c r="M310" s="6" t="s">
        <v>289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_xlfn.CONCAT( "", "",Table2[[#This Row],[friendly_name]])</f>
        <v>Network Switch</v>
      </c>
      <c r="T31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0" s="8"/>
      <c r="W310" s="8"/>
      <c r="X310" s="8"/>
      <c r="Y310" s="8"/>
      <c r="AD310" s="6" t="s">
        <v>285</v>
      </c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 t="str">
        <f>IF(OR(ISBLANK(AV310), ISBLANK(AW310)), "", LOWER(_xlfn.CONCAT(Table2[[#This Row],[device_manufacturer]], "-",Table2[[#This Row],[device_suggested_area]], "-", Table2[[#This Row],[device_identifiers]])))</f>
        <v>tplink-roof-network-switch</v>
      </c>
      <c r="AN310" s="8" t="s">
        <v>441</v>
      </c>
      <c r="AO310" s="6" t="s">
        <v>578</v>
      </c>
      <c r="AP310" s="6" t="s">
        <v>438</v>
      </c>
      <c r="AQ310" s="6" t="str">
        <f>IF(OR(ISBLANK(AV310), ISBLANK(AW310)), "", Table2[[#This Row],[device_via_device]])</f>
        <v>TPLink</v>
      </c>
      <c r="AR310" s="6" t="s">
        <v>1200</v>
      </c>
      <c r="AS310" s="6" t="s">
        <v>38</v>
      </c>
      <c r="AU310" s="6" t="s">
        <v>567</v>
      </c>
      <c r="AV310" s="6" t="s">
        <v>432</v>
      </c>
      <c r="AW310" s="6" t="s">
        <v>563</v>
      </c>
      <c r="AZ310" s="6" t="str">
        <f>IF(AND(ISBLANK(AV310), ISBLANK(AW310)), "", _xlfn.CONCAT("[", IF(ISBLANK(AV310), "", _xlfn.CONCAT("[""mac"", """, AV310, """]")), IF(ISBLANK(AW310), "", _xlfn.CONCAT(", [""ip"", """, AW310, """]")), "]"))</f>
        <v>[["mac", "ac:84:c6:0d:20:9e"], ["ip", "10.0.6.84"]]</v>
      </c>
    </row>
    <row r="311" spans="1:52" ht="16" customHeight="1">
      <c r="A311" s="6">
        <v>2584</v>
      </c>
      <c r="B311" s="6" t="s">
        <v>26</v>
      </c>
      <c r="C311" s="6" t="s">
        <v>1217</v>
      </c>
      <c r="D311" s="6" t="s">
        <v>149</v>
      </c>
      <c r="E311" s="6" t="s">
        <v>1239</v>
      </c>
      <c r="F311" s="6" t="str">
        <f>IF(ISBLANK(E311), "", Table2[[#This Row],[unique_id]])</f>
        <v>template_rack_modem_proxy</v>
      </c>
      <c r="G311" s="6" t="s">
        <v>232</v>
      </c>
      <c r="H311" s="6" t="s">
        <v>750</v>
      </c>
      <c r="I311" s="6" t="s">
        <v>335</v>
      </c>
      <c r="O311" s="8" t="s">
        <v>1184</v>
      </c>
      <c r="R311" s="6" t="s">
        <v>1207</v>
      </c>
      <c r="S311" s="6" t="str">
        <f>_xlfn.CONCAT( "", "",Table2[[#This Row],[friendly_name]])</f>
        <v>Internet Modem</v>
      </c>
      <c r="T3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O311" s="6" t="s">
        <v>134</v>
      </c>
      <c r="AP311" s="12" t="s">
        <v>439</v>
      </c>
      <c r="AQ311" s="6" t="s">
        <v>244</v>
      </c>
      <c r="AS311" s="6" t="s">
        <v>28</v>
      </c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2585</v>
      </c>
      <c r="B312" s="6" t="s">
        <v>26</v>
      </c>
      <c r="C312" s="6" t="s">
        <v>244</v>
      </c>
      <c r="D312" s="6" t="s">
        <v>134</v>
      </c>
      <c r="E312" s="6" t="s">
        <v>577</v>
      </c>
      <c r="F312" s="6" t="str">
        <f>IF(ISBLANK(E312), "", Table2[[#This Row],[unique_id]])</f>
        <v>rack_modem</v>
      </c>
      <c r="G312" s="6" t="s">
        <v>232</v>
      </c>
      <c r="H312" s="6" t="s">
        <v>750</v>
      </c>
      <c r="I312" s="6" t="s">
        <v>335</v>
      </c>
      <c r="M312" s="6" t="s">
        <v>289</v>
      </c>
      <c r="O312" s="8" t="s">
        <v>1184</v>
      </c>
      <c r="R312" s="6" t="s">
        <v>1207</v>
      </c>
      <c r="S312" s="6" t="str">
        <f>_xlfn.CONCAT( "", "",Table2[[#This Row],[friendly_name]])</f>
        <v>Internet Modem</v>
      </c>
      <c r="T31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2" s="8"/>
      <c r="W312" s="8"/>
      <c r="X312" s="8"/>
      <c r="Y312" s="8"/>
      <c r="AD312" s="6" t="s">
        <v>286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 t="str">
        <f>IF(OR(ISBLANK(AV312), ISBLANK(AW312)), "", LOWER(_xlfn.CONCAT(Table2[[#This Row],[device_manufacturer]], "-",Table2[[#This Row],[device_suggested_area]], "-", Table2[[#This Row],[device_identifiers]])))</f>
        <v>tplink-rack-modem</v>
      </c>
      <c r="AN312" s="8" t="s">
        <v>440</v>
      </c>
      <c r="AO312" s="6" t="s">
        <v>451</v>
      </c>
      <c r="AP312" s="12" t="s">
        <v>439</v>
      </c>
      <c r="AQ312" s="6" t="str">
        <f>IF(OR(ISBLANK(AV312), ISBLANK(AW312)), "", Table2[[#This Row],[device_via_device]])</f>
        <v>TPLink</v>
      </c>
      <c r="AR312" s="6" t="s">
        <v>1200</v>
      </c>
      <c r="AS312" s="6" t="s">
        <v>28</v>
      </c>
      <c r="AU312" s="6" t="s">
        <v>567</v>
      </c>
      <c r="AV312" s="6" t="s">
        <v>433</v>
      </c>
      <c r="AW312" s="6" t="s">
        <v>564</v>
      </c>
      <c r="AZ312" s="6" t="str">
        <f>IF(AND(ISBLANK(AV312), ISBLANK(AW312)), "", _xlfn.CONCAT("[", IF(ISBLANK(AV312), "", _xlfn.CONCAT("[""mac"", """, AV312, """]")), IF(ISBLANK(AW312), "", _xlfn.CONCAT(", [""ip"", """, AW312, """]")), "]"))</f>
        <v>[["mac", "10:27:f5:31:f6:7e"], ["ip", "10.0.6.85"]]</v>
      </c>
    </row>
    <row r="313" spans="1:52" ht="16" customHeight="1">
      <c r="A313" s="6">
        <v>2586</v>
      </c>
      <c r="B313" s="6" t="s">
        <v>26</v>
      </c>
      <c r="C313" s="6" t="s">
        <v>476</v>
      </c>
      <c r="D313" s="6" t="s">
        <v>134</v>
      </c>
      <c r="E313" s="12" t="s">
        <v>926</v>
      </c>
      <c r="F313" s="6" t="str">
        <f>IF(ISBLANK(E313), "", Table2[[#This Row],[unique_id]])</f>
        <v>deck_fans_outlet</v>
      </c>
      <c r="G313" s="6" t="s">
        <v>929</v>
      </c>
      <c r="H313" s="6" t="s">
        <v>750</v>
      </c>
      <c r="I313" s="6" t="s">
        <v>335</v>
      </c>
      <c r="M313" s="6" t="s">
        <v>289</v>
      </c>
      <c r="O313" s="8" t="s">
        <v>1184</v>
      </c>
      <c r="P313" s="6" t="s">
        <v>172</v>
      </c>
      <c r="Q313" s="6" t="s">
        <v>1134</v>
      </c>
      <c r="R313" s="6" t="s">
        <v>1136</v>
      </c>
      <c r="S313" s="6" t="s">
        <v>1253</v>
      </c>
      <c r="T313" s="9" t="s">
        <v>1252</v>
      </c>
      <c r="V313" s="8"/>
      <c r="W313" s="8" t="s">
        <v>701</v>
      </c>
      <c r="X313" s="8"/>
      <c r="Y313" s="14" t="s">
        <v>1131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3" s="6" t="str">
        <f>LOWER(_xlfn.CONCAT(Table2[[#This Row],[device_suggested_area]], "-",Table2[[#This Row],[device_identifiers]]))</f>
        <v>deck-fans-outlet</v>
      </c>
      <c r="AN313" s="14" t="s">
        <v>933</v>
      </c>
      <c r="AO313" s="9" t="s">
        <v>935</v>
      </c>
      <c r="AP313" s="9" t="s">
        <v>931</v>
      </c>
      <c r="AQ313" s="6" t="s">
        <v>476</v>
      </c>
      <c r="AS313" s="6" t="s">
        <v>436</v>
      </c>
      <c r="AV313" s="6" t="s">
        <v>936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"0x00178801086168ac"]]</v>
      </c>
    </row>
    <row r="314" spans="1:52" ht="16" customHeight="1">
      <c r="A314" s="6">
        <v>2587</v>
      </c>
      <c r="B314" s="6" t="s">
        <v>26</v>
      </c>
      <c r="C314" s="6" t="s">
        <v>476</v>
      </c>
      <c r="D314" s="6" t="s">
        <v>134</v>
      </c>
      <c r="E314" s="12" t="s">
        <v>927</v>
      </c>
      <c r="F314" s="6" t="str">
        <f>IF(ISBLANK(E314), "", Table2[[#This Row],[unique_id]])</f>
        <v>kitchen_fan_outlet</v>
      </c>
      <c r="G314" s="6" t="s">
        <v>928</v>
      </c>
      <c r="H314" s="6" t="s">
        <v>750</v>
      </c>
      <c r="I314" s="6" t="s">
        <v>335</v>
      </c>
      <c r="M314" s="6" t="s">
        <v>289</v>
      </c>
      <c r="O314" s="8" t="s">
        <v>1184</v>
      </c>
      <c r="P314" s="6" t="s">
        <v>172</v>
      </c>
      <c r="Q314" s="6" t="s">
        <v>1134</v>
      </c>
      <c r="R314" s="6" t="s">
        <v>1136</v>
      </c>
      <c r="S314" s="6" t="s">
        <v>1253</v>
      </c>
      <c r="T314" s="9" t="s">
        <v>1252</v>
      </c>
      <c r="V314" s="8"/>
      <c r="W314" s="8" t="s">
        <v>701</v>
      </c>
      <c r="X314" s="8"/>
      <c r="Y314" s="14" t="s">
        <v>1131</v>
      </c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4" s="6" t="str">
        <f>LOWER(_xlfn.CONCAT(Table2[[#This Row],[device_suggested_area]], "-",Table2[[#This Row],[device_identifiers]]))</f>
        <v>kitchen-fan-outlet</v>
      </c>
      <c r="AN314" s="14" t="s">
        <v>933</v>
      </c>
      <c r="AO314" s="9" t="s">
        <v>934</v>
      </c>
      <c r="AP314" s="9" t="s">
        <v>931</v>
      </c>
      <c r="AQ314" s="6" t="s">
        <v>476</v>
      </c>
      <c r="AS314" s="6" t="s">
        <v>215</v>
      </c>
      <c r="AV314" s="6" t="s">
        <v>937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"0x0017880109d4659c"]]</v>
      </c>
    </row>
    <row r="315" spans="1:52" ht="16" customHeight="1">
      <c r="A315" s="6">
        <v>2588</v>
      </c>
      <c r="B315" s="6" t="s">
        <v>26</v>
      </c>
      <c r="C315" s="6" t="s">
        <v>476</v>
      </c>
      <c r="D315" s="6" t="s">
        <v>134</v>
      </c>
      <c r="E315" s="12" t="s">
        <v>925</v>
      </c>
      <c r="F315" s="6" t="str">
        <f>IF(ISBLANK(E315), "", Table2[[#This Row],[unique_id]])</f>
        <v>edwin_wardrobe_outlet</v>
      </c>
      <c r="G315" s="6" t="s">
        <v>938</v>
      </c>
      <c r="H315" s="6" t="s">
        <v>750</v>
      </c>
      <c r="I315" s="6" t="s">
        <v>335</v>
      </c>
      <c r="M315" s="6" t="s">
        <v>289</v>
      </c>
      <c r="O315" s="8" t="s">
        <v>1184</v>
      </c>
      <c r="P315" s="6" t="s">
        <v>172</v>
      </c>
      <c r="Q315" s="6" t="s">
        <v>1134</v>
      </c>
      <c r="R315" s="6" t="s">
        <v>1136</v>
      </c>
      <c r="S315" s="6" t="s">
        <v>1253</v>
      </c>
      <c r="T315" s="9" t="s">
        <v>1252</v>
      </c>
      <c r="V315" s="8"/>
      <c r="W315" s="8" t="s">
        <v>701</v>
      </c>
      <c r="X315" s="8"/>
      <c r="Y315" s="14" t="s">
        <v>1131</v>
      </c>
      <c r="Z315" s="14"/>
      <c r="AD315" s="6" t="s">
        <v>283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5" s="6" t="str">
        <f>LOWER(_xlfn.CONCAT(Table2[[#This Row],[device_suggested_area]], "-",Table2[[#This Row],[device_identifiers]]))</f>
        <v>edwin-wardrobe-outlet</v>
      </c>
      <c r="AN315" s="14" t="s">
        <v>933</v>
      </c>
      <c r="AO315" s="9" t="s">
        <v>932</v>
      </c>
      <c r="AP315" s="9" t="s">
        <v>931</v>
      </c>
      <c r="AQ315" s="6" t="s">
        <v>476</v>
      </c>
      <c r="AS315" s="6" t="s">
        <v>127</v>
      </c>
      <c r="AV315" s="6" t="s">
        <v>930</v>
      </c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>[["mac", "0x0017880108fd8633"]]</v>
      </c>
    </row>
    <row r="316" spans="1:52" ht="16" customHeight="1">
      <c r="A316" s="6">
        <v>2589</v>
      </c>
      <c r="B316" s="6" t="s">
        <v>26</v>
      </c>
      <c r="C316" s="6" t="s">
        <v>1046</v>
      </c>
      <c r="D316" s="6" t="s">
        <v>134</v>
      </c>
      <c r="E316" s="6" t="s">
        <v>849</v>
      </c>
      <c r="F316" s="6" t="str">
        <f>IF(ISBLANK(E316), "", Table2[[#This Row],[unique_id]])</f>
        <v>rack_fans</v>
      </c>
      <c r="G316" s="6" t="s">
        <v>850</v>
      </c>
      <c r="H316" s="6" t="s">
        <v>750</v>
      </c>
      <c r="I316" s="6" t="s">
        <v>335</v>
      </c>
      <c r="M316" s="6" t="s">
        <v>289</v>
      </c>
      <c r="T316" s="6"/>
      <c r="V316" s="8"/>
      <c r="W316" s="8"/>
      <c r="X316" s="8"/>
      <c r="Y316" s="8"/>
      <c r="AD316" s="6" t="s">
        <v>854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4"/>
      <c r="AM316" s="6" t="str">
        <f>IF(OR(ISBLANK(AV316), ISBLANK(AW316)), "", LOWER(_xlfn.CONCAT(Table2[[#This Row],[device_manufacturer]], "-",Table2[[#This Row],[device_suggested_area]], "-", Table2[[#This Row],[device_identifiers]])))</f>
        <v>sonoff-rack-fans</v>
      </c>
      <c r="AN316" s="8" t="s">
        <v>853</v>
      </c>
      <c r="AO316" s="6" t="s">
        <v>852</v>
      </c>
      <c r="AP316" s="12" t="s">
        <v>1141</v>
      </c>
      <c r="AQ316" s="6" t="s">
        <v>410</v>
      </c>
      <c r="AS316" s="6" t="s">
        <v>28</v>
      </c>
      <c r="AU316" s="6" t="s">
        <v>567</v>
      </c>
      <c r="AV316" s="6" t="s">
        <v>851</v>
      </c>
      <c r="AW316" s="6" t="s">
        <v>1205</v>
      </c>
      <c r="AZ316" s="6" t="str">
        <f>IF(AND(ISBLANK(AV316), ISBLANK(AW316)), "", _xlfn.CONCAT("[", IF(ISBLANK(AV316), "", _xlfn.CONCAT("[""mac"", """, AV316, """]")), IF(ISBLANK(AW316), "", _xlfn.CONCAT(", [""ip"", """, AW316, """]")), "]"))</f>
        <v>[["mac", "4c:eb:d6:b5:a5:28"], ["ip", "10.0.6.93"]]</v>
      </c>
    </row>
    <row r="317" spans="1:52" ht="16" customHeight="1">
      <c r="A317" s="6">
        <v>2590</v>
      </c>
      <c r="B317" s="6" t="s">
        <v>26</v>
      </c>
      <c r="C317" s="6" t="s">
        <v>647</v>
      </c>
      <c r="D317" s="6" t="s">
        <v>27</v>
      </c>
      <c r="E317" s="6" t="s">
        <v>1248</v>
      </c>
      <c r="F317" s="6" t="str">
        <f>IF(ISBLANK(E317), "", Table2[[#This Row],[unique_id]])</f>
        <v>garden_repeater_linkquality</v>
      </c>
      <c r="G317" s="6" t="s">
        <v>1051</v>
      </c>
      <c r="H317" s="6" t="s">
        <v>750</v>
      </c>
      <c r="I317" s="6" t="s">
        <v>335</v>
      </c>
      <c r="O317" s="8" t="s">
        <v>1184</v>
      </c>
      <c r="P317" s="6" t="s">
        <v>172</v>
      </c>
      <c r="Q317" s="6" t="s">
        <v>1134</v>
      </c>
      <c r="R317" s="6" t="s">
        <v>1136</v>
      </c>
      <c r="S317" s="6" t="s">
        <v>1253</v>
      </c>
      <c r="T317" s="9" t="s">
        <v>1251</v>
      </c>
      <c r="V317" s="8"/>
      <c r="W317" s="8" t="s">
        <v>701</v>
      </c>
      <c r="X317" s="8"/>
      <c r="Y317" s="14" t="s">
        <v>1131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7" s="6" t="s">
        <v>1053</v>
      </c>
      <c r="AN317" s="8" t="s">
        <v>1047</v>
      </c>
      <c r="AO317" s="6" t="s">
        <v>1048</v>
      </c>
      <c r="AP317" s="12" t="s">
        <v>1049</v>
      </c>
      <c r="AQ317" s="6" t="s">
        <v>647</v>
      </c>
      <c r="AS317" s="6" t="s">
        <v>817</v>
      </c>
      <c r="AV317" s="6" t="s">
        <v>1050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"0x2c1165fffec5a3f6"]]</v>
      </c>
    </row>
    <row r="318" spans="1:52" ht="16" customHeight="1">
      <c r="A318" s="6">
        <v>2591</v>
      </c>
      <c r="B318" s="6" t="s">
        <v>26</v>
      </c>
      <c r="C318" s="6" t="s">
        <v>647</v>
      </c>
      <c r="D318" s="6" t="s">
        <v>27</v>
      </c>
      <c r="E318" s="6" t="s">
        <v>1249</v>
      </c>
      <c r="F318" s="6" t="str">
        <f>IF(ISBLANK(E318), "", Table2[[#This Row],[unique_id]])</f>
        <v>landing_repeater_linkquality</v>
      </c>
      <c r="G318" s="6" t="s">
        <v>1055</v>
      </c>
      <c r="H318" s="6" t="s">
        <v>750</v>
      </c>
      <c r="I318" s="6" t="s">
        <v>335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1253</v>
      </c>
      <c r="T318" s="9" t="s">
        <v>1251</v>
      </c>
      <c r="V318" s="8"/>
      <c r="W318" s="8" t="s">
        <v>701</v>
      </c>
      <c r="X318" s="8"/>
      <c r="Y318" s="14" t="s">
        <v>1131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8" s="6" t="s">
        <v>1057</v>
      </c>
      <c r="AN318" s="8" t="s">
        <v>1047</v>
      </c>
      <c r="AO318" s="6" t="s">
        <v>1048</v>
      </c>
      <c r="AP318" s="12" t="s">
        <v>1049</v>
      </c>
      <c r="AQ318" s="6" t="s">
        <v>647</v>
      </c>
      <c r="AS318" s="6" t="s">
        <v>795</v>
      </c>
      <c r="AV318" s="6" t="s">
        <v>1059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"0x2c1165fffebaa93c"]]</v>
      </c>
    </row>
    <row r="319" spans="1:52" ht="16" customHeight="1">
      <c r="A319" s="6">
        <v>2592</v>
      </c>
      <c r="B319" s="6" t="s">
        <v>26</v>
      </c>
      <c r="C319" s="6" t="s">
        <v>647</v>
      </c>
      <c r="D319" s="6" t="s">
        <v>27</v>
      </c>
      <c r="E319" s="6" t="s">
        <v>1250</v>
      </c>
      <c r="F319" s="6" t="str">
        <f>IF(ISBLANK(E319), "", Table2[[#This Row],[unique_id]])</f>
        <v>driveway_repeater_linkquality</v>
      </c>
      <c r="G319" s="6" t="s">
        <v>1054</v>
      </c>
      <c r="H319" s="6" t="s">
        <v>750</v>
      </c>
      <c r="I319" s="6" t="s">
        <v>335</v>
      </c>
      <c r="O319" s="8" t="s">
        <v>1184</v>
      </c>
      <c r="P319" s="6" t="s">
        <v>172</v>
      </c>
      <c r="Q319" s="6" t="s">
        <v>1134</v>
      </c>
      <c r="R319" s="6" t="s">
        <v>1136</v>
      </c>
      <c r="S319" s="6" t="s">
        <v>1253</v>
      </c>
      <c r="T319" s="9" t="s">
        <v>1251</v>
      </c>
      <c r="V319" s="8"/>
      <c r="W319" s="8" t="s">
        <v>701</v>
      </c>
      <c r="X319" s="8"/>
      <c r="Y319" s="14" t="s">
        <v>1131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9" s="6" t="s">
        <v>1058</v>
      </c>
      <c r="AN319" s="8" t="s">
        <v>1047</v>
      </c>
      <c r="AO319" s="6" t="s">
        <v>1048</v>
      </c>
      <c r="AP319" s="12" t="s">
        <v>1049</v>
      </c>
      <c r="AQ319" s="6" t="s">
        <v>647</v>
      </c>
      <c r="AS319" s="6" t="s">
        <v>1056</v>
      </c>
      <c r="AV319" s="6" t="s">
        <v>1060</v>
      </c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>[["mac", "0x50325ffffe47b8fa"]]</v>
      </c>
    </row>
    <row r="320" spans="1:52" ht="16" customHeight="1">
      <c r="A320" s="6">
        <v>2593</v>
      </c>
      <c r="B320" s="6" t="s">
        <v>26</v>
      </c>
      <c r="C320" s="6" t="s">
        <v>629</v>
      </c>
      <c r="D320" s="6" t="s">
        <v>409</v>
      </c>
      <c r="E320" s="6" t="s">
        <v>408</v>
      </c>
      <c r="F320" s="6" t="str">
        <f>IF(ISBLANK(E320), "", Table2[[#This Row],[unique_id]])</f>
        <v>column_break</v>
      </c>
      <c r="G320" s="6" t="s">
        <v>405</v>
      </c>
      <c r="H320" s="6" t="s">
        <v>750</v>
      </c>
      <c r="I320" s="6" t="s">
        <v>335</v>
      </c>
      <c r="M320" s="6" t="s">
        <v>406</v>
      </c>
      <c r="N320" s="6" t="s">
        <v>407</v>
      </c>
      <c r="T320" s="6"/>
      <c r="V320" s="8"/>
      <c r="W320" s="8"/>
      <c r="X320" s="8"/>
      <c r="Y320" s="8"/>
      <c r="AF320" s="8"/>
      <c r="AI320" s="6" t="str">
        <f>IF(ISBLANK(AG320),  "", _xlfn.CONCAT(LOWER(C320), "/", E320))</f>
        <v/>
      </c>
      <c r="AK320" s="6"/>
      <c r="AL320" s="34"/>
      <c r="AM320" s="6"/>
      <c r="AN320" s="8"/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12">
        <v>2600</v>
      </c>
      <c r="B321" s="6" t="s">
        <v>26</v>
      </c>
      <c r="C321" s="6" t="s">
        <v>151</v>
      </c>
      <c r="D321" s="6" t="s">
        <v>369</v>
      </c>
      <c r="E321" t="s">
        <v>756</v>
      </c>
      <c r="F321" s="6" t="str">
        <f>IF(ISBLANK(E321), "", Table2[[#This Row],[unique_id]])</f>
        <v>lighting_reset_adaptive_lighting_ada_lamp</v>
      </c>
      <c r="G321" t="s">
        <v>204</v>
      </c>
      <c r="H321" s="6" t="s">
        <v>770</v>
      </c>
      <c r="I321" s="6" t="s">
        <v>335</v>
      </c>
      <c r="J321" s="6" t="s">
        <v>755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3"/>
      <c r="AM321" s="6"/>
      <c r="AN321" s="8"/>
      <c r="AS321" s="6" t="s">
        <v>130</v>
      </c>
      <c r="AT321" s="6" t="s">
        <v>1028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44">
        <v>2601</v>
      </c>
      <c r="B322" s="6" t="s">
        <v>26</v>
      </c>
      <c r="C322" s="6" t="s">
        <v>151</v>
      </c>
      <c r="D322" s="6" t="s">
        <v>369</v>
      </c>
      <c r="E322" t="s">
        <v>748</v>
      </c>
      <c r="F322" s="6" t="str">
        <f>IF(ISBLANK(E322), "", Table2[[#This Row],[unique_id]])</f>
        <v>lighting_reset_adaptive_lighting_edwin_lamp</v>
      </c>
      <c r="G322" t="s">
        <v>214</v>
      </c>
      <c r="H322" s="6" t="s">
        <v>770</v>
      </c>
      <c r="I322" s="6" t="s">
        <v>335</v>
      </c>
      <c r="J322" s="6" t="s">
        <v>755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1028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2602</v>
      </c>
      <c r="B323" s="6" t="s">
        <v>26</v>
      </c>
      <c r="C323" s="6" t="s">
        <v>151</v>
      </c>
      <c r="D323" s="6" t="s">
        <v>369</v>
      </c>
      <c r="E323" t="s">
        <v>757</v>
      </c>
      <c r="F323" s="6" t="str">
        <f>IF(ISBLANK(E323), "", Table2[[#This Row],[unique_id]])</f>
        <v>lighting_reset_adaptive_lighting_edwin_night_light</v>
      </c>
      <c r="G323" t="s">
        <v>568</v>
      </c>
      <c r="H323" s="6" t="s">
        <v>770</v>
      </c>
      <c r="I323" s="6" t="s">
        <v>335</v>
      </c>
      <c r="J323" s="6" t="s">
        <v>768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127</v>
      </c>
      <c r="AT323" s="6" t="s">
        <v>1028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2603</v>
      </c>
      <c r="B324" s="6" t="s">
        <v>26</v>
      </c>
      <c r="C324" s="6" t="s">
        <v>151</v>
      </c>
      <c r="D324" s="6" t="s">
        <v>369</v>
      </c>
      <c r="E324" t="s">
        <v>758</v>
      </c>
      <c r="F324" s="6" t="str">
        <f>IF(ISBLANK(E324), "", Table2[[#This Row],[unique_id]])</f>
        <v>lighting_reset_adaptive_lighting_hallway_main</v>
      </c>
      <c r="G324" t="s">
        <v>209</v>
      </c>
      <c r="H324" s="6" t="s">
        <v>770</v>
      </c>
      <c r="I324" s="6" t="s">
        <v>335</v>
      </c>
      <c r="J324" s="6" t="s">
        <v>777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531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2604</v>
      </c>
      <c r="B325" s="6" t="s">
        <v>26</v>
      </c>
      <c r="C325" s="6" t="s">
        <v>151</v>
      </c>
      <c r="D325" s="6" t="s">
        <v>369</v>
      </c>
      <c r="E325" t="s">
        <v>759</v>
      </c>
      <c r="F325" s="6" t="str">
        <f>IF(ISBLANK(E325), "", Table2[[#This Row],[unique_id]])</f>
        <v>lighting_reset_adaptive_lighting_dining_main</v>
      </c>
      <c r="G325" t="s">
        <v>138</v>
      </c>
      <c r="H325" s="6" t="s">
        <v>770</v>
      </c>
      <c r="I325" s="6" t="s">
        <v>335</v>
      </c>
      <c r="J325" s="6" t="s">
        <v>777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202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2605</v>
      </c>
      <c r="B326" s="6" t="s">
        <v>26</v>
      </c>
      <c r="C326" s="6" t="s">
        <v>151</v>
      </c>
      <c r="D326" s="6" t="s">
        <v>369</v>
      </c>
      <c r="E326" t="s">
        <v>760</v>
      </c>
      <c r="F326" s="6" t="str">
        <f>IF(ISBLANK(E326), "", Table2[[#This Row],[unique_id]])</f>
        <v>lighting_reset_adaptive_lighting_lounge_main</v>
      </c>
      <c r="G326" t="s">
        <v>216</v>
      </c>
      <c r="H326" s="6" t="s">
        <v>770</v>
      </c>
      <c r="I326" s="6" t="s">
        <v>335</v>
      </c>
      <c r="J326" s="6" t="s">
        <v>777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203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2606</v>
      </c>
      <c r="B327" s="6" t="s">
        <v>26</v>
      </c>
      <c r="C327" s="6" t="s">
        <v>151</v>
      </c>
      <c r="D327" s="6" t="s">
        <v>369</v>
      </c>
      <c r="E327" t="s">
        <v>841</v>
      </c>
      <c r="F327" s="6" t="str">
        <f>IF(ISBLANK(E327), "", Table2[[#This Row],[unique_id]])</f>
        <v>lighting_reset_adaptive_lighting_lounge_lamp</v>
      </c>
      <c r="G327" t="s">
        <v>790</v>
      </c>
      <c r="H327" s="6" t="s">
        <v>770</v>
      </c>
      <c r="I327" s="6" t="s">
        <v>335</v>
      </c>
      <c r="J327" s="6" t="s">
        <v>755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172</v>
      </c>
      <c r="AT327" s="6" t="s">
        <v>1028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2607</v>
      </c>
      <c r="B328" s="6" t="s">
        <v>26</v>
      </c>
      <c r="C328" s="6" t="s">
        <v>151</v>
      </c>
      <c r="D328" s="6" t="s">
        <v>369</v>
      </c>
      <c r="E328" t="s">
        <v>761</v>
      </c>
      <c r="F328" s="6" t="str">
        <f>IF(ISBLANK(E328), "", Table2[[#This Row],[unique_id]])</f>
        <v>lighting_reset_adaptive_lighting_parents_main</v>
      </c>
      <c r="G328" t="s">
        <v>205</v>
      </c>
      <c r="H328" s="6" t="s">
        <v>770</v>
      </c>
      <c r="I328" s="6" t="s">
        <v>335</v>
      </c>
      <c r="J328" s="6" t="s">
        <v>777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J328" s="10"/>
      <c r="AK328" s="6"/>
      <c r="AL328" s="34"/>
      <c r="AM328" s="6"/>
      <c r="AN328" s="8"/>
      <c r="AS328" s="6" t="s">
        <v>201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2608</v>
      </c>
      <c r="B329" s="6" t="s">
        <v>26</v>
      </c>
      <c r="C329" s="6" t="s">
        <v>151</v>
      </c>
      <c r="D329" s="6" t="s">
        <v>369</v>
      </c>
      <c r="E329" t="s">
        <v>762</v>
      </c>
      <c r="F329" s="6" t="str">
        <f>IF(ISBLANK(E329), "", Table2[[#This Row],[unique_id]])</f>
        <v>lighting_reset_adaptive_lighting_kitchen_main</v>
      </c>
      <c r="G329" t="s">
        <v>211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215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2609</v>
      </c>
      <c r="B330" s="6" t="s">
        <v>26</v>
      </c>
      <c r="C330" s="6" t="s">
        <v>151</v>
      </c>
      <c r="D330" s="6" t="s">
        <v>369</v>
      </c>
      <c r="E330" t="s">
        <v>763</v>
      </c>
      <c r="F330" s="6" t="str">
        <f>IF(ISBLANK(E330), "", Table2[[#This Row],[unique_id]])</f>
        <v>lighting_reset_adaptive_lighting_laundry_main</v>
      </c>
      <c r="G330" t="s">
        <v>213</v>
      </c>
      <c r="H330" s="6" t="s">
        <v>770</v>
      </c>
      <c r="I330" s="6" t="s">
        <v>335</v>
      </c>
      <c r="J330" s="6" t="s">
        <v>777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J330" s="10"/>
      <c r="AK330" s="6"/>
      <c r="AL330" s="34"/>
      <c r="AM330" s="6"/>
      <c r="AN330" s="8"/>
      <c r="AS330" s="6" t="s">
        <v>223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2610</v>
      </c>
      <c r="B331" s="6" t="s">
        <v>26</v>
      </c>
      <c r="C331" s="6" t="s">
        <v>151</v>
      </c>
      <c r="D331" s="6" t="s">
        <v>369</v>
      </c>
      <c r="E331" t="s">
        <v>764</v>
      </c>
      <c r="F331" s="6" t="str">
        <f>IF(ISBLANK(E331), "", Table2[[#This Row],[unique_id]])</f>
        <v>lighting_reset_adaptive_lighting_pantry_main</v>
      </c>
      <c r="G331" t="s">
        <v>212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2611</v>
      </c>
      <c r="B332" s="6" t="s">
        <v>26</v>
      </c>
      <c r="C332" s="6" t="s">
        <v>151</v>
      </c>
      <c r="D332" s="6" t="s">
        <v>369</v>
      </c>
      <c r="E332" t="s">
        <v>782</v>
      </c>
      <c r="F332" s="6" t="str">
        <f>IF(ISBLANK(E332), "", Table2[[#This Row],[unique_id]])</f>
        <v>lighting_reset_adaptive_lighting_office_main</v>
      </c>
      <c r="G332" t="s">
        <v>208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222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1">
        <v>2612</v>
      </c>
      <c r="B333" s="6" t="s">
        <v>26</v>
      </c>
      <c r="C333" s="6" t="s">
        <v>151</v>
      </c>
      <c r="D333" s="6" t="s">
        <v>369</v>
      </c>
      <c r="E333" t="s">
        <v>765</v>
      </c>
      <c r="F333" s="6" t="str">
        <f>IF(ISBLANK(E333), "", Table2[[#This Row],[unique_id]])</f>
        <v>lighting_reset_adaptive_lighting_bathroom_main</v>
      </c>
      <c r="G333" t="s">
        <v>207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437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2">
        <v>2613</v>
      </c>
      <c r="B334" s="6" t="s">
        <v>26</v>
      </c>
      <c r="C334" s="6" t="s">
        <v>151</v>
      </c>
      <c r="D334" s="6" t="s">
        <v>369</v>
      </c>
      <c r="E334" t="s">
        <v>766</v>
      </c>
      <c r="F334" s="6" t="str">
        <f>IF(ISBLANK(E334), "", Table2[[#This Row],[unique_id]])</f>
        <v>lighting_reset_adaptive_lighting_ensuite_main</v>
      </c>
      <c r="G334" t="s">
        <v>206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510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2614</v>
      </c>
      <c r="B335" s="6" t="s">
        <v>26</v>
      </c>
      <c r="C335" s="6" t="s">
        <v>151</v>
      </c>
      <c r="D335" s="6" t="s">
        <v>369</v>
      </c>
      <c r="E335" t="s">
        <v>767</v>
      </c>
      <c r="F335" s="6" t="str">
        <f>IF(ISBLANK(E335), "", Table2[[#This Row],[unique_id]])</f>
        <v>lighting_reset_adaptive_lighting_wardrobe_main</v>
      </c>
      <c r="G335" t="s">
        <v>210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709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2615</v>
      </c>
      <c r="B336" s="6" t="s">
        <v>26</v>
      </c>
      <c r="C336" s="6" t="s">
        <v>629</v>
      </c>
      <c r="D336" s="6" t="s">
        <v>409</v>
      </c>
      <c r="E336" s="6" t="s">
        <v>408</v>
      </c>
      <c r="F336" s="6" t="str">
        <f>IF(ISBLANK(E336), "", Table2[[#This Row],[unique_id]])</f>
        <v>column_break</v>
      </c>
      <c r="G336" s="6" t="s">
        <v>405</v>
      </c>
      <c r="H336" s="6" t="s">
        <v>770</v>
      </c>
      <c r="I336" s="6" t="s">
        <v>335</v>
      </c>
      <c r="M336" s="6" t="s">
        <v>406</v>
      </c>
      <c r="N336" s="6" t="s">
        <v>407</v>
      </c>
      <c r="T336" s="6"/>
      <c r="V336" s="8"/>
      <c r="W336" s="8"/>
      <c r="X336" s="8"/>
      <c r="Y336" s="8"/>
      <c r="AF336" s="8"/>
      <c r="AI336" s="6" t="str">
        <f>IF(ISBLANK(AG336),  "", _xlfn.CONCAT(LOWER(C336), "/", E336))</f>
        <v/>
      </c>
      <c r="AJ336" s="10"/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2620</v>
      </c>
      <c r="B337" s="6" t="s">
        <v>26</v>
      </c>
      <c r="C337" s="6" t="s">
        <v>323</v>
      </c>
      <c r="D337" s="6" t="s">
        <v>134</v>
      </c>
      <c r="E337" s="6" t="s">
        <v>321</v>
      </c>
      <c r="F337" s="6" t="str">
        <f>IF(ISBLANK(E337), "", Table2[[#This Row],[unique_id]])</f>
        <v>adaptive_lighting_default</v>
      </c>
      <c r="G337" s="6" t="s">
        <v>329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2621</v>
      </c>
      <c r="B338" s="6" t="s">
        <v>26</v>
      </c>
      <c r="C338" s="6" t="s">
        <v>323</v>
      </c>
      <c r="D338" s="6" t="s">
        <v>134</v>
      </c>
      <c r="E338" s="6" t="s">
        <v>322</v>
      </c>
      <c r="F338" s="6" t="str">
        <f>IF(ISBLANK(E338), "", Table2[[#This Row],[unique_id]])</f>
        <v>adaptive_lighting_sleep_mode_default</v>
      </c>
      <c r="G338" s="6" t="s">
        <v>326</v>
      </c>
      <c r="H338" s="6" t="s">
        <v>338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2622</v>
      </c>
      <c r="B339" s="6" t="s">
        <v>26</v>
      </c>
      <c r="C339" s="6" t="s">
        <v>323</v>
      </c>
      <c r="D339" s="6" t="s">
        <v>134</v>
      </c>
      <c r="E339" s="6" t="s">
        <v>324</v>
      </c>
      <c r="F339" s="6" t="str">
        <f>IF(ISBLANK(E339), "", Table2[[#This Row],[unique_id]])</f>
        <v>adaptive_lighting_adapt_color_default</v>
      </c>
      <c r="G339" s="6" t="s">
        <v>327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2623</v>
      </c>
      <c r="B340" s="6" t="s">
        <v>26</v>
      </c>
      <c r="C340" s="6" t="s">
        <v>323</v>
      </c>
      <c r="D340" s="6" t="s">
        <v>134</v>
      </c>
      <c r="E340" s="6" t="s">
        <v>325</v>
      </c>
      <c r="F340" s="6" t="str">
        <f>IF(ISBLANK(E340), "", Table2[[#This Row],[unique_id]])</f>
        <v>adaptive_lighting_adapt_brightness_default</v>
      </c>
      <c r="G340" s="6" t="s">
        <v>328</v>
      </c>
      <c r="H340" s="6" t="s">
        <v>338</v>
      </c>
      <c r="I340" s="6" t="s">
        <v>335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2624</v>
      </c>
      <c r="B341" s="6" t="s">
        <v>26</v>
      </c>
      <c r="C341" s="6" t="s">
        <v>323</v>
      </c>
      <c r="D341" s="6" t="s">
        <v>134</v>
      </c>
      <c r="E341" s="6" t="s">
        <v>339</v>
      </c>
      <c r="F341" s="6" t="str">
        <f>IF(ISBLANK(E341), "", Table2[[#This Row],[unique_id]])</f>
        <v>adaptive_lighting_bedroom</v>
      </c>
      <c r="G341" s="6" t="s">
        <v>329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2625</v>
      </c>
      <c r="B342" s="6" t="s">
        <v>26</v>
      </c>
      <c r="C342" s="6" t="s">
        <v>323</v>
      </c>
      <c r="D342" s="6" t="s">
        <v>134</v>
      </c>
      <c r="E342" s="6" t="s">
        <v>340</v>
      </c>
      <c r="F342" s="6" t="str">
        <f>IF(ISBLANK(E342), "", Table2[[#This Row],[unique_id]])</f>
        <v>adaptive_lighting_sleep_mode_bedroom</v>
      </c>
      <c r="G342" s="6" t="s">
        <v>326</v>
      </c>
      <c r="H342" s="6" t="s">
        <v>337</v>
      </c>
      <c r="I342" s="6" t="s">
        <v>335</v>
      </c>
      <c r="M342" s="6" t="s">
        <v>289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2626</v>
      </c>
      <c r="B343" s="6" t="s">
        <v>26</v>
      </c>
      <c r="C343" s="6" t="s">
        <v>323</v>
      </c>
      <c r="D343" s="6" t="s">
        <v>134</v>
      </c>
      <c r="E343" s="6" t="s">
        <v>341</v>
      </c>
      <c r="F343" s="6" t="str">
        <f>IF(ISBLANK(E343), "", Table2[[#This Row],[unique_id]])</f>
        <v>adaptive_lighting_adapt_color_bedroom</v>
      </c>
      <c r="G343" s="6" t="s">
        <v>327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2627</v>
      </c>
      <c r="B344" s="6" t="s">
        <v>26</v>
      </c>
      <c r="C344" s="6" t="s">
        <v>323</v>
      </c>
      <c r="D344" s="6" t="s">
        <v>134</v>
      </c>
      <c r="E344" s="6" t="s">
        <v>342</v>
      </c>
      <c r="F344" s="6" t="str">
        <f>IF(ISBLANK(E344), "", Table2[[#This Row],[unique_id]])</f>
        <v>adaptive_lighting_adapt_brightness_bedroom</v>
      </c>
      <c r="G344" s="6" t="s">
        <v>328</v>
      </c>
      <c r="H344" s="6" t="s">
        <v>337</v>
      </c>
      <c r="I344" s="6" t="s">
        <v>335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2628</v>
      </c>
      <c r="B345" s="12" t="s">
        <v>26</v>
      </c>
      <c r="C345" s="12" t="s">
        <v>323</v>
      </c>
      <c r="D345" s="12" t="s">
        <v>134</v>
      </c>
      <c r="E345" s="12" t="s">
        <v>364</v>
      </c>
      <c r="F345" s="6" t="str">
        <f>IF(ISBLANK(E345), "", Table2[[#This Row],[unique_id]])</f>
        <v>adaptive_lighting_night_light</v>
      </c>
      <c r="G345" s="12" t="s">
        <v>329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2629</v>
      </c>
      <c r="B346" s="12" t="s">
        <v>26</v>
      </c>
      <c r="C346" s="12" t="s">
        <v>323</v>
      </c>
      <c r="D346" s="12" t="s">
        <v>134</v>
      </c>
      <c r="E346" s="12" t="s">
        <v>365</v>
      </c>
      <c r="F346" s="6" t="str">
        <f>IF(ISBLANK(E346), "", Table2[[#This Row],[unique_id]])</f>
        <v>adaptive_lighting_sleep_mode_night_light</v>
      </c>
      <c r="G346" s="12" t="s">
        <v>326</v>
      </c>
      <c r="H346" s="12" t="s">
        <v>350</v>
      </c>
      <c r="I346" s="6" t="s">
        <v>335</v>
      </c>
      <c r="K346" s="12"/>
      <c r="L346" s="12"/>
      <c r="M346" s="6" t="s">
        <v>289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2630</v>
      </c>
      <c r="B347" s="12" t="s">
        <v>26</v>
      </c>
      <c r="C347" s="12" t="s">
        <v>323</v>
      </c>
      <c r="D347" s="12" t="s">
        <v>134</v>
      </c>
      <c r="E347" s="12" t="s">
        <v>366</v>
      </c>
      <c r="F347" s="6" t="str">
        <f>IF(ISBLANK(E347), "", Table2[[#This Row],[unique_id]])</f>
        <v>adaptive_lighting_adapt_color_night_light</v>
      </c>
      <c r="G347" s="12" t="s">
        <v>327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2631</v>
      </c>
      <c r="B348" s="12" t="s">
        <v>26</v>
      </c>
      <c r="C348" s="12" t="s">
        <v>323</v>
      </c>
      <c r="D348" s="12" t="s">
        <v>134</v>
      </c>
      <c r="E348" s="12" t="s">
        <v>367</v>
      </c>
      <c r="F348" s="6" t="str">
        <f>IF(ISBLANK(E348), "", Table2[[#This Row],[unique_id]])</f>
        <v>adaptive_lighting_adapt_brightness_night_light</v>
      </c>
      <c r="G348" s="12" t="s">
        <v>328</v>
      </c>
      <c r="H348" s="12" t="s">
        <v>350</v>
      </c>
      <c r="I348" s="6" t="s">
        <v>335</v>
      </c>
      <c r="K348" s="12"/>
      <c r="L348" s="12"/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1">
        <v>2631</v>
      </c>
      <c r="B349" s="6" t="s">
        <v>831</v>
      </c>
      <c r="C349" s="6" t="s">
        <v>629</v>
      </c>
      <c r="D349" s="6" t="s">
        <v>409</v>
      </c>
      <c r="E349" s="6" t="s">
        <v>408</v>
      </c>
      <c r="F349" s="6" t="str">
        <f>IF(ISBLANK(E349), "", Table2[[#This Row],[unique_id]])</f>
        <v>column_break</v>
      </c>
      <c r="G349" s="6" t="s">
        <v>405</v>
      </c>
      <c r="H349" s="12" t="s">
        <v>350</v>
      </c>
      <c r="I349" s="6" t="s">
        <v>335</v>
      </c>
      <c r="M349" s="6" t="s">
        <v>406</v>
      </c>
      <c r="N349" s="6" t="s">
        <v>407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2640</v>
      </c>
      <c r="B350" s="6" t="s">
        <v>831</v>
      </c>
      <c r="C350" s="6" t="s">
        <v>151</v>
      </c>
      <c r="D350" s="6" t="s">
        <v>913</v>
      </c>
      <c r="E350" s="6" t="s">
        <v>914</v>
      </c>
      <c r="F350" s="6" t="str">
        <f>IF(ISBLANK(E350), "", Table2[[#This Row],[unique_id]])</f>
        <v>synchronize_devices</v>
      </c>
      <c r="G350" s="6" t="s">
        <v>916</v>
      </c>
      <c r="H350" s="6" t="s">
        <v>915</v>
      </c>
      <c r="I350" s="6" t="s">
        <v>335</v>
      </c>
      <c r="M350" s="6" t="s">
        <v>289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J350" s="12"/>
      <c r="AK350" s="6"/>
      <c r="AL350" s="33"/>
      <c r="AM350" s="6"/>
      <c r="AN350" s="8"/>
      <c r="AP350" s="10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6">
        <v>2650</v>
      </c>
      <c r="B351" s="6" t="s">
        <v>26</v>
      </c>
      <c r="C351" s="6" t="s">
        <v>246</v>
      </c>
      <c r="D351" s="6" t="s">
        <v>145</v>
      </c>
      <c r="E351" s="6" t="s">
        <v>146</v>
      </c>
      <c r="F351" s="6" t="str">
        <f>IF(ISBLANK(E351), "", Table2[[#This Row],[unique_id]])</f>
        <v>ada_home</v>
      </c>
      <c r="G351" s="6" t="s">
        <v>194</v>
      </c>
      <c r="H351" s="6" t="s">
        <v>1119</v>
      </c>
      <c r="I351" s="6" t="s">
        <v>144</v>
      </c>
      <c r="M351" s="6" t="s">
        <v>136</v>
      </c>
      <c r="N351" s="6" t="s">
        <v>302</v>
      </c>
      <c r="O351" s="8" t="s">
        <v>1184</v>
      </c>
      <c r="P351" s="6" t="s">
        <v>172</v>
      </c>
      <c r="Q351" s="6" t="s">
        <v>1134</v>
      </c>
      <c r="R351" s="47" t="s">
        <v>1119</v>
      </c>
      <c r="S351" s="6" t="str">
        <f>_xlfn.CONCAT( Table2[[#This Row],[device_suggested_area]], " ",Table2[[#This Row],[powercalc_group_3]])</f>
        <v>Ada Audio Visual Devices</v>
      </c>
      <c r="T351" s="6" t="str">
        <f>_xlfn.CONCAT("name: ", Table2[[#This Row],[friendly_name]])</f>
        <v>name: Ada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google-ada-home</v>
      </c>
      <c r="AN351" s="8" t="s">
        <v>967</v>
      </c>
      <c r="AO351" s="6" t="s">
        <v>455</v>
      </c>
      <c r="AP351" s="6" t="s">
        <v>506</v>
      </c>
      <c r="AQ351" s="6" t="s">
        <v>246</v>
      </c>
      <c r="AS351" s="6" t="s">
        <v>130</v>
      </c>
      <c r="AU351" s="6" t="s">
        <v>547</v>
      </c>
      <c r="AV351" s="13" t="s">
        <v>594</v>
      </c>
      <c r="AW351" s="12" t="s">
        <v>586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"d4:f5:47:1c:cc:2d"], ["ip", "10.0.4.50"]]</v>
      </c>
    </row>
    <row r="352" spans="1:52" ht="16" customHeight="1">
      <c r="A352" s="6">
        <v>2651</v>
      </c>
      <c r="B352" s="6" t="s">
        <v>26</v>
      </c>
      <c r="C352" s="6" t="s">
        <v>246</v>
      </c>
      <c r="D352" s="6" t="s">
        <v>145</v>
      </c>
      <c r="E352" s="6" t="s">
        <v>290</v>
      </c>
      <c r="F352" s="6" t="str">
        <f>IF(ISBLANK(E352), "", Table2[[#This Row],[unique_id]])</f>
        <v>edwin_home</v>
      </c>
      <c r="G352" s="6" t="s">
        <v>291</v>
      </c>
      <c r="H352" s="6" t="s">
        <v>1119</v>
      </c>
      <c r="I352" s="6" t="s">
        <v>144</v>
      </c>
      <c r="M352" s="6" t="s">
        <v>136</v>
      </c>
      <c r="N352" s="6" t="s">
        <v>302</v>
      </c>
      <c r="O352" s="8" t="s">
        <v>1184</v>
      </c>
      <c r="P352" s="6" t="s">
        <v>172</v>
      </c>
      <c r="Q352" s="6" t="s">
        <v>1134</v>
      </c>
      <c r="R352" s="47" t="s">
        <v>1119</v>
      </c>
      <c r="S352" s="6" t="str">
        <f>_xlfn.CONCAT( Table2[[#This Row],[device_suggested_area]], " ",Table2[[#This Row],[powercalc_group_3]])</f>
        <v>Edwin Audio Visual Devices</v>
      </c>
      <c r="T352" s="6" t="str">
        <f>_xlfn.CONCAT("name: ", Table2[[#This Row],[friendly_name]])</f>
        <v>name: Edwin Home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google-edwin-home</v>
      </c>
      <c r="AN352" s="8" t="s">
        <v>967</v>
      </c>
      <c r="AO352" s="6" t="s">
        <v>455</v>
      </c>
      <c r="AP352" s="6" t="s">
        <v>506</v>
      </c>
      <c r="AQ352" s="6" t="s">
        <v>246</v>
      </c>
      <c r="AS352" s="6" t="s">
        <v>127</v>
      </c>
      <c r="AU352" s="6" t="s">
        <v>547</v>
      </c>
      <c r="AV352" s="13" t="s">
        <v>593</v>
      </c>
      <c r="AW352" s="12" t="s">
        <v>587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"d4:f5:47:25:92:d5"], ["ip", "10.0.4.51"]]</v>
      </c>
    </row>
    <row r="353" spans="1:52" ht="16" customHeight="1">
      <c r="A353" s="6">
        <v>2652</v>
      </c>
      <c r="B353" s="6" t="s">
        <v>26</v>
      </c>
      <c r="C353" s="6" t="s">
        <v>246</v>
      </c>
      <c r="D353" s="6" t="s">
        <v>145</v>
      </c>
      <c r="E353" s="6" t="s">
        <v>298</v>
      </c>
      <c r="F353" s="6" t="str">
        <f>IF(ISBLANK(E353), "", Table2[[#This Row],[unique_id]])</f>
        <v>parents_home</v>
      </c>
      <c r="G353" s="6" t="s">
        <v>292</v>
      </c>
      <c r="H353" s="6" t="s">
        <v>1119</v>
      </c>
      <c r="I353" s="6" t="s">
        <v>144</v>
      </c>
      <c r="M353" s="6" t="s">
        <v>136</v>
      </c>
      <c r="N353" s="6" t="s">
        <v>302</v>
      </c>
      <c r="O353" s="8" t="s">
        <v>1184</v>
      </c>
      <c r="P353" s="6" t="s">
        <v>172</v>
      </c>
      <c r="Q353" s="6" t="s">
        <v>1134</v>
      </c>
      <c r="R353" s="47" t="s">
        <v>1119</v>
      </c>
      <c r="S353" s="6" t="str">
        <f>_xlfn.CONCAT( Table2[[#This Row],[device_suggested_area]], " ",Table2[[#This Row],[powercalc_group_3]])</f>
        <v>Parents Audio Visual Devices</v>
      </c>
      <c r="T353" s="6" t="s">
        <v>1144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google-parents-home</v>
      </c>
      <c r="AN353" s="8" t="s">
        <v>967</v>
      </c>
      <c r="AO353" s="6" t="s">
        <v>455</v>
      </c>
      <c r="AP353" s="6" t="s">
        <v>966</v>
      </c>
      <c r="AQ353" s="6" t="s">
        <v>246</v>
      </c>
      <c r="AS353" s="6" t="s">
        <v>201</v>
      </c>
      <c r="AU353" s="6" t="s">
        <v>547</v>
      </c>
      <c r="AV353" s="13" t="s">
        <v>965</v>
      </c>
      <c r="AW353" s="12" t="s">
        <v>964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"dc:e5:5b:a5:a3:0d"], ["ip", "10.0.4.55"]]</v>
      </c>
    </row>
    <row r="354" spans="1:52" ht="16" customHeight="1">
      <c r="A354" s="6">
        <v>2653</v>
      </c>
      <c r="B354" s="6" t="s">
        <v>26</v>
      </c>
      <c r="C354" s="6" t="s">
        <v>246</v>
      </c>
      <c r="D354" s="6" t="s">
        <v>145</v>
      </c>
      <c r="E354" s="6" t="s">
        <v>294</v>
      </c>
      <c r="F354" s="6" t="str">
        <f>IF(ISBLANK(E354), "", Table2[[#This Row],[unique_id]])</f>
        <v>kitchen_home</v>
      </c>
      <c r="G354" s="6" t="s">
        <v>293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Kitchen Audio Visual Devices</v>
      </c>
      <c r="T354" s="6" t="s">
        <v>1144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google-kitchen-home</v>
      </c>
      <c r="AN354" s="8" t="s">
        <v>967</v>
      </c>
      <c r="AO354" s="6" t="s">
        <v>455</v>
      </c>
      <c r="AP354" s="6" t="s">
        <v>966</v>
      </c>
      <c r="AQ354" s="6" t="s">
        <v>246</v>
      </c>
      <c r="AS354" s="6" t="s">
        <v>215</v>
      </c>
      <c r="AU354" s="6" t="s">
        <v>547</v>
      </c>
      <c r="AV354" s="13" t="s">
        <v>1103</v>
      </c>
      <c r="AW354" s="12" t="s">
        <v>1102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"dc:e5:5b:4c:e9:69"], ["ip", "10.0.4.56"]]</v>
      </c>
    </row>
    <row r="355" spans="1:52" ht="16" customHeight="1">
      <c r="A355" s="6">
        <v>2654</v>
      </c>
      <c r="B355" s="6" t="s">
        <v>26</v>
      </c>
      <c r="C355" s="6" t="s">
        <v>246</v>
      </c>
      <c r="D355" s="6" t="s">
        <v>145</v>
      </c>
      <c r="E355" s="6" t="s">
        <v>917</v>
      </c>
      <c r="F355" s="6" t="str">
        <f>IF(ISBLANK(E355), "", Table2[[#This Row],[unique_id]])</f>
        <v>office_home</v>
      </c>
      <c r="G355" s="6" t="s">
        <v>918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Office Audio Visual Devices</v>
      </c>
      <c r="T355" s="6" t="str">
        <f>_xlfn.CONCAT("name: ", Table2[[#This Row],[friendly_name]])</f>
        <v>name: Office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google-office-home</v>
      </c>
      <c r="AN355" s="8" t="s">
        <v>967</v>
      </c>
      <c r="AO355" s="6" t="s">
        <v>455</v>
      </c>
      <c r="AP355" s="6" t="s">
        <v>506</v>
      </c>
      <c r="AQ355" s="6" t="s">
        <v>246</v>
      </c>
      <c r="AS355" s="6" t="s">
        <v>222</v>
      </c>
      <c r="AU355" s="6" t="s">
        <v>547</v>
      </c>
      <c r="AV355" s="13" t="s">
        <v>591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"d4:f5:47:32:df:7b"], ["ip", "10.0.4.54"]]</v>
      </c>
    </row>
    <row r="356" spans="1:52" ht="16" customHeight="1">
      <c r="A356" s="6">
        <v>2655</v>
      </c>
      <c r="B356" s="6" t="s">
        <v>26</v>
      </c>
      <c r="C356" s="6" t="s">
        <v>246</v>
      </c>
      <c r="D356" s="6" t="s">
        <v>145</v>
      </c>
      <c r="E356" s="6" t="s">
        <v>973</v>
      </c>
      <c r="F356" s="6" t="str">
        <f>IF(ISBLANK(E356), "", Table2[[#This Row],[unique_id]])</f>
        <v>lounge_home</v>
      </c>
      <c r="G356" s="6" t="s">
        <v>974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Lounge Audio Visual Devices</v>
      </c>
      <c r="T356" s="6" t="str">
        <f>_xlfn.CONCAT("name: ", Table2[[#This Row],[friendly_name]])</f>
        <v>name: Lounge Home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google-lounge-home</v>
      </c>
      <c r="AN356" s="8" t="s">
        <v>967</v>
      </c>
      <c r="AO356" s="6" t="s">
        <v>455</v>
      </c>
      <c r="AP356" s="6" t="s">
        <v>506</v>
      </c>
      <c r="AQ356" s="6" t="s">
        <v>246</v>
      </c>
      <c r="AS356" s="6" t="s">
        <v>203</v>
      </c>
      <c r="AU356" s="6" t="s">
        <v>547</v>
      </c>
      <c r="AV356" s="13" t="s">
        <v>592</v>
      </c>
      <c r="AW356" s="12" t="s">
        <v>588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"d4:f5:47:8c:d1:7e"], ["ip", "10.0.4.52"]]</v>
      </c>
    </row>
    <row r="357" spans="1:52" ht="16" customHeight="1">
      <c r="A357" s="6">
        <v>2656</v>
      </c>
      <c r="B357" s="6" t="s">
        <v>26</v>
      </c>
      <c r="C357" s="6" t="s">
        <v>629</v>
      </c>
      <c r="D357" s="6" t="s">
        <v>409</v>
      </c>
      <c r="E357" s="6" t="s">
        <v>408</v>
      </c>
      <c r="F357" s="6" t="str">
        <f>IF(ISBLANK(E357), "", Table2[[#This Row],[unique_id]])</f>
        <v>column_break</v>
      </c>
      <c r="G357" s="6" t="s">
        <v>405</v>
      </c>
      <c r="H357" s="6" t="s">
        <v>1119</v>
      </c>
      <c r="I357" s="6" t="s">
        <v>144</v>
      </c>
      <c r="M357" s="6" t="s">
        <v>406</v>
      </c>
      <c r="N357" s="6" t="s">
        <v>407</v>
      </c>
      <c r="O357" s="54"/>
      <c r="T357" s="6"/>
      <c r="V357" s="8"/>
      <c r="W357" s="8"/>
      <c r="X357" s="8"/>
      <c r="Y357" s="8"/>
      <c r="AF357" s="8"/>
      <c r="AI357" s="6" t="str">
        <f>IF(ISBLANK(AG357),  "", _xlfn.CONCAT(LOWER(C357), "/", E357))</f>
        <v/>
      </c>
      <c r="AK357" s="6"/>
      <c r="AL357" s="34"/>
      <c r="AM357" s="6"/>
      <c r="AN357" s="8"/>
      <c r="AV357" s="6"/>
      <c r="AW357" s="10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6">
        <v>2657</v>
      </c>
      <c r="B358" s="6" t="s">
        <v>26</v>
      </c>
      <c r="C358" s="6" t="s">
        <v>832</v>
      </c>
      <c r="D358" s="6" t="s">
        <v>145</v>
      </c>
      <c r="E358" s="6" t="s">
        <v>912</v>
      </c>
      <c r="F358" s="6" t="str">
        <f>IF(ISBLANK(E358), "", Table2[[#This Row],[unique_id]])</f>
        <v>lg_webos_smart_tv</v>
      </c>
      <c r="G358" s="6" t="s">
        <v>187</v>
      </c>
      <c r="H358" s="6" t="s">
        <v>1119</v>
      </c>
      <c r="I358" s="6" t="s">
        <v>144</v>
      </c>
      <c r="M358" s="6" t="s">
        <v>136</v>
      </c>
      <c r="N358" s="6" t="s">
        <v>302</v>
      </c>
      <c r="R358" s="47"/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lg-lounge-tv</v>
      </c>
      <c r="AN358" s="8" t="s">
        <v>835</v>
      </c>
      <c r="AO358" s="6" t="s">
        <v>448</v>
      </c>
      <c r="AP358" s="6" t="s">
        <v>836</v>
      </c>
      <c r="AQ358" s="6" t="s">
        <v>832</v>
      </c>
      <c r="AS358" s="6" t="s">
        <v>203</v>
      </c>
      <c r="AU358" s="6" t="s">
        <v>547</v>
      </c>
      <c r="AV358" s="13" t="s">
        <v>833</v>
      </c>
      <c r="AW358" s="12" t="s">
        <v>834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"4c:ba:d7:bf:94:d0"], ["ip", "10.0.4.49"]]</v>
      </c>
    </row>
    <row r="359" spans="1:52" ht="16" customHeight="1">
      <c r="A359" s="6">
        <v>2658</v>
      </c>
      <c r="B359" s="6" t="s">
        <v>831</v>
      </c>
      <c r="C359" s="6" t="s">
        <v>296</v>
      </c>
      <c r="D359" s="6" t="s">
        <v>145</v>
      </c>
      <c r="E359" s="6" t="s">
        <v>297</v>
      </c>
      <c r="F359" s="6" t="str">
        <f>IF(ISBLANK(E359), "", Table2[[#This Row],[unique_id]])</f>
        <v>parents_tv</v>
      </c>
      <c r="G359" s="6" t="s">
        <v>295</v>
      </c>
      <c r="H359" s="6" t="s">
        <v>1119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apple-parents-tv</v>
      </c>
      <c r="AN359" s="8" t="s">
        <v>515</v>
      </c>
      <c r="AO359" s="6" t="s">
        <v>448</v>
      </c>
      <c r="AP359" s="6" t="s">
        <v>516</v>
      </c>
      <c r="AQ359" s="6" t="s">
        <v>296</v>
      </c>
      <c r="AS359" s="6" t="s">
        <v>201</v>
      </c>
      <c r="AU359" s="6" t="s">
        <v>547</v>
      </c>
      <c r="AV359" s="13" t="s">
        <v>518</v>
      </c>
      <c r="AW359" s="11" t="s">
        <v>596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"90:dd:5d:ce:1e:96"], ["ip", "10.0.4.47"]]</v>
      </c>
    </row>
    <row r="360" spans="1:52" ht="16" customHeight="1">
      <c r="A360" s="6">
        <v>2659</v>
      </c>
      <c r="B360" s="6" t="s">
        <v>831</v>
      </c>
      <c r="C360" s="6" t="s">
        <v>246</v>
      </c>
      <c r="D360" s="6" t="s">
        <v>145</v>
      </c>
      <c r="E360" s="6" t="s">
        <v>1026</v>
      </c>
      <c r="F360" s="6" t="str">
        <f>IF(ISBLANK(E360), "", Table2[[#This Row],[unique_id]])</f>
        <v>office_tv</v>
      </c>
      <c r="G360" s="6" t="s">
        <v>1027</v>
      </c>
      <c r="H360" s="6" t="s">
        <v>1119</v>
      </c>
      <c r="I360" s="6" t="s">
        <v>144</v>
      </c>
      <c r="M360" s="6" t="s">
        <v>136</v>
      </c>
      <c r="N360" s="6" t="s">
        <v>302</v>
      </c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"-",Table2[[#This Row],[device_suggested_area]], "-", Table2[[#This Row],[device_identifiers]])))</f>
        <v>google-office-tv</v>
      </c>
      <c r="AN360" s="8" t="s">
        <v>508</v>
      </c>
      <c r="AO360" s="6" t="s">
        <v>448</v>
      </c>
      <c r="AP360" s="6" t="s">
        <v>507</v>
      </c>
      <c r="AQ360" s="6" t="s">
        <v>246</v>
      </c>
      <c r="AS360" s="6" t="s">
        <v>222</v>
      </c>
      <c r="AU360" s="6" t="s">
        <v>547</v>
      </c>
      <c r="AV360" s="13" t="s">
        <v>595</v>
      </c>
      <c r="AW360" s="12" t="s">
        <v>589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"48:d6:d5:33:7c:28"], ["ip", "10.0.4.53"]]</v>
      </c>
    </row>
    <row r="361" spans="1:52" ht="16" customHeight="1">
      <c r="A361" s="6">
        <v>2660</v>
      </c>
      <c r="B361" s="6" t="s">
        <v>26</v>
      </c>
      <c r="C361" s="6" t="s">
        <v>629</v>
      </c>
      <c r="D361" s="6" t="s">
        <v>409</v>
      </c>
      <c r="E361" s="6" t="s">
        <v>408</v>
      </c>
      <c r="F361" s="6" t="str">
        <f>IF(ISBLANK(E361), "", Table2[[#This Row],[unique_id]])</f>
        <v>column_break</v>
      </c>
      <c r="G361" s="6" t="s">
        <v>405</v>
      </c>
      <c r="H361" s="6" t="s">
        <v>1119</v>
      </c>
      <c r="I361" s="6" t="s">
        <v>144</v>
      </c>
      <c r="M361" s="6" t="s">
        <v>406</v>
      </c>
      <c r="N361" s="6" t="s">
        <v>407</v>
      </c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">
        <v>2661</v>
      </c>
      <c r="B362" s="6" t="s">
        <v>26</v>
      </c>
      <c r="C362" s="6" t="s">
        <v>189</v>
      </c>
      <c r="D362" s="6" t="s">
        <v>145</v>
      </c>
      <c r="E362" s="6" t="s">
        <v>1107</v>
      </c>
      <c r="F362" s="6" t="str">
        <f>IF(ISBLANK(E362), "", Table2[[#This Row],[unique_id]])</f>
        <v>lounge_arc</v>
      </c>
      <c r="G362" s="6" t="s">
        <v>1110</v>
      </c>
      <c r="H362" s="6" t="s">
        <v>1119</v>
      </c>
      <c r="I362" s="6" t="s">
        <v>144</v>
      </c>
      <c r="M362" s="6" t="s">
        <v>136</v>
      </c>
      <c r="N362" s="6" t="s">
        <v>302</v>
      </c>
      <c r="O362" s="8" t="s">
        <v>1184</v>
      </c>
      <c r="R362" s="47"/>
      <c r="T362" s="6" t="str">
        <f>_xlfn.CONCAT("name: ", Table2[[#This Row],[friendly_name]])</f>
        <v>name: Lounge Arc</v>
      </c>
      <c r="V362" s="8"/>
      <c r="W362" s="8"/>
      <c r="X362" s="8"/>
      <c r="Y362" s="8"/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sonos-lounge-arc</v>
      </c>
      <c r="AN362" s="8" t="s">
        <v>454</v>
      </c>
      <c r="AO362" s="6" t="s">
        <v>1244</v>
      </c>
      <c r="AP362" s="6" t="s">
        <v>837</v>
      </c>
      <c r="AQ362" s="6" t="str">
        <f>IF(OR(ISBLANK(AV362), ISBLANK(AW362)), "", Table2[[#This Row],[device_via_device]])</f>
        <v>Sonos</v>
      </c>
      <c r="AS362" s="6" t="s">
        <v>203</v>
      </c>
      <c r="AU362" s="6" t="s">
        <v>547</v>
      </c>
      <c r="AV362" s="6" t="s">
        <v>838</v>
      </c>
      <c r="AW362" s="11" t="s">
        <v>839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"38:42:0b:47:73:dc"], ["ip", "10.0.4.43"]]</v>
      </c>
    </row>
    <row r="363" spans="1:52" ht="16" customHeight="1">
      <c r="A363" s="6">
        <v>2662</v>
      </c>
      <c r="B363" s="6" t="s">
        <v>831</v>
      </c>
      <c r="C363" s="6" t="s">
        <v>1217</v>
      </c>
      <c r="D363" s="6" t="s">
        <v>149</v>
      </c>
      <c r="E363" s="6" t="s">
        <v>1241</v>
      </c>
      <c r="F363" s="6" t="str">
        <f>IF(ISBLANK(E363), "", Table2[[#This Row],[unique_id]])</f>
        <v>template_kitchen_move_proxy</v>
      </c>
      <c r="G363" s="6" t="s">
        <v>1111</v>
      </c>
      <c r="H363" s="6" t="s">
        <v>1119</v>
      </c>
      <c r="I363" s="6" t="s">
        <v>144</v>
      </c>
      <c r="O363" s="8" t="s">
        <v>1184</v>
      </c>
      <c r="P363" s="6" t="s">
        <v>172</v>
      </c>
      <c r="Q363" s="6" t="s">
        <v>1134</v>
      </c>
      <c r="R363" s="47" t="s">
        <v>1119</v>
      </c>
      <c r="S363" s="6" t="str">
        <f>_xlfn.CONCAT( Table2[[#This Row],[device_suggested_area]], " ",Table2[[#This Row],[powercalc_group_3]])</f>
        <v>Kitchen Audio Visual Devices</v>
      </c>
      <c r="T363" s="9" t="s">
        <v>1247</v>
      </c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K363" s="6"/>
      <c r="AL363" s="34"/>
      <c r="AM363" s="6"/>
      <c r="AN363" s="8"/>
      <c r="AO363" s="6" t="s">
        <v>145</v>
      </c>
      <c r="AP363" s="6" t="s">
        <v>456</v>
      </c>
      <c r="AQ363" s="6" t="s">
        <v>189</v>
      </c>
      <c r="AS363" s="6" t="s">
        <v>215</v>
      </c>
      <c r="AV363" s="6"/>
      <c r="AW363" s="11"/>
      <c r="AX363" s="12"/>
      <c r="AY363" s="12"/>
    </row>
    <row r="364" spans="1:52" ht="16" customHeight="1">
      <c r="A364" s="6">
        <v>2663</v>
      </c>
      <c r="B364" s="6" t="s">
        <v>26</v>
      </c>
      <c r="C364" s="6" t="s">
        <v>189</v>
      </c>
      <c r="D364" s="6" t="s">
        <v>145</v>
      </c>
      <c r="E364" s="6" t="s">
        <v>1106</v>
      </c>
      <c r="F364" s="6" t="str">
        <f>IF(ISBLANK(E364), "", Table2[[#This Row],[unique_id]])</f>
        <v>kitchen_move</v>
      </c>
      <c r="G364" s="6" t="s">
        <v>1111</v>
      </c>
      <c r="H364" s="6" t="s">
        <v>1119</v>
      </c>
      <c r="I364" s="6" t="s">
        <v>144</v>
      </c>
      <c r="M364" s="6" t="s">
        <v>136</v>
      </c>
      <c r="N364" s="6" t="s">
        <v>302</v>
      </c>
      <c r="O364" s="8" t="s">
        <v>1184</v>
      </c>
      <c r="P364" s="6" t="s">
        <v>172</v>
      </c>
      <c r="Q364" s="6" t="s">
        <v>1134</v>
      </c>
      <c r="R364" s="47" t="s">
        <v>1119</v>
      </c>
      <c r="S364" s="6" t="str">
        <f>_xlfn.CONCAT( Table2[[#This Row],[device_suggested_area]], " ",Table2[[#This Row],[powercalc_group_3]])</f>
        <v>Kitchen Audio Visual Devices</v>
      </c>
      <c r="T364" s="6" t="str">
        <f>_xlfn.CONCAT("name: ", Table2[[#This Row],[friendly_name]])</f>
        <v>name: Kitchen Move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 t="str">
        <f>IF(OR(ISBLANK(AV364), ISBLANK(AW364)), "", LOWER(_xlfn.CONCAT(Table2[[#This Row],[device_manufacturer]], "-",Table2[[#This Row],[device_suggested_area]], "-", Table2[[#This Row],[device_identifiers]])))</f>
        <v>sonos-kitchen-move</v>
      </c>
      <c r="AN364" s="8" t="s">
        <v>454</v>
      </c>
      <c r="AO364" s="6" t="s">
        <v>1243</v>
      </c>
      <c r="AP364" s="6" t="s">
        <v>456</v>
      </c>
      <c r="AQ364" s="6" t="str">
        <f>IF(OR(ISBLANK(AV364), ISBLANK(AW364)), "", Table2[[#This Row],[device_via_device]])</f>
        <v>Sonos</v>
      </c>
      <c r="AS364" s="6" t="s">
        <v>215</v>
      </c>
      <c r="AU364" s="6" t="s">
        <v>547</v>
      </c>
      <c r="AV364" s="6" t="s">
        <v>459</v>
      </c>
      <c r="AW364" s="11" t="s">
        <v>623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"48:a6:b8:e2:50:40"], ["ip", "10.0.4.41"]]</v>
      </c>
    </row>
    <row r="365" spans="1:52" ht="16" customHeight="1">
      <c r="A365" s="6">
        <v>2664</v>
      </c>
      <c r="B365" s="6" t="s">
        <v>26</v>
      </c>
      <c r="C365" s="6" t="s">
        <v>189</v>
      </c>
      <c r="D365" s="6" t="s">
        <v>145</v>
      </c>
      <c r="E365" s="6" t="s">
        <v>1105</v>
      </c>
      <c r="F365" s="6" t="str">
        <f>IF(ISBLANK(E365), "", Table2[[#This Row],[unique_id]])</f>
        <v>kitchen_five</v>
      </c>
      <c r="G365" s="6" t="s">
        <v>1112</v>
      </c>
      <c r="H365" s="6" t="s">
        <v>1119</v>
      </c>
      <c r="I365" s="6" t="s">
        <v>144</v>
      </c>
      <c r="M365" s="6" t="s">
        <v>136</v>
      </c>
      <c r="N365" s="6" t="s">
        <v>302</v>
      </c>
      <c r="O365" s="8" t="s">
        <v>1184</v>
      </c>
      <c r="P365" s="6" t="s">
        <v>172</v>
      </c>
      <c r="Q365" s="6" t="s">
        <v>1134</v>
      </c>
      <c r="R365" s="47" t="s">
        <v>1119</v>
      </c>
      <c r="S365" s="6" t="str">
        <f>_xlfn.CONCAT( Table2[[#This Row],[device_suggested_area]], " ",Table2[[#This Row],[powercalc_group_3]])</f>
        <v>Kitchen Audio Visual Devices</v>
      </c>
      <c r="T365" s="6" t="str">
        <f>_xlfn.CONCAT("name: ", Table2[[#This Row],[friendly_name]])</f>
        <v>name: Kitchen Five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sonos-kitchen-five</v>
      </c>
      <c r="AN365" s="8" t="s">
        <v>454</v>
      </c>
      <c r="AO365" s="6" t="s">
        <v>1245</v>
      </c>
      <c r="AP365" s="6" t="s">
        <v>1246</v>
      </c>
      <c r="AQ365" s="6" t="str">
        <f>IF(OR(ISBLANK(AV365), ISBLANK(AW365)), "", Table2[[#This Row],[device_via_device]])</f>
        <v>Sonos</v>
      </c>
      <c r="AS365" s="6" t="s">
        <v>215</v>
      </c>
      <c r="AU365" s="6" t="s">
        <v>547</v>
      </c>
      <c r="AV365" s="9" t="s">
        <v>458</v>
      </c>
      <c r="AW365" s="11" t="s">
        <v>624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"5c:aa:fd:f1:a3:d4"], ["ip", "10.0.4.42"]]</v>
      </c>
    </row>
    <row r="366" spans="1:52" ht="16" customHeight="1">
      <c r="A366" s="6">
        <v>2665</v>
      </c>
      <c r="B366" s="6" t="s">
        <v>831</v>
      </c>
      <c r="C366" s="6" t="s">
        <v>1217</v>
      </c>
      <c r="D366" s="6" t="s">
        <v>149</v>
      </c>
      <c r="E366" s="6" t="s">
        <v>1242</v>
      </c>
      <c r="F366" s="6" t="str">
        <f>IF(ISBLANK(E366), "", Table2[[#This Row],[unique_id]])</f>
        <v>template_parents_move_proxy</v>
      </c>
      <c r="G366" s="6" t="s">
        <v>1113</v>
      </c>
      <c r="H366" s="6" t="s">
        <v>1119</v>
      </c>
      <c r="I366" s="6" t="s">
        <v>144</v>
      </c>
      <c r="O366" s="8" t="s">
        <v>1184</v>
      </c>
      <c r="P366" s="6" t="s">
        <v>172</v>
      </c>
      <c r="Q366" s="6" t="s">
        <v>1134</v>
      </c>
      <c r="R366" s="47" t="s">
        <v>1119</v>
      </c>
      <c r="S366" s="6" t="str">
        <f>_xlfn.CONCAT( Table2[[#This Row],[device_suggested_area]], " ",Table2[[#This Row],[powercalc_group_3]])</f>
        <v>Parents Audio Visual Devices</v>
      </c>
      <c r="T366" s="9" t="s">
        <v>1247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O366" s="6" t="s">
        <v>145</v>
      </c>
      <c r="AP366" s="6" t="s">
        <v>456</v>
      </c>
      <c r="AQ366" s="6" t="s">
        <v>189</v>
      </c>
      <c r="AS366" s="6" t="s">
        <v>201</v>
      </c>
      <c r="AV366" s="6"/>
      <c r="AW366" s="12"/>
      <c r="AX366" s="12"/>
      <c r="AY366" s="12"/>
    </row>
    <row r="367" spans="1:52" ht="16" customHeight="1">
      <c r="A367" s="6">
        <v>2666</v>
      </c>
      <c r="B367" s="6" t="s">
        <v>26</v>
      </c>
      <c r="C367" s="6" t="s">
        <v>189</v>
      </c>
      <c r="D367" s="6" t="s">
        <v>145</v>
      </c>
      <c r="E367" s="6" t="s">
        <v>1104</v>
      </c>
      <c r="F367" s="6" t="str">
        <f>IF(ISBLANK(E367), "", Table2[[#This Row],[unique_id]])</f>
        <v>parents_move</v>
      </c>
      <c r="G367" s="6" t="s">
        <v>1113</v>
      </c>
      <c r="H367" s="6" t="s">
        <v>1119</v>
      </c>
      <c r="I367" s="6" t="s">
        <v>144</v>
      </c>
      <c r="M367" s="6" t="s">
        <v>136</v>
      </c>
      <c r="N367" s="6" t="s">
        <v>302</v>
      </c>
      <c r="O367" s="8" t="s">
        <v>1184</v>
      </c>
      <c r="P367" s="6" t="s">
        <v>172</v>
      </c>
      <c r="Q367" s="6" t="s">
        <v>1134</v>
      </c>
      <c r="R367" s="47" t="s">
        <v>1119</v>
      </c>
      <c r="S367" s="6" t="str">
        <f>_xlfn.CONCAT( Table2[[#This Row],[device_suggested_area]], " ",Table2[[#This Row],[powercalc_group_3]])</f>
        <v>Parents Audio Visual Devices</v>
      </c>
      <c r="T367" s="6" t="str">
        <f>_xlfn.CONCAT("name: ", Table2[[#This Row],[friendly_name]])</f>
        <v>name: Parents Move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sonos-parents-move</v>
      </c>
      <c r="AN367" s="8" t="s">
        <v>454</v>
      </c>
      <c r="AO367" s="6" t="s">
        <v>1243</v>
      </c>
      <c r="AP367" s="6" t="s">
        <v>456</v>
      </c>
      <c r="AQ367" s="6" t="str">
        <f>IF(OR(ISBLANK(AV367), ISBLANK(AW367)), "", Table2[[#This Row],[device_via_device]])</f>
        <v>Sonos</v>
      </c>
      <c r="AS367" s="6" t="s">
        <v>201</v>
      </c>
      <c r="AU367" s="6" t="s">
        <v>547</v>
      </c>
      <c r="AV367" s="6" t="s">
        <v>457</v>
      </c>
      <c r="AW367" s="12" t="s">
        <v>622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"5c:aa:fd:d1:23:be"], ["ip", "10.0.4.40"]]</v>
      </c>
    </row>
    <row r="368" spans="1:52" ht="16" customHeight="1">
      <c r="A368" s="6">
        <v>2667</v>
      </c>
      <c r="B368" s="6" t="s">
        <v>831</v>
      </c>
      <c r="C368" s="6" t="s">
        <v>296</v>
      </c>
      <c r="D368" s="6" t="s">
        <v>145</v>
      </c>
      <c r="E368" s="6" t="s">
        <v>968</v>
      </c>
      <c r="F368" s="6" t="str">
        <f>IF(ISBLANK(E368), "", Table2[[#This Row],[unique_id]])</f>
        <v>parents_tv_speaker</v>
      </c>
      <c r="G368" s="6" t="s">
        <v>969</v>
      </c>
      <c r="H368" s="6" t="s">
        <v>1119</v>
      </c>
      <c r="I368" s="6" t="s">
        <v>144</v>
      </c>
      <c r="M368" s="6" t="s">
        <v>136</v>
      </c>
      <c r="N368" s="6" t="s">
        <v>302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tr">
        <f>IF(OR(ISBLANK(AV368), ISBLANK(AW368)), "", LOWER(_xlfn.CONCAT(Table2[[#This Row],[device_manufacturer]], "-",Table2[[#This Row],[device_suggested_area]], "-", Table2[[#This Row],[device_identifiers]])))</f>
        <v>apple-parents-tv-speaker</v>
      </c>
      <c r="AN368" s="8" t="s">
        <v>515</v>
      </c>
      <c r="AO368" s="6" t="s">
        <v>970</v>
      </c>
      <c r="AP368" s="6" t="s">
        <v>514</v>
      </c>
      <c r="AQ368" s="6" t="s">
        <v>296</v>
      </c>
      <c r="AS368" s="6" t="s">
        <v>201</v>
      </c>
      <c r="AU368" s="6" t="s">
        <v>547</v>
      </c>
      <c r="AV368" s="13" t="s">
        <v>519</v>
      </c>
      <c r="AW368" s="11" t="s">
        <v>597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"d4:a3:3d:5c:8c:28"], ["ip", "10.0.4.48"]]</v>
      </c>
    </row>
    <row r="369" spans="1:52" ht="16" customHeight="1">
      <c r="A369" s="6">
        <v>2700</v>
      </c>
      <c r="B369" s="6" t="s">
        <v>26</v>
      </c>
      <c r="C369" s="6" t="s">
        <v>151</v>
      </c>
      <c r="D369" s="6" t="s">
        <v>369</v>
      </c>
      <c r="E369" s="6" t="s">
        <v>989</v>
      </c>
      <c r="F369" s="6" t="str">
        <f>IF(ISBLANK(E369), "", Table2[[#This Row],[unique_id]])</f>
        <v>back_door_lock_security</v>
      </c>
      <c r="G369" s="6" t="s">
        <v>985</v>
      </c>
      <c r="H369" s="6" t="s">
        <v>958</v>
      </c>
      <c r="I369" s="6" t="s">
        <v>219</v>
      </c>
      <c r="M369" s="6" t="s">
        <v>136</v>
      </c>
      <c r="T369" s="6"/>
      <c r="V369" s="8"/>
      <c r="W369" s="8"/>
      <c r="X369" s="8"/>
      <c r="Y369" s="8"/>
      <c r="AD369" s="6" t="s">
        <v>1000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13"/>
      <c r="AW369" s="12"/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">
        <v>2701</v>
      </c>
      <c r="B370" s="6" t="s">
        <v>26</v>
      </c>
      <c r="C370" s="6" t="s">
        <v>151</v>
      </c>
      <c r="D370" s="6" t="s">
        <v>149</v>
      </c>
      <c r="E370" s="6" t="s">
        <v>1002</v>
      </c>
      <c r="F370" s="6" t="str">
        <f>IF(ISBLANK(E370), "", Table2[[#This Row],[unique_id]])</f>
        <v>template_back_door_state</v>
      </c>
      <c r="G370" s="6" t="s">
        <v>329</v>
      </c>
      <c r="H370" s="6" t="s">
        <v>958</v>
      </c>
      <c r="I370" s="6" t="s">
        <v>219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2702</v>
      </c>
      <c r="B371" s="6" t="s">
        <v>26</v>
      </c>
      <c r="C371" s="6" t="s">
        <v>946</v>
      </c>
      <c r="D371" s="6" t="s">
        <v>952</v>
      </c>
      <c r="E371" s="6" t="s">
        <v>953</v>
      </c>
      <c r="F371" s="6" t="str">
        <f>IF(ISBLANK(E371), "", Table2[[#This Row],[unique_id]])</f>
        <v>back_door_lock</v>
      </c>
      <c r="G371" s="6" t="s">
        <v>1004</v>
      </c>
      <c r="H371" s="6" t="s">
        <v>958</v>
      </c>
      <c r="I371" s="6" t="s">
        <v>219</v>
      </c>
      <c r="M371" s="6" t="s">
        <v>136</v>
      </c>
      <c r="T371" s="6"/>
      <c r="V371" s="8"/>
      <c r="W371" s="8" t="s">
        <v>701</v>
      </c>
      <c r="X371" s="8"/>
      <c r="Y371" s="14" t="s">
        <v>1130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 t="s">
        <v>951</v>
      </c>
      <c r="AN371" s="8" t="s">
        <v>949</v>
      </c>
      <c r="AO371" s="6" t="s">
        <v>947</v>
      </c>
      <c r="AP371" s="9" t="s">
        <v>948</v>
      </c>
      <c r="AQ371" s="6" t="s">
        <v>946</v>
      </c>
      <c r="AS371" s="6" t="s">
        <v>795</v>
      </c>
      <c r="AV371" s="6" t="s">
        <v>945</v>
      </c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>[["mac", "0x000d6f0011274420"]]</v>
      </c>
    </row>
    <row r="372" spans="1:52" ht="16" customHeight="1">
      <c r="A372" s="6">
        <v>2703</v>
      </c>
      <c r="B372" s="6" t="s">
        <v>26</v>
      </c>
      <c r="C372" s="6" t="s">
        <v>410</v>
      </c>
      <c r="D372" s="6" t="s">
        <v>149</v>
      </c>
      <c r="E372" s="6" t="s">
        <v>995</v>
      </c>
      <c r="F372" s="6" t="str">
        <f>IF(ISBLANK(E372), "", Table2[[#This Row],[unique_id]])</f>
        <v>template_back_door_sensor_contact_last</v>
      </c>
      <c r="G372" s="6" t="s">
        <v>1003</v>
      </c>
      <c r="H372" s="6" t="s">
        <v>958</v>
      </c>
      <c r="I372" s="6" t="s">
        <v>219</v>
      </c>
      <c r="M372" s="6" t="s">
        <v>136</v>
      </c>
      <c r="T372" s="6"/>
      <c r="V372" s="8"/>
      <c r="W372" s="8" t="s">
        <v>701</v>
      </c>
      <c r="X372" s="8"/>
      <c r="Y372" s="14" t="s">
        <v>1130</v>
      </c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">
        <v>979</v>
      </c>
      <c r="AN372" s="8" t="s">
        <v>949</v>
      </c>
      <c r="AO372" s="9" t="s">
        <v>976</v>
      </c>
      <c r="AP372" s="9" t="s">
        <v>977</v>
      </c>
      <c r="AQ372" s="6" t="s">
        <v>410</v>
      </c>
      <c r="AS372" s="6" t="s">
        <v>795</v>
      </c>
      <c r="AV372" s="6" t="s">
        <v>980</v>
      </c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>[["mac", "0x00124b0029119f9a"]]</v>
      </c>
    </row>
    <row r="373" spans="1:52" ht="16" customHeight="1">
      <c r="A373" s="36">
        <v>2704</v>
      </c>
      <c r="B373" s="36" t="s">
        <v>831</v>
      </c>
      <c r="C373" s="36" t="s">
        <v>245</v>
      </c>
      <c r="D373" s="36" t="s">
        <v>147</v>
      </c>
      <c r="E373" s="36"/>
      <c r="F373" s="36" t="str">
        <f>IF(ISBLANK(E373), "", Table2[[#This Row],[unique_id]])</f>
        <v/>
      </c>
      <c r="G373" s="36" t="s">
        <v>958</v>
      </c>
      <c r="H373" s="36" t="s">
        <v>972</v>
      </c>
      <c r="I373" s="36" t="s">
        <v>219</v>
      </c>
      <c r="J373" s="36"/>
      <c r="K373" s="36"/>
      <c r="L373" s="36"/>
      <c r="M373" s="36"/>
      <c r="N373" s="36"/>
      <c r="O373" s="37"/>
      <c r="P373" s="36"/>
      <c r="Q373" s="36"/>
      <c r="R373" s="36"/>
      <c r="S373" s="36"/>
      <c r="T373" s="36"/>
      <c r="U373" s="36"/>
      <c r="V373" s="37"/>
      <c r="W373" s="37"/>
      <c r="X373" s="37"/>
      <c r="Y373" s="37"/>
      <c r="Z373" s="37"/>
      <c r="AA373" s="36"/>
      <c r="AB373" s="36"/>
      <c r="AC373" s="36"/>
      <c r="AD373" s="36"/>
      <c r="AE373" s="36"/>
      <c r="AF373" s="37"/>
      <c r="AG373" s="36"/>
      <c r="AH373" s="36" t="str">
        <f>IF(ISBLANK(AG373),  "", _xlfn.CONCAT("haas/entity/sensor/", LOWER(C373), "/", E373, "/config"))</f>
        <v/>
      </c>
      <c r="AI373" s="36" t="str">
        <f>IF(ISBLANK(AG373),  "", _xlfn.CONCAT(LOWER(C373), "/", E373))</f>
        <v/>
      </c>
      <c r="AJ373" s="36"/>
      <c r="AK373" s="36"/>
      <c r="AL373" s="38"/>
      <c r="AM373" s="36"/>
      <c r="AN373" s="37"/>
      <c r="AO373" s="36"/>
      <c r="AP373" s="39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">
        <v>2705</v>
      </c>
      <c r="B374" s="6" t="s">
        <v>26</v>
      </c>
      <c r="C374" s="6" t="s">
        <v>151</v>
      </c>
      <c r="D374" s="6" t="s">
        <v>369</v>
      </c>
      <c r="E374" s="6" t="s">
        <v>990</v>
      </c>
      <c r="F374" s="6" t="str">
        <f>IF(ISBLANK(E374), "", Table2[[#This Row],[unique_id]])</f>
        <v>front_door_lock_security</v>
      </c>
      <c r="G374" s="6" t="s">
        <v>985</v>
      </c>
      <c r="H374" s="6" t="s">
        <v>957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1000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2706</v>
      </c>
      <c r="B375" s="6" t="s">
        <v>26</v>
      </c>
      <c r="C375" s="6" t="s">
        <v>151</v>
      </c>
      <c r="D375" s="6" t="s">
        <v>149</v>
      </c>
      <c r="E375" s="6" t="s">
        <v>1001</v>
      </c>
      <c r="F375" s="6" t="str">
        <f>IF(ISBLANK(E375), "", Table2[[#This Row],[unique_id]])</f>
        <v>template_front_door_state</v>
      </c>
      <c r="G375" s="6" t="s">
        <v>329</v>
      </c>
      <c r="H375" s="6" t="s">
        <v>957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2707</v>
      </c>
      <c r="B376" s="6" t="s">
        <v>26</v>
      </c>
      <c r="C376" s="6" t="s">
        <v>946</v>
      </c>
      <c r="D376" s="6" t="s">
        <v>952</v>
      </c>
      <c r="E376" s="6" t="s">
        <v>954</v>
      </c>
      <c r="F376" s="6" t="str">
        <f>IF(ISBLANK(E376), "", Table2[[#This Row],[unique_id]])</f>
        <v>front_door_lock</v>
      </c>
      <c r="G376" s="6" t="s">
        <v>1004</v>
      </c>
      <c r="H376" s="6" t="s">
        <v>957</v>
      </c>
      <c r="I376" s="6" t="s">
        <v>219</v>
      </c>
      <c r="M376" s="6" t="s">
        <v>136</v>
      </c>
      <c r="T376" s="6"/>
      <c r="V376" s="8"/>
      <c r="W376" s="8" t="s">
        <v>701</v>
      </c>
      <c r="X376" s="8"/>
      <c r="Y376" s="14" t="s">
        <v>1130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950</v>
      </c>
      <c r="AN376" s="8" t="s">
        <v>949</v>
      </c>
      <c r="AO376" s="6" t="s">
        <v>947</v>
      </c>
      <c r="AP376" s="9" t="s">
        <v>948</v>
      </c>
      <c r="AQ376" s="6" t="s">
        <v>946</v>
      </c>
      <c r="AS376" s="6" t="s">
        <v>436</v>
      </c>
      <c r="AV376" s="6" t="s">
        <v>955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"0x000d6f001127f08c"]]</v>
      </c>
    </row>
    <row r="377" spans="1:52" ht="16" customHeight="1">
      <c r="A377" s="6">
        <v>2708</v>
      </c>
      <c r="B377" s="6" t="s">
        <v>26</v>
      </c>
      <c r="C377" s="6" t="s">
        <v>410</v>
      </c>
      <c r="D377" s="6" t="s">
        <v>149</v>
      </c>
      <c r="E377" s="6" t="s">
        <v>994</v>
      </c>
      <c r="F377" s="6" t="str">
        <f>IF(ISBLANK(E377), "", Table2[[#This Row],[unique_id]])</f>
        <v>template_front_door_sensor_contact_last</v>
      </c>
      <c r="G377" s="6" t="s">
        <v>1003</v>
      </c>
      <c r="H377" s="6" t="s">
        <v>957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1130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975</v>
      </c>
      <c r="AN377" s="8" t="s">
        <v>949</v>
      </c>
      <c r="AO377" s="9" t="s">
        <v>976</v>
      </c>
      <c r="AP377" s="9" t="s">
        <v>977</v>
      </c>
      <c r="AQ377" s="6" t="s">
        <v>410</v>
      </c>
      <c r="AS377" s="6" t="s">
        <v>436</v>
      </c>
      <c r="AV377" s="6" t="s">
        <v>978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"0x00124b0029113713"]]</v>
      </c>
    </row>
    <row r="378" spans="1:52" ht="16" customHeight="1">
      <c r="A378" s="36">
        <v>2709</v>
      </c>
      <c r="B378" s="36" t="s">
        <v>831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957</v>
      </c>
      <c r="H378" s="36" t="s">
        <v>971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3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2710</v>
      </c>
      <c r="B379" s="6" t="s">
        <v>26</v>
      </c>
      <c r="C379" s="6" t="s">
        <v>629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960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2711</v>
      </c>
      <c r="B380" s="6" t="s">
        <v>26</v>
      </c>
      <c r="C380" s="6" t="s">
        <v>245</v>
      </c>
      <c r="D380" s="6" t="s">
        <v>149</v>
      </c>
      <c r="E380" s="6" t="s">
        <v>150</v>
      </c>
      <c r="F380" s="6" t="str">
        <f>IF(ISBLANK(E380), "", Table2[[#This Row],[unique_id]])</f>
        <v>uvc_ada_motion</v>
      </c>
      <c r="G380" s="6" t="s">
        <v>956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2712</v>
      </c>
      <c r="B381" s="6" t="s">
        <v>26</v>
      </c>
      <c r="C381" s="6" t="s">
        <v>245</v>
      </c>
      <c r="D381" s="6" t="s">
        <v>147</v>
      </c>
      <c r="E381" s="6" t="s">
        <v>148</v>
      </c>
      <c r="F381" s="6" t="str">
        <f>IF(ISBLANK(E381), "", Table2[[#This Row],[unique_id]])</f>
        <v>uvc_ada_medium</v>
      </c>
      <c r="G381" s="6" t="s">
        <v>130</v>
      </c>
      <c r="H381" s="6" t="s">
        <v>962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496</v>
      </c>
      <c r="AN381" s="8" t="s">
        <v>498</v>
      </c>
      <c r="AO381" s="6" t="s">
        <v>499</v>
      </c>
      <c r="AP381" s="6" t="s">
        <v>495</v>
      </c>
      <c r="AQ381" s="6" t="s">
        <v>245</v>
      </c>
      <c r="AS381" s="6" t="s">
        <v>130</v>
      </c>
      <c r="AU381" s="6" t="s">
        <v>567</v>
      </c>
      <c r="AV381" s="6" t="s">
        <v>493</v>
      </c>
      <c r="AW381" s="6" t="s">
        <v>522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"74:83:c2:3f:6c:4c"], ["ip", "10.0.6.20"]]</v>
      </c>
    </row>
    <row r="382" spans="1:52" ht="16" customHeight="1">
      <c r="A382" s="6">
        <v>2713</v>
      </c>
      <c r="B382" s="6" t="s">
        <v>26</v>
      </c>
      <c r="C382" s="6" t="s">
        <v>629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962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2714</v>
      </c>
      <c r="B383" s="6" t="s">
        <v>26</v>
      </c>
      <c r="C383" s="6" t="s">
        <v>245</v>
      </c>
      <c r="D383" s="6" t="s">
        <v>149</v>
      </c>
      <c r="E383" s="6" t="s">
        <v>218</v>
      </c>
      <c r="F383" s="6" t="str">
        <f>IF(ISBLANK(E383), "", Table2[[#This Row],[unique_id]])</f>
        <v>uvc_edwin_motion</v>
      </c>
      <c r="G383" s="6" t="s">
        <v>956</v>
      </c>
      <c r="H383" s="6" t="s">
        <v>959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2715</v>
      </c>
      <c r="B384" s="6" t="s">
        <v>26</v>
      </c>
      <c r="C384" s="6" t="s">
        <v>245</v>
      </c>
      <c r="D384" s="6" t="s">
        <v>147</v>
      </c>
      <c r="E384" s="6" t="s">
        <v>217</v>
      </c>
      <c r="F384" s="6" t="str">
        <f>IF(ISBLANK(E384), "", Table2[[#This Row],[unique_id]])</f>
        <v>uvc_edwin_medium</v>
      </c>
      <c r="G384" s="6" t="s">
        <v>127</v>
      </c>
      <c r="H384" s="6" t="s">
        <v>961</v>
      </c>
      <c r="I384" s="6" t="s">
        <v>219</v>
      </c>
      <c r="M384" s="6" t="s">
        <v>136</v>
      </c>
      <c r="N384" s="6" t="s">
        <v>303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 t="s">
        <v>497</v>
      </c>
      <c r="AN384" s="8" t="s">
        <v>498</v>
      </c>
      <c r="AO384" s="6" t="s">
        <v>499</v>
      </c>
      <c r="AP384" s="6" t="s">
        <v>495</v>
      </c>
      <c r="AQ384" s="6" t="s">
        <v>245</v>
      </c>
      <c r="AS384" s="6" t="s">
        <v>127</v>
      </c>
      <c r="AU384" s="6" t="s">
        <v>567</v>
      </c>
      <c r="AV384" s="6" t="s">
        <v>494</v>
      </c>
      <c r="AW384" s="6" t="s">
        <v>523</v>
      </c>
      <c r="AZ384" s="6" t="str">
        <f>IF(AND(ISBLANK(AV384), ISBLANK(AW384)), "", _xlfn.CONCAT("[", IF(ISBLANK(AV384), "", _xlfn.CONCAT("[""mac"", """, AV384, """]")), IF(ISBLANK(AW384), "", _xlfn.CONCAT(", [""ip"", """, AW384, """]")), "]"))</f>
        <v>[["mac", "74:83:c2:3f:6e:5c"], ["ip", "10.0.6.21"]]</v>
      </c>
    </row>
    <row r="385" spans="1:52" ht="16" customHeight="1">
      <c r="A385" s="6">
        <v>2716</v>
      </c>
      <c r="B385" s="6" t="s">
        <v>26</v>
      </c>
      <c r="C385" s="6" t="s">
        <v>629</v>
      </c>
      <c r="D385" s="6" t="s">
        <v>409</v>
      </c>
      <c r="E385" s="6" t="s">
        <v>408</v>
      </c>
      <c r="F385" s="6" t="str">
        <f>IF(ISBLANK(E385), "", Table2[[#This Row],[unique_id]])</f>
        <v>column_break</v>
      </c>
      <c r="G385" s="6" t="s">
        <v>405</v>
      </c>
      <c r="H385" s="6" t="s">
        <v>961</v>
      </c>
      <c r="I385" s="6" t="s">
        <v>219</v>
      </c>
      <c r="M385" s="6" t="s">
        <v>406</v>
      </c>
      <c r="N385" s="6" t="s">
        <v>407</v>
      </c>
      <c r="T385" s="6"/>
      <c r="V385" s="8"/>
      <c r="W385" s="8"/>
      <c r="X385" s="8"/>
      <c r="Y385" s="8"/>
      <c r="AF385" s="8"/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2717</v>
      </c>
      <c r="B386" s="6" t="s">
        <v>26</v>
      </c>
      <c r="C386" s="6" t="s">
        <v>133</v>
      </c>
      <c r="D386" s="6" t="s">
        <v>149</v>
      </c>
      <c r="E386" s="6" t="s">
        <v>907</v>
      </c>
      <c r="F386" s="6" t="str">
        <f>IF(ISBLANK(E386), "", Table2[[#This Row],[unique_id]])</f>
        <v>ada_fan_occupancy</v>
      </c>
      <c r="G386" s="6" t="s">
        <v>130</v>
      </c>
      <c r="H386" s="6" t="s">
        <v>963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2718</v>
      </c>
      <c r="B387" s="6" t="s">
        <v>26</v>
      </c>
      <c r="C387" s="6" t="s">
        <v>133</v>
      </c>
      <c r="D387" s="6" t="s">
        <v>149</v>
      </c>
      <c r="E387" s="6" t="s">
        <v>906</v>
      </c>
      <c r="F387" s="6" t="str">
        <f>IF(ISBLANK(E387), "", Table2[[#This Row],[unique_id]])</f>
        <v>edwin_fan_occupancy</v>
      </c>
      <c r="G387" s="6" t="s">
        <v>127</v>
      </c>
      <c r="H387" s="6" t="s">
        <v>963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J387" s="10"/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2719</v>
      </c>
      <c r="B388" s="6" t="s">
        <v>26</v>
      </c>
      <c r="C388" s="6" t="s">
        <v>133</v>
      </c>
      <c r="D388" s="6" t="s">
        <v>149</v>
      </c>
      <c r="E388" s="6" t="s">
        <v>908</v>
      </c>
      <c r="F388" s="6" t="str">
        <f>IF(ISBLANK(E388), "", Table2[[#This Row],[unique_id]])</f>
        <v>parents_fan_occupancy</v>
      </c>
      <c r="G388" s="6" t="s">
        <v>201</v>
      </c>
      <c r="H388" s="6" t="s">
        <v>963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J388" s="10"/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2720</v>
      </c>
      <c r="B389" s="6" t="s">
        <v>26</v>
      </c>
      <c r="C389" s="6" t="s">
        <v>133</v>
      </c>
      <c r="D389" s="6" t="s">
        <v>149</v>
      </c>
      <c r="E389" s="6" t="s">
        <v>909</v>
      </c>
      <c r="F389" s="6" t="str">
        <f>IF(ISBLANK(E389), "", Table2[[#This Row],[unique_id]])</f>
        <v>lounge_fan_occupancy</v>
      </c>
      <c r="G389" s="6" t="s">
        <v>203</v>
      </c>
      <c r="H389" s="6" t="s">
        <v>963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/>
      <c r="AN389" s="8"/>
      <c r="AV389" s="6"/>
      <c r="AW389" s="6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2721</v>
      </c>
      <c r="B390" s="6" t="s">
        <v>26</v>
      </c>
      <c r="C390" s="6" t="s">
        <v>133</v>
      </c>
      <c r="D390" s="6" t="s">
        <v>149</v>
      </c>
      <c r="E390" s="6" t="s">
        <v>910</v>
      </c>
      <c r="F390" s="6" t="str">
        <f>IF(ISBLANK(E390), "", Table2[[#This Row],[unique_id]])</f>
        <v>deck_east_fan_occupancy</v>
      </c>
      <c r="G390" s="6" t="s">
        <v>225</v>
      </c>
      <c r="H390" s="6" t="s">
        <v>963</v>
      </c>
      <c r="I390" s="6" t="s">
        <v>219</v>
      </c>
      <c r="M390" s="6" t="s">
        <v>136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2722</v>
      </c>
      <c r="B391" s="6" t="s">
        <v>26</v>
      </c>
      <c r="C391" s="6" t="s">
        <v>133</v>
      </c>
      <c r="D391" s="6" t="s">
        <v>149</v>
      </c>
      <c r="E391" s="6" t="s">
        <v>911</v>
      </c>
      <c r="F391" s="6" t="str">
        <f>IF(ISBLANK(E391), "", Table2[[#This Row],[unique_id]])</f>
        <v>deck_west_fan_occupancy</v>
      </c>
      <c r="G391" s="6" t="s">
        <v>224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5000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788</v>
      </c>
      <c r="AN392" s="8" t="s">
        <v>529</v>
      </c>
      <c r="AO392" s="6" t="s">
        <v>536</v>
      </c>
      <c r="AP392" s="6" t="s">
        <v>532</v>
      </c>
      <c r="AQ392" s="6" t="s">
        <v>245</v>
      </c>
      <c r="AS392" s="6" t="s">
        <v>28</v>
      </c>
      <c r="AU392" s="6" t="s">
        <v>524</v>
      </c>
      <c r="AV392" s="6" t="s">
        <v>543</v>
      </c>
      <c r="AW392" s="6" t="s">
        <v>539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"74:ac:b9:1c:15:f1"], ["ip", "10.0.0.1"]]</v>
      </c>
    </row>
    <row r="393" spans="1:52" ht="16" customHeight="1">
      <c r="A393" s="6">
        <v>5001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921</v>
      </c>
      <c r="AN393" s="8" t="s">
        <v>922</v>
      </c>
      <c r="AO393" s="6" t="s">
        <v>537</v>
      </c>
      <c r="AP393" s="6" t="s">
        <v>919</v>
      </c>
      <c r="AQ393" s="6" t="s">
        <v>245</v>
      </c>
      <c r="AS393" s="6" t="s">
        <v>28</v>
      </c>
      <c r="AU393" s="6" t="s">
        <v>524</v>
      </c>
      <c r="AV393" s="6" t="s">
        <v>924</v>
      </c>
      <c r="AW393" s="6" t="s">
        <v>540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"78:45:58:cb:14:b5"], ["ip", "10.0.0.2"]]</v>
      </c>
    </row>
    <row r="394" spans="1:52" ht="16" customHeight="1">
      <c r="A394" s="6">
        <v>5002</v>
      </c>
      <c r="B394" s="12" t="s">
        <v>26</v>
      </c>
      <c r="C394" s="6" t="s">
        <v>245</v>
      </c>
      <c r="F394" s="6" t="str">
        <f>IF(ISBLANK(E394), "", Table2[[#This Row],[unique_id]])</f>
        <v/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526</v>
      </c>
      <c r="AN394" s="8" t="s">
        <v>922</v>
      </c>
      <c r="AO394" s="6" t="s">
        <v>538</v>
      </c>
      <c r="AP394" s="6" t="s">
        <v>533</v>
      </c>
      <c r="AQ394" s="6" t="s">
        <v>245</v>
      </c>
      <c r="AS394" s="6" t="s">
        <v>530</v>
      </c>
      <c r="AU394" s="6" t="s">
        <v>524</v>
      </c>
      <c r="AV394" s="6" t="s">
        <v>544</v>
      </c>
      <c r="AW394" s="6" t="s">
        <v>541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"b4:fb:e4:e3:83:32"], ["ip", "10.0.0.3"]]</v>
      </c>
    </row>
    <row r="395" spans="1:52" ht="16" customHeight="1">
      <c r="A395" s="6">
        <v>5003</v>
      </c>
      <c r="B395" s="12" t="s">
        <v>26</v>
      </c>
      <c r="C395" s="6" t="s">
        <v>245</v>
      </c>
      <c r="F395" s="6" t="str">
        <f>IF(ISBLANK(E395), "", Table2[[#This Row],[unique_id]])</f>
        <v/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527</v>
      </c>
      <c r="AN395" s="8" t="s">
        <v>923</v>
      </c>
      <c r="AO395" s="6" t="s">
        <v>537</v>
      </c>
      <c r="AP395" s="6" t="s">
        <v>534</v>
      </c>
      <c r="AQ395" s="6" t="s">
        <v>245</v>
      </c>
      <c r="AS395" s="6" t="s">
        <v>436</v>
      </c>
      <c r="AU395" s="6" t="s">
        <v>524</v>
      </c>
      <c r="AV395" s="6" t="s">
        <v>545</v>
      </c>
      <c r="AW395" s="6" t="s">
        <v>542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"78:8a:20:70:d3:79"], ["ip", "10.0.0.4"]]</v>
      </c>
    </row>
    <row r="396" spans="1:52" ht="16" customHeight="1">
      <c r="A396" s="6">
        <v>5004</v>
      </c>
      <c r="B396" s="12" t="s">
        <v>26</v>
      </c>
      <c r="C396" s="6" t="s">
        <v>245</v>
      </c>
      <c r="F396" s="6" t="str">
        <f>IF(ISBLANK(E396), "", Table2[[#This Row],[unique_id]])</f>
        <v/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528</v>
      </c>
      <c r="AN396" s="8" t="s">
        <v>923</v>
      </c>
      <c r="AO396" s="6" t="s">
        <v>537</v>
      </c>
      <c r="AP396" s="6" t="s">
        <v>535</v>
      </c>
      <c r="AQ396" s="6" t="s">
        <v>245</v>
      </c>
      <c r="AS396" s="6" t="s">
        <v>531</v>
      </c>
      <c r="AU396" s="6" t="s">
        <v>524</v>
      </c>
      <c r="AV396" s="6" t="s">
        <v>546</v>
      </c>
      <c r="AW396" s="6" t="s">
        <v>920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"f0:9f:c2:fc:b0:f7"], ["ip", "10.0.0.5"]]</v>
      </c>
    </row>
    <row r="397" spans="1:52" ht="16" customHeight="1">
      <c r="A397" s="6">
        <v>5005</v>
      </c>
      <c r="B397" s="12" t="s">
        <v>26</v>
      </c>
      <c r="C397" s="12" t="s">
        <v>500</v>
      </c>
      <c r="D397" s="12"/>
      <c r="E397" s="12"/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501</v>
      </c>
      <c r="AN397" s="8" t="s">
        <v>503</v>
      </c>
      <c r="AO397" s="6" t="s">
        <v>505</v>
      </c>
      <c r="AP397" s="6" t="s">
        <v>502</v>
      </c>
      <c r="AQ397" s="6" t="s">
        <v>504</v>
      </c>
      <c r="AS397" s="6" t="s">
        <v>28</v>
      </c>
      <c r="AU397" s="6" t="s">
        <v>547</v>
      </c>
      <c r="AV397" s="13" t="s">
        <v>614</v>
      </c>
      <c r="AW397" s="6" t="s">
        <v>548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"4a:9a:06:5d:53:66"], ["ip", "10.0.4.10"]]</v>
      </c>
    </row>
    <row r="398" spans="1:52" ht="16" customHeight="1">
      <c r="A398" s="6">
        <v>5006</v>
      </c>
      <c r="B398" s="12" t="s">
        <v>26</v>
      </c>
      <c r="C398" s="12" t="s">
        <v>478</v>
      </c>
      <c r="D398" s="12"/>
      <c r="E398" s="12"/>
      <c r="G398" s="12"/>
      <c r="H398" s="12"/>
      <c r="I398" s="12"/>
      <c r="K398" s="12"/>
      <c r="L398" s="12"/>
      <c r="M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477</v>
      </c>
      <c r="AN398" s="8" t="s">
        <v>844</v>
      </c>
      <c r="AO398" s="6" t="s">
        <v>481</v>
      </c>
      <c r="AP398" s="6" t="s">
        <v>484</v>
      </c>
      <c r="AQ398" s="6" t="s">
        <v>296</v>
      </c>
      <c r="AS398" s="6" t="s">
        <v>28</v>
      </c>
      <c r="AU398" s="6" t="s">
        <v>547</v>
      </c>
      <c r="AV398" s="6" t="s">
        <v>856</v>
      </c>
      <c r="AW398" s="6" t="s">
        <v>610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"00:e0:4c:68:07:65"], ["ip", "10.0.4.11"]]</v>
      </c>
    </row>
    <row r="399" spans="1:52" ht="16" customHeight="1">
      <c r="A399" s="6">
        <v>5007</v>
      </c>
      <c r="B399" s="12" t="s">
        <v>26</v>
      </c>
      <c r="C399" s="12" t="s">
        <v>478</v>
      </c>
      <c r="D399" s="12"/>
      <c r="E399" s="12"/>
      <c r="F399" s="6" t="str">
        <f>IF(ISBLANK(E399), "", Table2[[#This Row],[unique_id]])</f>
        <v/>
      </c>
      <c r="G399" s="12"/>
      <c r="H399" s="12"/>
      <c r="I399" s="12"/>
      <c r="K399" s="12"/>
      <c r="L399" s="12"/>
      <c r="M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477</v>
      </c>
      <c r="AN399" s="8" t="s">
        <v>844</v>
      </c>
      <c r="AO399" s="6" t="s">
        <v>481</v>
      </c>
      <c r="AP399" s="6" t="s">
        <v>484</v>
      </c>
      <c r="AQ399" s="6" t="s">
        <v>296</v>
      </c>
      <c r="AS399" s="6" t="s">
        <v>28</v>
      </c>
      <c r="AU399" s="6" t="s">
        <v>525</v>
      </c>
      <c r="AV399" s="6" t="s">
        <v>1152</v>
      </c>
      <c r="AW399" s="6" t="s">
        <v>520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"2a:e0:4c:68:06:a1"], ["ip", "10.0.2.11"]]</v>
      </c>
    </row>
    <row r="400" spans="1:52" ht="16" customHeight="1">
      <c r="A400" s="6">
        <v>5008</v>
      </c>
      <c r="B400" s="12" t="s">
        <v>26</v>
      </c>
      <c r="C400" s="12" t="s">
        <v>478</v>
      </c>
      <c r="D400" s="12"/>
      <c r="E400" s="12"/>
      <c r="F400" s="6" t="str">
        <f>IF(ISBLANK(E400), "", Table2[[#This Row],[unique_id]])</f>
        <v/>
      </c>
      <c r="G400" s="12"/>
      <c r="H400" s="12"/>
      <c r="I400" s="12"/>
      <c r="K400" s="12"/>
      <c r="L400" s="12"/>
      <c r="M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477</v>
      </c>
      <c r="AN400" s="8" t="s">
        <v>844</v>
      </c>
      <c r="AO400" s="6" t="s">
        <v>481</v>
      </c>
      <c r="AP400" s="6" t="s">
        <v>484</v>
      </c>
      <c r="AQ400" s="6" t="s">
        <v>296</v>
      </c>
      <c r="AS400" s="6" t="s">
        <v>28</v>
      </c>
      <c r="AU400" s="6" t="s">
        <v>567</v>
      </c>
      <c r="AV400" s="6" t="s">
        <v>613</v>
      </c>
      <c r="AW400" s="6" t="s">
        <v>611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"6a:e0:4c:68:06:a1"], ["ip", "10.0.6.11"]]</v>
      </c>
    </row>
    <row r="401" spans="1:52" ht="16" customHeight="1">
      <c r="A401" s="6">
        <v>5009</v>
      </c>
      <c r="B401" s="12" t="s">
        <v>831</v>
      </c>
      <c r="C401" s="12" t="s">
        <v>478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479</v>
      </c>
      <c r="AN401" s="8" t="s">
        <v>844</v>
      </c>
      <c r="AO401" s="6" t="s">
        <v>482</v>
      </c>
      <c r="AP401" s="6" t="s">
        <v>485</v>
      </c>
      <c r="AQ401" s="6" t="s">
        <v>296</v>
      </c>
      <c r="AS401" s="6" t="s">
        <v>28</v>
      </c>
      <c r="AU401" s="6" t="s">
        <v>525</v>
      </c>
      <c r="AV401" s="6" t="s">
        <v>486</v>
      </c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831</v>
      </c>
      <c r="C402" s="12" t="s">
        <v>478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480</v>
      </c>
      <c r="AN402" s="8" t="s">
        <v>844</v>
      </c>
      <c r="AO402" s="6" t="s">
        <v>483</v>
      </c>
      <c r="AP402" s="6" t="s">
        <v>485</v>
      </c>
      <c r="AQ402" s="6" t="s">
        <v>296</v>
      </c>
      <c r="AS402" s="6" t="s">
        <v>28</v>
      </c>
      <c r="AU402" s="6" t="s">
        <v>525</v>
      </c>
      <c r="AV402" s="6" t="s">
        <v>612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831</v>
      </c>
      <c r="C403" s="12" t="s">
        <v>478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842</v>
      </c>
      <c r="AN403" s="8" t="s">
        <v>844</v>
      </c>
      <c r="AO403" s="6" t="s">
        <v>846</v>
      </c>
      <c r="AP403" s="6" t="s">
        <v>485</v>
      </c>
      <c r="AQ403" s="6" t="s">
        <v>296</v>
      </c>
      <c r="AS403" s="6" t="s">
        <v>28</v>
      </c>
      <c r="AU403" s="6" t="s">
        <v>525</v>
      </c>
      <c r="AV403" s="6" t="s">
        <v>848</v>
      </c>
      <c r="AW403" s="11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5012</v>
      </c>
      <c r="B404" s="31" t="s">
        <v>26</v>
      </c>
      <c r="C404" s="12" t="s">
        <v>478</v>
      </c>
      <c r="D404" s="12"/>
      <c r="E404" s="12"/>
      <c r="G404" s="12"/>
      <c r="H404" s="12"/>
      <c r="I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843</v>
      </c>
      <c r="AN404" s="8" t="s">
        <v>844</v>
      </c>
      <c r="AO404" s="6" t="s">
        <v>845</v>
      </c>
      <c r="AP404" s="6" t="s">
        <v>485</v>
      </c>
      <c r="AQ404" s="6" t="s">
        <v>296</v>
      </c>
      <c r="AS404" s="6" t="s">
        <v>28</v>
      </c>
      <c r="AU404" s="6" t="s">
        <v>525</v>
      </c>
      <c r="AV404" s="6" t="s">
        <v>847</v>
      </c>
      <c r="AW404" s="11" t="s">
        <v>1151</v>
      </c>
      <c r="AX404" s="12"/>
      <c r="AY404" s="12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"0c:4d:e9:d2:86:6c"], ["ip", "10.0.2.13"]]</v>
      </c>
    </row>
    <row r="405" spans="1:52" ht="16" customHeight="1">
      <c r="A405" s="6">
        <v>5013</v>
      </c>
      <c r="B405" s="12" t="s">
        <v>26</v>
      </c>
      <c r="C405" s="12" t="s">
        <v>478</v>
      </c>
      <c r="D405" s="12"/>
      <c r="E405" s="12"/>
      <c r="G405" s="12"/>
      <c r="H405" s="12"/>
      <c r="I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787</v>
      </c>
      <c r="AN405" s="8" t="s">
        <v>844</v>
      </c>
      <c r="AO405" s="6" t="s">
        <v>786</v>
      </c>
      <c r="AP405" s="6" t="s">
        <v>785</v>
      </c>
      <c r="AQ405" s="6" t="s">
        <v>784</v>
      </c>
      <c r="AS405" s="6" t="s">
        <v>28</v>
      </c>
      <c r="AU405" s="6" t="s">
        <v>525</v>
      </c>
      <c r="AV405" s="6" t="s">
        <v>783</v>
      </c>
      <c r="AW405" s="11" t="s">
        <v>521</v>
      </c>
      <c r="AX405" s="12"/>
      <c r="AY405" s="12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"b8:27:eb:78:74:0e"], ["ip", "10.0.2.12"]]</v>
      </c>
    </row>
    <row r="406" spans="1:52" ht="16" customHeight="1">
      <c r="A406" s="6">
        <v>5014</v>
      </c>
      <c r="B406" s="6" t="s">
        <v>26</v>
      </c>
      <c r="C406" s="6" t="s">
        <v>492</v>
      </c>
      <c r="E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491</v>
      </c>
      <c r="AN406" s="8" t="s">
        <v>1150</v>
      </c>
      <c r="AO406" s="6" t="s">
        <v>489</v>
      </c>
      <c r="AP406" s="6" t="s">
        <v>490</v>
      </c>
      <c r="AQ406" s="6" t="s">
        <v>488</v>
      </c>
      <c r="AS406" s="6" t="s">
        <v>28</v>
      </c>
      <c r="AU406" s="6" t="s">
        <v>567</v>
      </c>
      <c r="AV406" s="6" t="s">
        <v>487</v>
      </c>
      <c r="AW406" s="6" t="s">
        <v>615</v>
      </c>
      <c r="AZ406" s="6" t="str">
        <f>IF(AND(ISBLANK(AV406), ISBLANK(AW406)), "", _xlfn.CONCAT("[", IF(ISBLANK(AV406), "", _xlfn.CONCAT("[""mac"", """, AV406, """]")), IF(ISBLANK(AW406), "", _xlfn.CONCAT(", [""ip"", """, AW406, """]")), "]"))</f>
        <v>[["mac", "30:05:5c:8a:ff:10"], ["ip", "10.0.6.22"]]</v>
      </c>
    </row>
    <row r="407" spans="1:52" ht="16" customHeight="1">
      <c r="A407" s="6">
        <v>5015</v>
      </c>
      <c r="B407" s="6" t="s">
        <v>26</v>
      </c>
      <c r="C407" s="6" t="s">
        <v>654</v>
      </c>
      <c r="E407" s="12"/>
      <c r="F407" s="6" t="str">
        <f>IF(ISBLANK(E407), "", Table2[[#This Row],[unique_id]])</f>
        <v/>
      </c>
      <c r="I407" s="12"/>
      <c r="T407" s="6"/>
      <c r="V407" s="8"/>
      <c r="W407" s="8" t="s">
        <v>701</v>
      </c>
      <c r="X407" s="8"/>
      <c r="Y407" s="14" t="s">
        <v>1130</v>
      </c>
      <c r="Z407" s="14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7" s="6" t="s">
        <v>692</v>
      </c>
      <c r="AN407" s="14" t="s">
        <v>691</v>
      </c>
      <c r="AO407" s="9" t="s">
        <v>689</v>
      </c>
      <c r="AP407" s="9" t="s">
        <v>690</v>
      </c>
      <c r="AQ407" s="6" t="s">
        <v>654</v>
      </c>
      <c r="AS407" s="6" t="s">
        <v>172</v>
      </c>
      <c r="AV407" s="6" t="s">
        <v>688</v>
      </c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"0x00158d0005d9d088"]]</v>
      </c>
    </row>
    <row r="408" spans="1:52" ht="16" customHeight="1">
      <c r="A408" s="6">
        <v>6000</v>
      </c>
      <c r="B408" s="6" t="s">
        <v>26</v>
      </c>
      <c r="C408" s="6" t="s">
        <v>769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616</v>
      </c>
      <c r="AN408" s="8"/>
      <c r="AU408" s="6" t="s">
        <v>547</v>
      </c>
      <c r="AV408" s="6" t="s">
        <v>617</v>
      </c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>[["mac", "bc:09:63:42:09:c0"]]</v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B410" s="12"/>
      <c r="C410" s="12"/>
      <c r="D410" s="12"/>
      <c r="E410" s="12"/>
      <c r="F410" s="6" t="str">
        <f>IF(ISBLANK(E410), "", Table2[[#This Row],[unique_id]])</f>
        <v/>
      </c>
      <c r="G410" s="12"/>
      <c r="H410" s="12"/>
      <c r="I410" s="12"/>
      <c r="K410" s="12"/>
      <c r="L410" s="12"/>
      <c r="M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E415" s="10"/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E416" s="10"/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3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3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3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H534" s="10"/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H535" s="10"/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G544" s="10"/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2023-06-27T12:35:02Z</dcterms:modified>
</cp:coreProperties>
</file>