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2F8D9676-FCAF-B542-8E24-47A9906C3B84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10" i="1" l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W430" i="1"/>
  <c r="AV430" i="1" s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Y415" i="1"/>
  <c r="AW414" i="1"/>
  <c r="AV414" i="1" s="1"/>
  <c r="AY414" i="1"/>
  <c r="AZ406" i="1"/>
  <c r="AW406" i="1" s="1"/>
  <c r="AV406" i="1" s="1"/>
  <c r="AY406" i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V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V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V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V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W419" i="1"/>
  <c r="AV419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AY6" i="1"/>
  <c r="AW6" i="1" s="1"/>
  <c r="AV6" i="1" s="1"/>
  <c r="AY7" i="1"/>
  <c r="AW7" i="1" s="1"/>
  <c r="AV7" i="1" s="1"/>
  <c r="AY8" i="1"/>
  <c r="AW8" i="1" s="1"/>
  <c r="AV8" i="1" s="1"/>
  <c r="AY9" i="1"/>
  <c r="AW9" i="1" s="1"/>
  <c r="AV9" i="1" s="1"/>
  <c r="AY10" i="1"/>
  <c r="AW10" i="1" s="1"/>
  <c r="AV10" i="1" s="1"/>
  <c r="AY11" i="1"/>
  <c r="AW11" i="1" s="1"/>
  <c r="AV11" i="1" s="1"/>
  <c r="AY12" i="1"/>
  <c r="AW12" i="1" s="1"/>
  <c r="AV12" i="1" s="1"/>
  <c r="AY13" i="1"/>
  <c r="AW13" i="1" s="1"/>
  <c r="AV13" i="1" s="1"/>
  <c r="AY14" i="1"/>
  <c r="AW14" i="1" s="1"/>
  <c r="AV14" i="1" s="1"/>
  <c r="AY15" i="1"/>
  <c r="AW15" i="1" s="1"/>
  <c r="AV15" i="1" s="1"/>
  <c r="AY16" i="1"/>
  <c r="AW16" i="1" s="1"/>
  <c r="AV16" i="1" s="1"/>
  <c r="AY17" i="1"/>
  <c r="AW17" i="1" s="1"/>
  <c r="AV17" i="1" s="1"/>
  <c r="AY18" i="1"/>
  <c r="AW18" i="1" s="1"/>
  <c r="AV18" i="1" s="1"/>
  <c r="AY19" i="1"/>
  <c r="AW19" i="1" s="1"/>
  <c r="AV19" i="1" s="1"/>
  <c r="AY20" i="1"/>
  <c r="AW20" i="1" s="1"/>
  <c r="AV20" i="1" s="1"/>
  <c r="AY21" i="1"/>
  <c r="AW21" i="1" s="1"/>
  <c r="AV21" i="1" s="1"/>
  <c r="AY22" i="1"/>
  <c r="AW22" i="1" s="1"/>
  <c r="AV22" i="1" s="1"/>
  <c r="AY23" i="1"/>
  <c r="AW23" i="1" s="1"/>
  <c r="AV23" i="1" s="1"/>
  <c r="AY24" i="1"/>
  <c r="AW24" i="1" s="1"/>
  <c r="AV24" i="1" s="1"/>
  <c r="AY25" i="1"/>
  <c r="AW25" i="1" s="1"/>
  <c r="AV25" i="1" s="1"/>
  <c r="AY39" i="1"/>
  <c r="AW39" i="1" s="1"/>
  <c r="AV39" i="1" s="1"/>
  <c r="AY40" i="1"/>
  <c r="AW40" i="1" s="1"/>
  <c r="AV40" i="1" s="1"/>
  <c r="AY41" i="1"/>
  <c r="AW41" i="1" s="1"/>
  <c r="AV41" i="1" s="1"/>
  <c r="AY42" i="1"/>
  <c r="AW42" i="1" s="1"/>
  <c r="AV42" i="1" s="1"/>
  <c r="AY43" i="1"/>
  <c r="AW43" i="1" s="1"/>
  <c r="AV43" i="1" s="1"/>
  <c r="AY44" i="1"/>
  <c r="AW44" i="1" s="1"/>
  <c r="AV44" i="1" s="1"/>
  <c r="AY45" i="1"/>
  <c r="AW45" i="1" s="1"/>
  <c r="AV45" i="1" s="1"/>
  <c r="AY46" i="1"/>
  <c r="AW46" i="1" s="1"/>
  <c r="AV46" i="1" s="1"/>
  <c r="AY47" i="1"/>
  <c r="AW47" i="1" s="1"/>
  <c r="AV47" i="1" s="1"/>
  <c r="AY48" i="1"/>
  <c r="AW48" i="1" s="1"/>
  <c r="AV48" i="1" s="1"/>
  <c r="AY51" i="1"/>
  <c r="AW51" i="1" s="1"/>
  <c r="AV51" i="1" s="1"/>
  <c r="AY52" i="1"/>
  <c r="AW52" i="1" s="1"/>
  <c r="AV52" i="1" s="1"/>
  <c r="AY53" i="1"/>
  <c r="AW53" i="1" s="1"/>
  <c r="AV53" i="1" s="1"/>
  <c r="AY54" i="1"/>
  <c r="AW54" i="1" s="1"/>
  <c r="AV54" i="1" s="1"/>
  <c r="AY55" i="1"/>
  <c r="AW55" i="1" s="1"/>
  <c r="AV55" i="1" s="1"/>
  <c r="AY56" i="1"/>
  <c r="AW56" i="1" s="1"/>
  <c r="AV56" i="1" s="1"/>
  <c r="AY57" i="1"/>
  <c r="AW57" i="1" s="1"/>
  <c r="AV57" i="1" s="1"/>
  <c r="AY58" i="1"/>
  <c r="AW58" i="1" s="1"/>
  <c r="AV58" i="1" s="1"/>
  <c r="AY59" i="1"/>
  <c r="AW59" i="1" s="1"/>
  <c r="AV59" i="1" s="1"/>
  <c r="AY61" i="1"/>
  <c r="AW61" i="1" s="1"/>
  <c r="AV61" i="1" s="1"/>
  <c r="AY62" i="1"/>
  <c r="AW62" i="1" s="1"/>
  <c r="AV62" i="1" s="1"/>
  <c r="AY63" i="1"/>
  <c r="AW63" i="1" s="1"/>
  <c r="AV63" i="1" s="1"/>
  <c r="AY64" i="1"/>
  <c r="AW64" i="1" s="1"/>
  <c r="AV64" i="1" s="1"/>
  <c r="AY65" i="1"/>
  <c r="AW65" i="1" s="1"/>
  <c r="AV65" i="1" s="1"/>
  <c r="AY66" i="1"/>
  <c r="AW66" i="1" s="1"/>
  <c r="AV66" i="1" s="1"/>
  <c r="AY287" i="1"/>
  <c r="AW287" i="1" s="1"/>
  <c r="AV287" i="1" s="1"/>
  <c r="AY288" i="1"/>
  <c r="AW288" i="1" s="1"/>
  <c r="AV288" i="1" s="1"/>
  <c r="AY289" i="1"/>
  <c r="AW289" i="1" s="1"/>
  <c r="AV289" i="1" s="1"/>
  <c r="AY290" i="1"/>
  <c r="AW290" i="1" s="1"/>
  <c r="AV290" i="1" s="1"/>
  <c r="AY419" i="1"/>
  <c r="AY113" i="1"/>
  <c r="AY114" i="1"/>
  <c r="AY115" i="1"/>
  <c r="AY116" i="1"/>
  <c r="AY118" i="1"/>
  <c r="AY119" i="1"/>
  <c r="AY120" i="1"/>
  <c r="AY121" i="1"/>
  <c r="AY122" i="1"/>
  <c r="AY123" i="1"/>
  <c r="AY124" i="1"/>
  <c r="AY128" i="1"/>
  <c r="AY129" i="1"/>
  <c r="AY130" i="1"/>
  <c r="AY131" i="1"/>
  <c r="AY132" i="1"/>
  <c r="AY133" i="1"/>
  <c r="AY134" i="1"/>
  <c r="AY135" i="1"/>
  <c r="AY136" i="1"/>
  <c r="AY137" i="1"/>
  <c r="AY138" i="1"/>
  <c r="AY140" i="1"/>
  <c r="AY141" i="1"/>
  <c r="AY142" i="1"/>
  <c r="AY143" i="1"/>
  <c r="AY144" i="1"/>
  <c r="AY145" i="1"/>
  <c r="AY150" i="1"/>
  <c r="AY151" i="1"/>
  <c r="AY152" i="1"/>
  <c r="AY153" i="1"/>
  <c r="AY154" i="1"/>
  <c r="AY155" i="1"/>
  <c r="AY156" i="1"/>
  <c r="AY160" i="1"/>
  <c r="AY161" i="1"/>
  <c r="AY162" i="1"/>
  <c r="AY163" i="1"/>
  <c r="AY164" i="1"/>
  <c r="AY165" i="1"/>
  <c r="AY166" i="1"/>
  <c r="AY167" i="1"/>
  <c r="AY171" i="1"/>
  <c r="AY172" i="1"/>
  <c r="AY177" i="1"/>
  <c r="AY178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340" i="1"/>
  <c r="AY341" i="1"/>
  <c r="AY342" i="1"/>
  <c r="AY98" i="1"/>
  <c r="AW98" i="1" s="1"/>
  <c r="AV98" i="1" s="1"/>
  <c r="AY99" i="1"/>
  <c r="AW99" i="1" s="1"/>
  <c r="AV99" i="1" s="1"/>
  <c r="AY100" i="1"/>
  <c r="AW100" i="1" s="1"/>
  <c r="AV100" i="1" s="1"/>
  <c r="AY107" i="1"/>
  <c r="AW107" i="1" s="1"/>
  <c r="AV107" i="1" s="1"/>
  <c r="AY109" i="1"/>
  <c r="AW109" i="1" s="1"/>
  <c r="AV109" i="1" s="1"/>
  <c r="AY110" i="1"/>
  <c r="AW110" i="1" s="1"/>
  <c r="AV110" i="1" s="1"/>
  <c r="AY103" i="1"/>
  <c r="AW103" i="1" s="1"/>
  <c r="AV103" i="1" s="1"/>
  <c r="AY104" i="1"/>
  <c r="AW104" i="1" s="1"/>
  <c r="AV104" i="1" s="1"/>
  <c r="AY105" i="1"/>
  <c r="AW105" i="1" s="1"/>
  <c r="AV105" i="1" s="1"/>
  <c r="AY106" i="1"/>
  <c r="AW106" i="1" s="1"/>
  <c r="AV106" i="1" s="1"/>
  <c r="AY159" i="1"/>
  <c r="AW159" i="1" s="1"/>
  <c r="AV159" i="1" s="1"/>
  <c r="AY181" i="1"/>
  <c r="AW181" i="1" s="1"/>
  <c r="AV181" i="1" s="1"/>
  <c r="AY182" i="1"/>
  <c r="AW182" i="1" s="1"/>
  <c r="AV182" i="1" s="1"/>
  <c r="AY183" i="1"/>
  <c r="AW183" i="1" s="1"/>
  <c r="AV183" i="1" s="1"/>
  <c r="AY184" i="1"/>
  <c r="AW184" i="1" s="1"/>
  <c r="AV184" i="1" s="1"/>
  <c r="AY187" i="1"/>
  <c r="AW187" i="1" s="1"/>
  <c r="AV187" i="1" s="1"/>
  <c r="AY188" i="1"/>
  <c r="AW188" i="1" s="1"/>
  <c r="AV188" i="1" s="1"/>
  <c r="AY189" i="1"/>
  <c r="AW189" i="1" s="1"/>
  <c r="AV189" i="1" s="1"/>
  <c r="AY206" i="1"/>
  <c r="AW206" i="1" s="1"/>
  <c r="AV206" i="1" s="1"/>
  <c r="AY207" i="1"/>
  <c r="AW207" i="1" s="1"/>
  <c r="AV207" i="1" s="1"/>
  <c r="AY208" i="1"/>
  <c r="AW208" i="1" s="1"/>
  <c r="AV208" i="1" s="1"/>
  <c r="AY209" i="1"/>
  <c r="AW209" i="1" s="1"/>
  <c r="AV209" i="1" s="1"/>
  <c r="AY210" i="1"/>
  <c r="AW210" i="1" s="1"/>
  <c r="AV210" i="1" s="1"/>
  <c r="AY211" i="1"/>
  <c r="AW211" i="1" s="1"/>
  <c r="AV211" i="1" s="1"/>
  <c r="AY212" i="1"/>
  <c r="AW212" i="1" s="1"/>
  <c r="AV212" i="1" s="1"/>
  <c r="AY213" i="1"/>
  <c r="AW213" i="1" s="1"/>
  <c r="AV213" i="1" s="1"/>
  <c r="AY327" i="1"/>
  <c r="AW327" i="1" s="1"/>
  <c r="AV327" i="1" s="1"/>
  <c r="AY328" i="1"/>
  <c r="AW328" i="1" s="1"/>
  <c r="AV328" i="1" s="1"/>
  <c r="AY329" i="1"/>
  <c r="AW329" i="1" s="1"/>
  <c r="AV329" i="1" s="1"/>
  <c r="AY330" i="1"/>
  <c r="AW330" i="1" s="1"/>
  <c r="AV330" i="1" s="1"/>
  <c r="AY333" i="1"/>
  <c r="AW333" i="1" s="1"/>
  <c r="AV333" i="1" s="1"/>
  <c r="AY334" i="1"/>
  <c r="AW334" i="1" s="1"/>
  <c r="AV334" i="1" s="1"/>
  <c r="AY335" i="1"/>
  <c r="AW335" i="1" s="1"/>
  <c r="AV335" i="1" s="1"/>
  <c r="AY336" i="1"/>
  <c r="AW336" i="1" s="1"/>
  <c r="AV336" i="1" s="1"/>
  <c r="AY339" i="1"/>
  <c r="AW339" i="1" s="1"/>
  <c r="AV339" i="1" s="1"/>
  <c r="AY394" i="1"/>
  <c r="AY399" i="1"/>
  <c r="AY384" i="1"/>
  <c r="AW384" i="1" s="1"/>
  <c r="AV384" i="1" s="1"/>
  <c r="AY385" i="1"/>
  <c r="AW385" i="1" s="1"/>
  <c r="AV385" i="1" s="1"/>
  <c r="AY386" i="1"/>
  <c r="AW386" i="1" s="1"/>
  <c r="AV386" i="1" s="1"/>
  <c r="AY387" i="1"/>
  <c r="AW387" i="1" s="1"/>
  <c r="AV387" i="1" s="1"/>
  <c r="AY388" i="1"/>
  <c r="AW388" i="1" s="1"/>
  <c r="AV388" i="1" s="1"/>
  <c r="AY389" i="1"/>
  <c r="AW389" i="1" s="1"/>
  <c r="AV389" i="1" s="1"/>
  <c r="AY101" i="1"/>
  <c r="AW101" i="1" s="1"/>
  <c r="AV101" i="1" s="1"/>
  <c r="AY102" i="1"/>
  <c r="AW102" i="1" s="1"/>
  <c r="AV102" i="1" s="1"/>
  <c r="AY157" i="1"/>
  <c r="AW157" i="1" s="1"/>
  <c r="AV157" i="1" s="1"/>
  <c r="AY158" i="1"/>
  <c r="AW158" i="1" s="1"/>
  <c r="AV158" i="1" s="1"/>
  <c r="AY179" i="1"/>
  <c r="AW179" i="1" s="1"/>
  <c r="AV179" i="1" s="1"/>
  <c r="AY180" i="1"/>
  <c r="AW180" i="1" s="1"/>
  <c r="AV180" i="1" s="1"/>
  <c r="AY185" i="1"/>
  <c r="AW185" i="1" s="1"/>
  <c r="AV185" i="1" s="1"/>
  <c r="AY186" i="1"/>
  <c r="AW186" i="1" s="1"/>
  <c r="AV186" i="1" s="1"/>
  <c r="AY204" i="1"/>
  <c r="AW204" i="1" s="1"/>
  <c r="AV204" i="1" s="1"/>
  <c r="AY205" i="1"/>
  <c r="AW205" i="1" s="1"/>
  <c r="AV205" i="1" s="1"/>
  <c r="AY295" i="1"/>
  <c r="AW295" i="1" s="1"/>
  <c r="AV295" i="1" s="1"/>
  <c r="AY296" i="1"/>
  <c r="AW296" i="1" s="1"/>
  <c r="AV296" i="1" s="1"/>
  <c r="AY297" i="1"/>
  <c r="AW297" i="1" s="1"/>
  <c r="AV297" i="1" s="1"/>
  <c r="AY298" i="1"/>
  <c r="AW298" i="1" s="1"/>
  <c r="AV298" i="1" s="1"/>
  <c r="AY299" i="1"/>
  <c r="AW299" i="1" s="1"/>
  <c r="AV299" i="1" s="1"/>
  <c r="AY300" i="1"/>
  <c r="AW300" i="1" s="1"/>
  <c r="AV300" i="1" s="1"/>
  <c r="AY301" i="1"/>
  <c r="AW301" i="1" s="1"/>
  <c r="AV301" i="1" s="1"/>
  <c r="AY302" i="1"/>
  <c r="AW302" i="1" s="1"/>
  <c r="AV302" i="1" s="1"/>
  <c r="AY303" i="1"/>
  <c r="AW303" i="1" s="1"/>
  <c r="AV303" i="1" s="1"/>
  <c r="AY304" i="1"/>
  <c r="AW304" i="1" s="1"/>
  <c r="AV304" i="1" s="1"/>
  <c r="AY305" i="1"/>
  <c r="AW305" i="1" s="1"/>
  <c r="AV305" i="1" s="1"/>
  <c r="AY306" i="1"/>
  <c r="AW306" i="1" s="1"/>
  <c r="AV306" i="1" s="1"/>
  <c r="AY307" i="1"/>
  <c r="AW307" i="1" s="1"/>
  <c r="AV307" i="1" s="1"/>
  <c r="AY308" i="1"/>
  <c r="AW308" i="1" s="1"/>
  <c r="AV308" i="1" s="1"/>
  <c r="AY309" i="1"/>
  <c r="AW309" i="1" s="1"/>
  <c r="AV309" i="1" s="1"/>
  <c r="AY310" i="1"/>
  <c r="AW310" i="1" s="1"/>
  <c r="AV310" i="1" s="1"/>
  <c r="AY311" i="1"/>
  <c r="AW311" i="1" s="1"/>
  <c r="AV311" i="1" s="1"/>
  <c r="AY312" i="1"/>
  <c r="AW312" i="1" s="1"/>
  <c r="AV312" i="1" s="1"/>
  <c r="AY313" i="1"/>
  <c r="AW313" i="1" s="1"/>
  <c r="AV313" i="1" s="1"/>
  <c r="AY314" i="1"/>
  <c r="AW314" i="1" s="1"/>
  <c r="AV314" i="1" s="1"/>
  <c r="AY315" i="1"/>
  <c r="AW315" i="1" s="1"/>
  <c r="AV315" i="1" s="1"/>
  <c r="AY316" i="1"/>
  <c r="AW316" i="1" s="1"/>
  <c r="AV316" i="1" s="1"/>
  <c r="AY317" i="1"/>
  <c r="AW317" i="1" s="1"/>
  <c r="AV317" i="1" s="1"/>
  <c r="AY318" i="1"/>
  <c r="AW318" i="1" s="1"/>
  <c r="AV318" i="1" s="1"/>
  <c r="AY319" i="1"/>
  <c r="AW319" i="1" s="1"/>
  <c r="AV319" i="1" s="1"/>
  <c r="AY320" i="1"/>
  <c r="AW320" i="1" s="1"/>
  <c r="AV320" i="1" s="1"/>
  <c r="AY321" i="1"/>
  <c r="AW321" i="1" s="1"/>
  <c r="AV321" i="1" s="1"/>
  <c r="AY322" i="1"/>
  <c r="AW322" i="1" s="1"/>
  <c r="AV322" i="1" s="1"/>
  <c r="AY323" i="1"/>
  <c r="AW323" i="1" s="1"/>
  <c r="AV323" i="1" s="1"/>
  <c r="AY324" i="1"/>
  <c r="AW324" i="1" s="1"/>
  <c r="AV324" i="1" s="1"/>
  <c r="AY325" i="1"/>
  <c r="AW325" i="1" s="1"/>
  <c r="AV325" i="1" s="1"/>
  <c r="AY326" i="1"/>
  <c r="AW326" i="1" s="1"/>
  <c r="AV326" i="1" s="1"/>
  <c r="AY331" i="1"/>
  <c r="AW331" i="1" s="1"/>
  <c r="AV331" i="1" s="1"/>
  <c r="AY332" i="1"/>
  <c r="AW332" i="1" s="1"/>
  <c r="AV332" i="1" s="1"/>
  <c r="AY337" i="1"/>
  <c r="AW337" i="1" s="1"/>
  <c r="AV337" i="1" s="1"/>
  <c r="AY338" i="1"/>
  <c r="AW338" i="1" s="1"/>
  <c r="AV338" i="1" s="1"/>
  <c r="AY403" i="1"/>
  <c r="AY416" i="1"/>
  <c r="AY417" i="1"/>
  <c r="AY418" i="1"/>
  <c r="AY264" i="1"/>
  <c r="AW264" i="1" s="1"/>
  <c r="AV264" i="1" s="1"/>
  <c r="AY429" i="1"/>
  <c r="AY393" i="1"/>
  <c r="AY398" i="1"/>
  <c r="AY34" i="1"/>
  <c r="AY35" i="1"/>
  <c r="AY36" i="1"/>
  <c r="AY37" i="1"/>
  <c r="AY50" i="1"/>
  <c r="AY60" i="1"/>
  <c r="AY80" i="1"/>
  <c r="AY83" i="1"/>
  <c r="AY85" i="1"/>
  <c r="AY89" i="1"/>
  <c r="AY90" i="1"/>
  <c r="AY91" i="1"/>
  <c r="AY92" i="1"/>
  <c r="AY93" i="1"/>
  <c r="AY94" i="1"/>
  <c r="AY95" i="1"/>
  <c r="AY96" i="1"/>
  <c r="AY97" i="1"/>
  <c r="AY108" i="1"/>
  <c r="AY111" i="1"/>
  <c r="AY112" i="1"/>
  <c r="AY117" i="1"/>
  <c r="AY139" i="1"/>
  <c r="AY203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70" i="1"/>
  <c r="AY271" i="1"/>
  <c r="AY272" i="1"/>
  <c r="AY273" i="1"/>
  <c r="AY274" i="1"/>
  <c r="AY275" i="1"/>
  <c r="AY276" i="1"/>
  <c r="AY278" i="1"/>
  <c r="AY279" i="1"/>
  <c r="AY280" i="1"/>
  <c r="AY281" i="1"/>
  <c r="AY282" i="1"/>
  <c r="AY283" i="1"/>
  <c r="AY284" i="1"/>
  <c r="AY285" i="1"/>
  <c r="AY291" i="1"/>
  <c r="AY292" i="1"/>
  <c r="AY293" i="1"/>
  <c r="AY294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8" i="1"/>
  <c r="AY383" i="1"/>
  <c r="AY391" i="1"/>
  <c r="AY392" i="1"/>
  <c r="AY395" i="1"/>
  <c r="AY396" i="1"/>
  <c r="AY397" i="1"/>
  <c r="AY400" i="1"/>
  <c r="AY401" i="1"/>
  <c r="AY402" i="1"/>
  <c r="AY404" i="1"/>
  <c r="AY405" i="1"/>
  <c r="AY407" i="1"/>
  <c r="AY408" i="1"/>
  <c r="AY409" i="1"/>
  <c r="AY410" i="1"/>
  <c r="AY411" i="1"/>
  <c r="AY412" i="1"/>
  <c r="AY413" i="1"/>
  <c r="AY430" i="1"/>
  <c r="AW269" i="1"/>
  <c r="AV269" i="1" s="1"/>
  <c r="AW268" i="1"/>
  <c r="AV268" i="1" s="1"/>
  <c r="AW267" i="1"/>
  <c r="AV267" i="1" s="1"/>
  <c r="AW266" i="1"/>
  <c r="AV266" i="1" s="1"/>
  <c r="AW265" i="1"/>
  <c r="AV265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K194" i="1" l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<sst xmlns="http://schemas.openxmlformats.org/spreadsheetml/2006/main" count="6712" uniqueCount="1364">
  <si>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</si>
  <si>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</si>
  <si>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</si>
  <si>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</si>
  <si>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</si>
  <si>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</si>
  <si>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</si>
  <si>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</si>
  <si>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</si>
  <si>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</si>
  <si>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</si>
  <si>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</si>
  <si>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</si>
  <si>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</si>
  <si>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</si>
  <si>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</si>
  <si>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</si>
  <si>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</si>
  <si>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</si>
  <si>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</si>
  <si>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</si>
  <si>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</si>
  <si>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</si>
  <si>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</si>
  <si>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</si>
  <si>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</si>
  <si>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</si>
  <si>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</si>
  <si>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</si>
  <si>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</si>
  <si>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</si>
  <si>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</si>
  <si>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</si>
  <si>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</si>
  <si>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</si>
  <si>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</si>
  <si>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</si>
  <si>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</si>
  <si>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</si>
  <si>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</si>
  <si>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</si>
  <si>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</si>
  <si>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</si>
  <si>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</si>
  <si>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</si>
  <si>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</si>
  <si>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</si>
  <si>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</si>
  <si>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</si>
  <si>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</si>
  <si>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</si>
  <si>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</si>
  <si>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</si>
  <si>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</si>
  <si>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</si>
  <si>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</si>
  <si>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</si>
  <si>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</si>
  <si>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</si>
  <si>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</si>
  <si>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</si>
  <si>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</si>
  <si>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</si>
  <si>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</si>
  <si>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</si>
  <si>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</si>
  <si>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</si>
  <si>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</si>
  <si>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</si>
  <si>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</si>
  <si>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</si>
  <si>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</si>
  <si>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</si>
  <si>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</si>
  <si>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</si>
  <si>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</si>
  <si>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</si>
  <si>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</si>
  <si>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</si>
  <si>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</si>
  <si>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</si>
  <si>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</si>
  <si>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</si>
  <si>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</si>
  <si>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</si>
  <si>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</si>
  <si>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</si>
  <si>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</si>
  <si>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</si>
  <si>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</si>
  <si>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</si>
  <si>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</si>
  <si>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</si>
  <si>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</si>
  <si>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</si>
  <si>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</si>
  <si>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</si>
  <si>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</si>
  <si>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</si>
  <si>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</si>
  <si>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</si>
  <si>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</si>
  <si>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</si>
  <si>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</si>
  <si>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</si>
  <si>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</si>
  <si>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</si>
  <si>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</si>
  <si>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</si>
  <si>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</si>
  <si>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</si>
  <si>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</si>
  <si>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</si>
  <si>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</si>
  <si>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</si>
  <si>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</si>
  <si>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</si>
  <si>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</si>
  <si>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</si>
  <si>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</si>
  <si>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</si>
  <si>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</si>
  <si>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</si>
  <si>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</si>
  <si>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</si>
  <si>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</si>
  <si>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</si>
  <si>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</si>
  <si>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</si>
  <si>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</si>
  <si>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</si>
  <si>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</si>
  <si>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</si>
  <si>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</si>
  <si>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</si>
  <si>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</si>
  <si>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</si>
  <si>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</si>
  <si>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</si>
  <si>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</si>
  <si>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</si>
  <si>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</si>
  <si>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</si>
  <si>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</si>
  <si>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</si>
  <si>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</si>
  <si>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</si>
  <si>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</si>
  <si>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</si>
  <si>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</si>
  <si>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</si>
  <si>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</si>
  <si>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</si>
  <si>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</si>
  <si>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</si>
  <si>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</si>
  <si>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</si>
  <si>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</si>
  <si>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</si>
  <si>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</si>
  <si>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</si>
  <si>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</si>
  <si>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</si>
  <si>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</si>
  <si>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</si>
  <si>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</si>
  <si>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</si>
  <si>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</si>
  <si>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</si>
  <si>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</si>
  <si>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</si>
  <si>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</si>
  <si>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</si>
  <si>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</si>
  <si>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</si>
  <si>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</si>
  <si>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</si>
  <si>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</si>
  <si>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</si>
  <si>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</si>
  <si>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</si>
  <si>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</si>
  <si>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</si>
  <si>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</si>
  <si>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</si>
  <si>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</si>
  <si>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</si>
  <si>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</si>
  <si>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</si>
  <si>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</si>
  <si>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</si>
  <si>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</si>
  <si>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</si>
  <si>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</si>
  <si>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</si>
  <si>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</si>
  <si>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</si>
  <si>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</si>
  <si>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</si>
  <si>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</si>
  <si>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</si>
  <si>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</si>
  <si>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</si>
  <si>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</si>
  <si>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</si>
  <si>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</si>
  <si>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</si>
  <si>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</si>
  <si>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</si>
  <si>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</si>
  <si>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</si>
  <si>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</si>
  <si>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</si>
  <si>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</si>
  <si>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</si>
  <si>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</si>
  <si>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</si>
  <si>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</si>
  <si>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</si>
  <si>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</si>
  <si>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</si>
  <si>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</si>
  <si>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</si>
  <si>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</si>
  <si>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</si>
  <si>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</si>
  <si>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</si>
  <si>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</si>
  <si>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</si>
  <si>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</si>
  <si>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</si>
  <si>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</si>
  <si>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</si>
  <si>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</si>
  <si>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</si>
  <si>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</si>
  <si>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</si>
  <si>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</si>
  <si>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</si>
  <si>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</si>
  <si>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</si>
  <si>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</si>
  <si>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</si>
  <si>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</si>
  <si>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</si>
  <si>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</si>
  <si>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</si>
  <si>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</si>
  <si>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</si>
  <si>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</si>
  <si>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</si>
  <si>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</si>
  <si>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</si>
  <si>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</si>
  <si>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</si>
  <si>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</si>
  <si>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</si>
  <si>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</si>
  <si>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</si>
  <si>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</si>
  <si>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</si>
  <si>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</si>
  <si>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</si>
  <si>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</si>
  <si>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</si>
  <si>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</si>
  <si>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</si>
  <si>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</si>
  <si>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</si>
  <si>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</si>
  <si>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</si>
  <si>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</si>
  <si>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</si>
  <si>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</si>
  <si>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</si>
  <si>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</si>
  <si>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</si>
  <si>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</si>
  <si>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</si>
  <si>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</si>
  <si>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</si>
  <si>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</si>
  <si>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</si>
  <si>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</si>
  <si>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</si>
  <si>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</si>
  <si>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</si>
  <si>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</si>
  <si>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</si>
  <si>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</si>
  <si>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</si>
  <si>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</si>
  <si>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</si>
  <si>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</si>
  <si>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</si>
  <si>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</si>
  <si>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</si>
  <si>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</si>
  <si>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</si>
  <si>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</si>
  <si>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</si>
  <si>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</si>
  <si>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</si>
  <si>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</si>
  <si>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</si>
  <si>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</si>
  <si>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</si>
  <si>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</si>
  <si>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</si>
  <si>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</si>
  <si>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</si>
  <si>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</si>
  <si>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</si>
  <si>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</si>
  <si>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</si>
  <si>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</si>
  <si>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</si>
  <si>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</si>
  <si>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</si>
  <si>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</si>
  <si>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</si>
  <si>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</si>
  <si>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</si>
  <si>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</si>
  <si>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</si>
  <si>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</si>
  <si>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</si>
  <si>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</si>
  <si>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</si>
  <si>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</si>
  <si>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</si>
  <si>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</si>
  <si>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</si>
  <si>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</si>
  <si>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</si>
  <si>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</si>
  <si>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</si>
  <si>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</si>
  <si>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</si>
  <si>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</si>
  <si>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</si>
  <si>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</si>
  <si>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</si>
  <si>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</si>
  <si>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</si>
  <si>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</si>
  <si>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</si>
  <si>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</si>
  <si>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</si>
  <si>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</si>
  <si>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</si>
  <si>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</si>
  <si>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</si>
  <si>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</si>
  <si>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</si>
  <si>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</si>
  <si>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</si>
  <si>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</si>
  <si>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</si>
  <si>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</si>
  <si>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</si>
  <si>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</si>
  <si>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</si>
  <si>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</si>
  <si>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</si>
  <si>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</si>
  <si>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</si>
  <si>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</si>
  <si>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</si>
  <si>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</si>
  <si>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</si>
  <si>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</si>
  <si>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</si>
  <si>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</si>
  <si>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</si>
  <si>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</si>
  <si>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</si>
  <si>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</si>
  <si>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</si>
  <si>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</si>
  <si>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</si>
  <si>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</si>
  <si>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</si>
  <si>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</si>
  <si>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</si>
  <si>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</si>
  <si>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</si>
  <si>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</si>
  <si>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</si>
  <si>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</si>
  <si>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</si>
  <si>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</si>
  <si>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</si>
  <si>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</si>
  <si>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</si>
  <si>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</si>
  <si>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</si>
  <si>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</si>
  <si>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</si>
  <si>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</si>
  <si>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</si>
  <si>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</si>
  <si>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</si>
  <si>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</si>
  <si>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</si>
  <si>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</si>
  <si>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</si>
  <si>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</si>
  <si>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</si>
  <si>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</si>
  <si>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</si>
  <si>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</si>
  <si>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</si>
  <si>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</si>
  <si>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</si>
  <si>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</si>
  <si>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</si>
  <si>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</si>
  <si>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</si>
  <si>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</si>
  <si>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</si>
  <si>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</si>
  <si>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</si>
  <si>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</si>
  <si>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</si>
  <si>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</si>
  <si>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</si>
  <si>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</si>
  <si>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</si>
  <si>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</si>
  <si>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</si>
  <si>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</si>
  <si>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</si>
  <si>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</si>
  <si>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</si>
  <si>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</si>
  <si>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</si>
  <si>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</si>
  <si>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</si>
  <si>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</si>
  <si>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</si>
  <si>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</si>
  <si>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</si>
  <si>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</si>
  <si>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</si>
  <si>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</si>
  <si>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</si>
  <si>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</si>
  <si>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</si>
  <si>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</si>
  <si>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</si>
  <si>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</si>
  <si>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</si>
  <si>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</si>
  <si>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</si>
  <si>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</si>
  <si>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</si>
  <si>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</si>
  <si>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</si>
  <si>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</si>
  <si>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</si>
  <si>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</si>
  <si>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</si>
  <si>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</si>
  <si>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</si>
  <si>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</si>
  <si>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</si>
  <si>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</si>
  <si>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</si>
  <si>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</si>
  <si>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</si>
  <si>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</si>
  <si>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</si>
  <si>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</si>
  <si>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</si>
  <si>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</si>
  <si>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</si>
  <si>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</si>
  <si>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</si>
  <si>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</si>
  <si>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</si>
  <si>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</si>
  <si>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</si>
  <si>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</si>
  <si>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</si>
  <si>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</si>
  <si>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</si>
  <si>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</si>
  <si>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</si>
  <si>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</si>
  <si>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</si>
  <si>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</si>
  <si>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</si>
  <si>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</si>
  <si>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</si>
  <si>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</si>
  <si>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</si>
  <si>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</si>
  <si>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</si>
  <si>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</si>
  <si>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</si>
  <si>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</si>
  <si>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</si>
  <si>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</si>
  <si>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</si>
  <si>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</si>
  <si>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</si>
  <si>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</si>
  <si>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</si>
  <si>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</si>
  <si>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</si>
  <si>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</si>
  <si>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</si>
  <si>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</si>
  <si>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</si>
  <si>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</si>
  <si>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</si>
  <si>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</si>
  <si>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</si>
  <si>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</si>
  <si>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</si>
  <si>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</si>
  <si>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</si>
  <si>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</si>
  <si>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</si>
  <si>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</si>
  <si>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</si>
  <si>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</si>
  <si>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</si>
  <si>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</si>
  <si>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</si>
  <si>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</si>
  <si>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</si>
  <si>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</si>
  <si>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</si>
  <si>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</si>
  <si>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</si>
  <si>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</si>
  <si>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</si>
  <si>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</si>
  <si>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</si>
  <si>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</si>
  <si>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</si>
  <si>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</si>
  <si>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</si>
  <si>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</si>
  <si>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</si>
  <si>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</si>
  <si>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</si>
  <si>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</si>
  <si>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</si>
  <si>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</si>
  <si>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</si>
  <si>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</si>
  <si>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</si>
  <si>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</si>
  <si>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</si>
  <si>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</si>
  <si>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</si>
  <si>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</si>
  <si>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</si>
  <si>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</si>
  <si>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</si>
  <si>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</si>
  <si>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</si>
  <si>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</si>
  <si>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</si>
  <si>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</si>
  <si>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</si>
  <si>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</si>
  <si>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</si>
  <si>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</si>
  <si>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</si>
  <si>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</si>
  <si>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</si>
  <si>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</si>
  <si>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</si>
  <si>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</si>
  <si>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</si>
  <si>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</si>
  <si>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</si>
  <si>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</si>
  <si>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</si>
  <si>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</si>
  <si>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</si>
  <si>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</si>
  <si>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</si>
  <si>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</si>
  <si>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</si>
  <si>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</si>
  <si>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</si>
  <si>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</si>
  <si>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</si>
  <si>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</si>
  <si>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</si>
  <si>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</si>
  <si>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</si>
  <si>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</si>
  <si>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</si>
  <si>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</si>
  <si>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</si>
  <si>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</si>
  <si>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</si>
  <si>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</si>
  <si>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</si>
  <si>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</si>
  <si>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</si>
  <si>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</si>
  <si>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</si>
  <si>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</si>
  <si>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</si>
  <si>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</si>
  <si>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</si>
  <si>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</si>
  <si>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</si>
  <si>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</si>
  <si>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</si>
  <si>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</si>
  <si>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</si>
  <si>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</si>
  <si>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</si>
  <si>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</si>
  <si>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</si>
  <si>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</si>
  <si>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</si>
  <si>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</si>
  <si>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</si>
  <si>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</si>
  <si>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</si>
  <si>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</si>
  <si>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</si>
  <si>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</si>
  <si>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</si>
  <si>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</si>
  <si>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</si>
  <si>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</si>
  <si>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</si>
  <si>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</si>
  <si>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</si>
  <si>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</si>
  <si>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</si>
  <si>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</si>
  <si>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</si>
  <si>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</si>
  <si>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</si>
  <si>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</si>
  <si>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</si>
  <si>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</si>
  <si>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</si>
  <si>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</si>
  <si>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</si>
  <si>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</si>
  <si>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</si>
  <si>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</si>
  <si>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</si>
  <si>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</si>
  <si>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</si>
  <si>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</si>
  <si>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</si>
  <si>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</si>
  <si>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</si>
  <si>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</si>
  <si>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</si>
  <si>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</si>
  <si>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</si>
  <si>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</si>
  <si>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</si>
  <si>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</si>
  <si>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</si>
  <si>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</si>
  <si>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</si>
  <si>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</si>
  <si>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</si>
  <si>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</si>
  <si>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</si>
  <si>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</si>
  <si>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</si>
  <si>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</si>
  <si>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</si>
  <si>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</si>
  <si>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</si>
  <si>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</si>
  <si>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</si>
  <si>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</si>
  <si>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</si>
  <si>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</si>
  <si>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</si>
  <si>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</si>
  <si>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</si>
  <si>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</si>
  <si>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</si>
  <si>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</si>
  <si>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</si>
  <si>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</si>
  <si>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</si>
  <si>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</si>
  <si>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</si>
  <si>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</si>
  <si>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</si>
  <si>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</si>
  <si>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</si>
  <si>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</si>
  <si>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</si>
  <si>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</si>
  <si>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</si>
  <si>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</si>
  <si>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</si>
  <si>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</si>
  <si>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</si>
  <si>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</si>
  <si>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</si>
  <si>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</si>
  <si>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</si>
  <si>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</si>
  <si>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</si>
  <si>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</si>
  <si>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</si>
  <si>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</si>
  <si>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</si>
  <si>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</si>
  <si>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</si>
  <si>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</si>
  <si>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</si>
  <si>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</si>
  <si>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</si>
  <si>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</si>
  <si>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</si>
  <si>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</si>
  <si>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</si>
  <si>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</si>
  <si>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</si>
  <si>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</si>
  <si>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</si>
  <si>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</si>
  <si>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</si>
  <si>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</si>
  <si>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</si>
  <si>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</si>
  <si>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</si>
  <si>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</si>
  <si>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</si>
  <si>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</si>
  <si>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</si>
  <si>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</si>
  <si>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</si>
  <si>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</si>
  <si>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</si>
  <si>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</si>
  <si>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</si>
  <si>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</si>
  <si>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</si>
  <si>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</si>
  <si>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</si>
  <si>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</si>
  <si>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</si>
  <si>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</si>
  <si>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</si>
  <si>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</si>
  <si>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</si>
  <si>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</si>
  <si>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</si>
  <si>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</si>
  <si>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</si>
  <si>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</si>
  <si>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</si>
  <si>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</si>
  <si>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</si>
  <si>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</si>
  <si>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</si>
  <si>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</si>
  <si>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</si>
  <si>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</si>
  <si>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</si>
  <si>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</si>
  <si>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</si>
  <si>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</si>
  <si>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</si>
  <si>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</si>
  <si>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</si>
  <si>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</si>
  <si>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</si>
  <si>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</si>
  <si>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</si>
  <si>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</si>
  <si>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</si>
  <si>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</si>
  <si>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</si>
  <si>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</si>
  <si>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</si>
  <si>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</si>
  <si>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</si>
  <si>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</si>
  <si>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</si>
  <si>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</si>
  <si>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</si>
  <si>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</si>
  <si>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</si>
  <si>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</si>
  <si>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</si>
  <si>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</si>
  <si>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</si>
  <si>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</si>
  <si>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</si>
  <si>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</si>
  <si>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</si>
  <si>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</si>
  <si>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</si>
  <si>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</si>
  <si>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</si>
  <si>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</si>
  <si>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</si>
  <si>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</si>
  <si>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</si>
  <si>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</si>
  <si>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</si>
  <si>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</si>
  <si>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</si>
  <si>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</si>
  <si>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</si>
  <si>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</si>
  <si>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</si>
  <si>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</si>
  <si>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</si>
  <si>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</si>
  <si>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</si>
  <si>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</si>
  <si>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</si>
  <si>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</si>
  <si>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</si>
  <si>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</si>
  <si>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</si>
  <si>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</si>
  <si>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</si>
  <si>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</si>
  <si>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</si>
  <si>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</si>
  <si>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</si>
  <si>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</si>
  <si>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</si>
  <si>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</si>
  <si>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</si>
  <si>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</si>
  <si>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</si>
  <si>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</si>
  <si>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</si>
  <si>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</si>
  <si>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</si>
  <si>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</si>
  <si>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</si>
  <si>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</si>
  <si>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</si>
  <si>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</si>
  <si>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</si>
  <si>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</si>
  <si>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</si>
  <si>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</si>
  <si>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</si>
  <si>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</si>
  <si>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</si>
  <si>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</si>
  <si>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</si>
  <si>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</si>
  <si>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</si>
  <si>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</si>
  <si>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</si>
  <si>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</si>
  <si>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</si>
  <si>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</si>
  <si>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</si>
  <si>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</si>
  <si>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</si>
  <si>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</si>
  <si>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</si>
  <si>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</si>
  <si>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</si>
  <si>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</si>
  <si>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</si>
  <si>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</si>
  <si>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</si>
  <si>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</si>
  <si>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</si>
  <si>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</si>
  <si>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</si>
  <si>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</si>
  <si>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</si>
  <si>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</si>
  <si>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</si>
  <si>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</si>
  <si>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</si>
  <si>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</si>
  <si>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</si>
  <si>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</si>
  <si>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</si>
  <si>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</si>
  <si>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</si>
  <si>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</si>
  <si>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</si>
  <si>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</si>
  <si>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</si>
  <si>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</si>
  <si>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</si>
  <si>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</si>
  <si>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</si>
  <si>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</si>
  <si>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</si>
  <si>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</si>
  <si>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</si>
  <si>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</si>
  <si>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</si>
  <si>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</si>
  <si>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</si>
  <si>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</si>
  <si>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</si>
  <si>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</si>
  <si>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</si>
  <si>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</si>
  <si>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</si>
  <si>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</si>
  <si>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</si>
  <si>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</si>
  <si>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</si>
  <si>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</si>
  <si>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</si>
  <si>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</si>
  <si>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</si>
  <si>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</si>
  <si>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</si>
  <si>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</si>
  <si>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</si>
  <si>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</si>
  <si>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</si>
  <si>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</si>
  <si>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</si>
  <si>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</si>
  <si>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</si>
  <si>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</si>
  <si>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</si>
  <si>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</si>
  <si>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</si>
  <si>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</si>
  <si>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</si>
  <si>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</si>
  <si>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</si>
  <si>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</si>
  <si>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</si>
  <si>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</si>
  <si>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</si>
  <si>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</si>
  <si>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</si>
  <si>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</si>
  <si>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</si>
  <si>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</si>
  <si>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</si>
  <si>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</si>
  <si>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</si>
  <si>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</si>
  <si>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</si>
  <si>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</si>
  <si>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</si>
  <si>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</si>
  <si>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</si>
  <si>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</si>
  <si>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</si>
  <si>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</si>
  <si>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</si>
  <si>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</si>
  <si>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</si>
  <si>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</si>
  <si>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</si>
  <si>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</si>
  <si>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</si>
  <si>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</si>
  <si>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</si>
  <si>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</si>
  <si>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</si>
  <si>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</si>
  <si>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</si>
  <si>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</si>
  <si>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</si>
  <si>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</si>
  <si>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</si>
  <si>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</si>
  <si>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</si>
  <si>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</si>
  <si>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</si>
  <si>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</si>
  <si>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</si>
  <si>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</si>
  <si>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</si>
  <si>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</si>
  <si>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</si>
  <si>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</si>
  <si>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</si>
  <si>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</si>
  <si>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</si>
  <si>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</si>
  <si>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</si>
  <si>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</si>
  <si>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</si>
  <si>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</si>
  <si>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</si>
  <si>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</si>
  <si>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</si>
  <si>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</si>
  <si>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</si>
  <si>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</si>
  <si>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</si>
  <si>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</si>
  <si>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</si>
  <si>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</si>
  <si>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</si>
  <si>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</si>
  <si>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</si>
  <si>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</si>
  <si>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</si>
  <si>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</si>
  <si>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</si>
  <si>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</si>
  <si>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</si>
  <si>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</si>
  <si>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</si>
  <si>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</si>
  <si>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</si>
  <si>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</si>
  <si>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</si>
  <si>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</si>
  <si>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</si>
  <si>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</si>
  <si>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</si>
  <si>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</si>
  <si>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</si>
  <si>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</si>
  <si>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</si>
  <si>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</si>
  <si>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</si>
  <si>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</si>
  <si>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</si>
  <si>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</si>
  <si>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</si>
  <si>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</si>
  <si>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</si>
  <si>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</si>
  <si>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</si>
  <si>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</si>
  <si>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</si>
  <si>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</si>
  <si>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</si>
  <si>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</si>
  <si>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</si>
  <si>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</si>
  <si>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</si>
  <si>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</si>
  <si>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</si>
  <si>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</si>
  <si>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</si>
  <si>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</si>
  <si>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</si>
  <si>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</si>
  <si>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</si>
  <si>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</si>
  <si>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</si>
  <si>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</si>
  <si>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</si>
  <si>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</si>
  <si>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</si>
  <si>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</si>
  <si>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</si>
  <si>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</si>
  <si>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</si>
  <si>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</si>
  <si>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</si>
  <si>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</si>
  <si>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</si>
  <si>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</si>
  <si>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</si>
  <si>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</si>
  <si>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</si>
  <si>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</si>
  <si>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</si>
  <si>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</si>
  <si>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</si>
  <si>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</si>
  <si>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</si>
  <si>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</si>
  <si>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</si>
  <si>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</si>
  <si>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</si>
  <si>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</si>
  <si>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</si>
  <si>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</si>
  <si>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</si>
  <si>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</si>
  <si>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</si>
  <si>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</si>
  <si>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</si>
  <si>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</si>
  <si>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</si>
  <si>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</si>
  <si>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</si>
  <si>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</si>
  <si>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</si>
  <si>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</si>
  <si>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</si>
  <si>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</si>
  <si>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</si>
  <si>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</si>
  <si>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</si>
  <si>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</si>
  <si>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</si>
  <si>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</si>
  <si>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</si>
  <si>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</si>
  <si>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</si>
  <si>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</si>
  <si>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</si>
  <si>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</si>
  <si>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</si>
  <si>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</si>
  <si>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</si>
  <si>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</si>
  <si>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</si>
  <si>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</si>
  <si>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</si>
  <si>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</si>
  <si>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</si>
  <si>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</si>
  <si>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</si>
  <si>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</si>
  <si>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</si>
  <si>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</si>
  <si>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</si>
  <si>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</si>
  <si>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</si>
  <si>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</si>
  <si>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</si>
  <si>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</si>
  <si>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</si>
  <si>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</si>
  <si>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</si>
  <si>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</si>
  <si>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</si>
  <si>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</si>
  <si>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</si>
  <si>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</si>
  <si>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</si>
  <si>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</si>
  <si>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</si>
  <si>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</si>
  <si>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</si>
  <si>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</si>
  <si>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</si>
  <si>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</si>
  <si>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</si>
  <si>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</si>
  <si>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</si>
  <si>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</si>
  <si>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</si>
  <si>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</si>
  <si>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</si>
  <si>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</si>
  <si>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</si>
  <si>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</si>
  <si>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</si>
  <si>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</si>
  <si>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</si>
  <si>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</si>
  <si>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</si>
  <si>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</si>
  <si>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</si>
  <si>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</si>
  <si>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</si>
  <si>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</si>
  <si>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</si>
  <si>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</si>
  <si>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</si>
  <si>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</si>
  <si>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</si>
  <si>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</si>
  <si>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</si>
  <si>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</si>
  <si>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</si>
  <si>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</si>
  <si>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</si>
  <si>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</si>
  <si>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</si>
  <si>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</si>
  <si>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</si>
  <si>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</si>
  <si>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</si>
  <si>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</si>
  <si>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</si>
  <si>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</si>
  <si>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</si>
  <si>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</si>
  <si>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</si>
  <si>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</si>
  <si>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</si>
  <si>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</si>
  <si>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</si>
  <si>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</si>
  <si>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</si>
  <si>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</si>
  <si>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</si>
  <si>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</si>
  <si>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</si>
  <si>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</si>
  <si>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</si>
  <si>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</si>
  <si>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</si>
  <si>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</si>
  <si>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</si>
  <si>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</si>
  <si>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</si>
  <si>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</si>
  <si>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</si>
  <si>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</si>
  <si>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</si>
  <si>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</si>
  <si>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</si>
  <si>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</si>
  <si>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</si>
  <si>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</si>
  <si>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</si>
  <si>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</si>
  <si>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</si>
  <si>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</si>
  <si>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</si>
  <si>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</si>
  <si>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</si>
  <si>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</si>
  <si>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</si>
  <si>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</si>
  <si>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</si>
  <si>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</si>
  <si>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</si>
  <si>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</si>
  <si>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</si>
  <si>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</si>
  <si>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</si>
  <si>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</si>
  <si>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</si>
  <si>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</si>
  <si>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</si>
  <si>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</si>
  <si>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</si>
  <si>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</si>
  <si>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</si>
  <si>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</si>
  <si>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</si>
  <si>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</si>
  <si>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</si>
  <si>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</si>
  <si>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</si>
  <si>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</si>
  <si>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</si>
  <si>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</si>
  <si>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</si>
  <si>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</si>
  <si>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</si>
  <si>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</si>
  <si>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</si>
  <si>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</si>
  <si>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</si>
  <si>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</si>
  <si>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</si>
  <si>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</si>
  <si>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</si>
  <si>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</si>
  <si>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</si>
  <si>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</si>
  <si>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</si>
  <si>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</si>
  <si>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</si>
  <si>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</si>
  <si>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</si>
  <si>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</si>
  <si>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Pool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</si>
  <si>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</si>
  <si>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</si>
  <si>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</si>
  <si>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</si>
  <si>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</si>
  <si>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</si>
  <si>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</si>
  <si>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</si>
  <si>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</si>
  <si>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</si>
  <si>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</si>
  <si>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</si>
  <si>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</si>
  <si>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</si>
  <si>
    <t>template_outdoor_pool_filter_plug_proxy</t>
  </si>
  <si>
    <t>outdoor_pool_filter_plug</t>
  </si>
  <si>
    <t>outdoor_pool_filter_plug_energy_power</t>
  </si>
  <si>
    <t>outdoor_pool_filter_plug_energy_total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</si>
  <si>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</si>
  <si>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</si>
  <si>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</si>
  <si>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</si>
  <si>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</si>
  <si>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</si>
  <si>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{ "PowerOnState":0, "PowerRetain":"ON", "StatusRetain":"ON", "TelePeriod":10 }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</si>
  <si>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</si>
  <si>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</si>
  <si>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</si>
  <si>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</si>
  <si>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</si>
  <si>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</si>
  <si>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</si>
  <si>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</si>
  <si>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</si>
  <si>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THR316D</t>
  </si>
  <si>
    <t>{{ value_json["SI7021"]["Temperature"] }}</t>
  </si>
  <si>
    <t>{{ value_json["SI7021"]["Humidity"] }}</t>
  </si>
  <si>
    <t>{{ value_json["DS18B20"]["Temperature"] }}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</si>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</sst>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/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0"/>
    <tableColumn id="31" xr3:uid="{0D8A1BBE-51B4-E147-A44E-9683CA8C518F}" name="grafana_display_type" dataDxfId="1"/>
    <tableColumn id="14" xr3:uid="{78BFD416-14E2-1346-ABA3-7482F2EF964B}" name="compensation_curve" dataDxfId="42"/>
    <tableColumn id="42" xr3:uid="{89DBF06F-3894-034F-A260-C4F7288ABF85}" name="zigbee_type" dataDxfId="41"/>
    <tableColumn id="43" xr3:uid="{E7D1DC27-417A-B44D-9C67-253D3AEEAC31}" name="zigbee_group" dataDxfId="40"/>
    <tableColumn id="41" xr3:uid="{C2AC9DC2-579C-114D-BD33-47F922A7ECD8}" name="zigbee_config" dataDxfId="39"/>
    <tableColumn id="38" xr3:uid="{26490464-B58E-B747-AFA6-696984DB49F8}" name="zigbee_device_config" dataDxfId="38"/>
    <tableColumn id="53" xr3:uid="{97C0AC03-0E68-C04D-AAB1-394239DA0E93}" name="tasmota_device_config" dataDxfId="37"/>
    <tableColumn id="8" xr3:uid="{00000000-0010-0000-0000-000008000000}" name="state_class" dataDxfId="36"/>
    <tableColumn id="9" xr3:uid="{00000000-0010-0000-0000-000009000000}" name="unit_of_measurement" dataDxfId="35"/>
    <tableColumn id="10" xr3:uid="{00000000-0010-0000-0000-00000A000000}" name="device_class" dataDxfId="34"/>
    <tableColumn id="11" xr3:uid="{00000000-0010-0000-0000-00000B000000}" name="icon" dataDxfId="33"/>
    <tableColumn id="12" xr3:uid="{00000000-0010-0000-0000-00000C000000}" name="sample_period" dataDxfId="32"/>
    <tableColumn id="15" xr3:uid="{00000000-0010-0000-0000-00000F000000}" name="force_update" dataDxfId="31"/>
    <tableColumn id="55" xr3:uid="{A7039A10-DEBB-A944-8FAD-A77F3CF1F429}" name="optimistic" dataDxfId="30"/>
    <tableColumn id="16" xr3:uid="{00000000-0010-0000-0000-000010000000}" name="unique_id_device" dataDxfId="29"/>
    <tableColumn id="17" xr3:uid="{00000000-0010-0000-0000-000011000000}" name="discovery_topic" dataDxfId="28">
      <calculatedColumnFormula>IF(ISBLANK(AI4),  "", _xlfn.CONCAT("haas/entity/sensor/", LOWER(C4), "/", E4, "/config"))</calculatedColumnFormula>
    </tableColumn>
    <tableColumn id="18" xr3:uid="{00000000-0010-0000-0000-000012000000}" name="state_topic" dataDxfId="27">
      <calculatedColumnFormula>IF(ISBLANK(AI4),  "", _xlfn.CONCAT(LOWER(C4), "/", E4))</calculatedColumnFormula>
    </tableColumn>
    <tableColumn id="54" xr3:uid="{07C1F1CD-523C-4A44-98AC-1E70912971C8}" name="command_topic" dataDxfId="26"/>
    <tableColumn id="56" xr3:uid="{256F7B55-FAA5-B74F-8FD2-07EB07120BFC}" name="availability_topic" dataDxfId="25"/>
    <tableColumn id="60" xr3:uid="{879A506D-709C-0C47-A5F6-FF87CE7E643D}" name="payload_on" dataDxfId="24"/>
    <tableColumn id="59" xr3:uid="{5292E359-6C9C-B546-A29E-DEF850DCCA28}" name="payload_off" dataDxfId="23"/>
    <tableColumn id="58" xr3:uid="{DE814105-6A0E-9345-AA8B-97FD58CC76ED}" name="payload_available" dataDxfId="22"/>
    <tableColumn id="57" xr3:uid="{9E11398C-2422-0E41-8975-F1A8C86DE2C4}" name="payload_not_available" dataDxfId="21"/>
    <tableColumn id="19" xr3:uid="{00000000-0010-0000-0000-000013000000}" name="value_template" dataDxfId="20"/>
    <tableColumn id="20" xr3:uid="{00000000-0010-0000-0000-000014000000}" name="qos" dataDxfId="19"/>
    <tableColumn id="37" xr3:uid="{64D4DD58-B502-4345-9167-C0EACC9E86EC}" name="device_configuration_url" dataDxfId="18"/>
    <tableColumn id="64" xr3:uid="{24CCFA05-A4F8-534D-91C0-D3447DCE67C4}" name="device_proxy_type" dataDxfId="6"/>
    <tableColumn id="21" xr3:uid="{00000000-0010-0000-0000-000015000000}" name="device_identifiers" dataDxfId="8"/>
    <tableColumn id="23" xr3:uid="{00000000-0010-0000-0000-000017000000}" name="device_name" dataDxfId="17"/>
    <tableColumn id="70" xr3:uid="{86BF12BE-6611-5F4A-B51A-958EF054030A}" name="_device_name_prefix_custom" dataDxfId="3"/>
    <tableColumn id="69" xr3:uid="{E9085A4B-1F83-9F48-9959-5208B03EB691}" name="_device_name_prefix_default" dataDxfId="2">
      <calculatedColumnFormula>_xlfn.CONCAT(Table2[[#This Row],[device_manufacturer]], " ", Table2[[#This Row],[device_suggested_area]])</calculatedColumnFormula>
    </tableColumn>
    <tableColumn id="68" xr3:uid="{367C2781-0CFC-E449-AB25-A709A2ED12F2}" name="_device_name_suffix" dataDxfId="4"/>
    <tableColumn id="24" xr3:uid="{00000000-0010-0000-0000-000018000000}" name="device_model" dataDxfId="16"/>
    <tableColumn id="25" xr3:uid="{00000000-0010-0000-0000-000019000000}" name="device_manufacturer" dataDxfId="15"/>
    <tableColumn id="65" xr3:uid="{8685B72E-27AD-BF42-B42B-86B1468C2061}" name="device_sw_version" dataDxfId="5"/>
    <tableColumn id="26" xr3:uid="{00000000-0010-0000-0000-00001A000000}" name="device_suggested_area" dataDxfId="10"/>
    <tableColumn id="40" xr3:uid="{344437C2-0BDB-7546-8FAB-6C4F23E06045}" name="device_suggested_area_override" dataDxfId="9"/>
    <tableColumn id="63" xr3:uid="{45112545-FC08-BC40-A551-0454D8CE3BD0}" name="custom_config" dataDxfId="7"/>
    <tableColumn id="36" xr3:uid="{9BE9D8F1-8323-CD41-9A9F-7BB21381C895}" name="connection_vlan" dataDxfId="14"/>
    <tableColumn id="35" xr3:uid="{083AE619-8F32-3D45-8483-3D0D4C3918AF}" name="connection_mac" dataDxfId="13"/>
    <tableColumn id="34" xr3:uid="{BBD927E3-6295-6C4D-8EC3-6DFFCC064F3B}" name="connection_ip" dataDxfId="12"/>
    <tableColumn id="33" xr3:uid="{02BC701A-79AC-534B-9960-6F231D2962E3}" name="device_connections" dataDxfId="1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topLeftCell="A211" zoomScale="120" zoomScaleNormal="120" workbookViewId="0">
      <selection activeCell="E235" sqref="E235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customWidth="1"/>
    <col min="39" max="39" width="46.16406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8.33203125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561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917</v>
      </c>
      <c r="P1" s="5" t="s">
        <v>917</v>
      </c>
      <c r="Q1" s="5" t="s">
        <v>917</v>
      </c>
      <c r="R1" s="5" t="s">
        <v>917</v>
      </c>
      <c r="S1" s="5" t="s">
        <v>917</v>
      </c>
      <c r="T1" s="58" t="s">
        <v>918</v>
      </c>
      <c r="U1" s="5" t="s">
        <v>279</v>
      </c>
      <c r="V1" s="6" t="s">
        <v>279</v>
      </c>
      <c r="W1" s="7" t="s">
        <v>576</v>
      </c>
      <c r="X1" s="7" t="s">
        <v>576</v>
      </c>
      <c r="Y1" s="7" t="s">
        <v>576</v>
      </c>
      <c r="Z1" s="7" t="s">
        <v>644</v>
      </c>
      <c r="AA1" s="7" t="s">
        <v>1084</v>
      </c>
      <c r="AB1" s="7" t="s">
        <v>195</v>
      </c>
      <c r="AC1" s="7" t="s">
        <v>196</v>
      </c>
      <c r="AD1" s="16" t="s">
        <v>197</v>
      </c>
      <c r="AE1" s="16" t="s">
        <v>853</v>
      </c>
      <c r="AF1" s="7" t="s">
        <v>195</v>
      </c>
      <c r="AG1" s="7" t="s">
        <v>195</v>
      </c>
      <c r="AH1" s="7" t="s">
        <v>1085</v>
      </c>
      <c r="AI1" s="7" t="s">
        <v>195</v>
      </c>
      <c r="AJ1" s="7" t="s">
        <v>195</v>
      </c>
      <c r="AK1" s="7" t="s">
        <v>195</v>
      </c>
      <c r="AL1" s="7" t="s">
        <v>1085</v>
      </c>
      <c r="AM1" s="7" t="s">
        <v>1085</v>
      </c>
      <c r="AN1" s="7" t="s">
        <v>1085</v>
      </c>
      <c r="AO1" s="7" t="s">
        <v>1085</v>
      </c>
      <c r="AP1" s="7" t="s">
        <v>1085</v>
      </c>
      <c r="AQ1" s="7" t="s">
        <v>1085</v>
      </c>
      <c r="AR1" s="7" t="s">
        <v>195</v>
      </c>
      <c r="AS1" s="7" t="s">
        <v>195</v>
      </c>
      <c r="AT1" s="7" t="s">
        <v>195</v>
      </c>
      <c r="AU1" s="7" t="s">
        <v>971</v>
      </c>
      <c r="AV1" s="7" t="s">
        <v>537</v>
      </c>
      <c r="AW1" s="7" t="s">
        <v>537</v>
      </c>
      <c r="AX1" s="7" t="s">
        <v>971</v>
      </c>
      <c r="AY1" s="7" t="s">
        <v>537</v>
      </c>
      <c r="AZ1" s="7" t="s">
        <v>537</v>
      </c>
      <c r="BA1" s="7" t="s">
        <v>537</v>
      </c>
      <c r="BB1" s="7" t="s">
        <v>537</v>
      </c>
      <c r="BC1" s="7" t="s">
        <v>537</v>
      </c>
      <c r="BD1" s="7" t="s">
        <v>537</v>
      </c>
      <c r="BE1" s="7" t="s">
        <v>849</v>
      </c>
      <c r="BF1" s="7" t="s">
        <v>971</v>
      </c>
      <c r="BG1" s="7" t="s">
        <v>537</v>
      </c>
      <c r="BH1" s="7" t="s">
        <v>845</v>
      </c>
      <c r="BI1" s="7" t="s">
        <v>537</v>
      </c>
      <c r="BJ1" s="7" t="s">
        <v>846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566</v>
      </c>
      <c r="K2" s="3" t="s">
        <v>842</v>
      </c>
      <c r="L2" s="3" t="s">
        <v>843</v>
      </c>
      <c r="M2" s="3" t="s">
        <v>559</v>
      </c>
      <c r="N2" s="3" t="s">
        <v>560</v>
      </c>
      <c r="O2" s="17" t="s">
        <v>960</v>
      </c>
      <c r="P2" s="4" t="s">
        <v>964</v>
      </c>
      <c r="Q2" s="4" t="s">
        <v>919</v>
      </c>
      <c r="R2" s="4" t="s">
        <v>919</v>
      </c>
      <c r="S2" s="4" t="s">
        <v>920</v>
      </c>
      <c r="T2" s="4" t="s">
        <v>921</v>
      </c>
      <c r="U2" s="4" t="s">
        <v>562</v>
      </c>
      <c r="V2" s="8" t="s">
        <v>335</v>
      </c>
      <c r="W2" s="8" t="s">
        <v>584</v>
      </c>
      <c r="X2" s="8" t="s">
        <v>585</v>
      </c>
      <c r="Y2" s="13" t="s">
        <v>577</v>
      </c>
      <c r="Z2" s="8" t="s">
        <v>645</v>
      </c>
      <c r="AA2" s="8" t="s">
        <v>1083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1089</v>
      </c>
      <c r="AI2" s="10" t="s">
        <v>161</v>
      </c>
      <c r="AJ2" s="11" t="s">
        <v>162</v>
      </c>
      <c r="AK2" s="10" t="s">
        <v>163</v>
      </c>
      <c r="AL2" s="10" t="s">
        <v>1086</v>
      </c>
      <c r="AM2" s="10" t="s">
        <v>1098</v>
      </c>
      <c r="AN2" s="10" t="s">
        <v>1107</v>
      </c>
      <c r="AO2" s="10" t="s">
        <v>1108</v>
      </c>
      <c r="AP2" s="10" t="s">
        <v>1103</v>
      </c>
      <c r="AQ2" s="10" t="s">
        <v>1104</v>
      </c>
      <c r="AR2" s="9" t="s">
        <v>164</v>
      </c>
      <c r="AS2" s="10" t="s">
        <v>615</v>
      </c>
      <c r="AT2" s="12" t="s">
        <v>170</v>
      </c>
      <c r="AU2" s="12" t="s">
        <v>1207</v>
      </c>
      <c r="AV2" s="10" t="s">
        <v>370</v>
      </c>
      <c r="AW2" s="10" t="s">
        <v>166</v>
      </c>
      <c r="AX2" s="10" t="s">
        <v>1329</v>
      </c>
      <c r="AY2" s="10" t="s">
        <v>1330</v>
      </c>
      <c r="AZ2" s="10" t="s">
        <v>1331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850</v>
      </c>
      <c r="BF2" s="10" t="s">
        <v>972</v>
      </c>
      <c r="BG2" s="10" t="s">
        <v>847</v>
      </c>
      <c r="BH2" s="10" t="s">
        <v>844</v>
      </c>
      <c r="BI2" s="10" t="s">
        <v>369</v>
      </c>
      <c r="BJ2" s="12" t="s">
        <v>848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563</v>
      </c>
      <c r="K3" s="50" t="s">
        <v>825</v>
      </c>
      <c r="L3" s="50" t="s">
        <v>826</v>
      </c>
      <c r="M3" s="50" t="s">
        <v>556</v>
      </c>
      <c r="N3" s="50" t="s">
        <v>557</v>
      </c>
      <c r="O3" s="52" t="s">
        <v>959</v>
      </c>
      <c r="P3" s="51" t="s">
        <v>922</v>
      </c>
      <c r="Q3" s="51" t="s">
        <v>923</v>
      </c>
      <c r="R3" s="53" t="s">
        <v>924</v>
      </c>
      <c r="S3" s="53" t="s">
        <v>925</v>
      </c>
      <c r="T3" s="59" t="s">
        <v>915</v>
      </c>
      <c r="U3" s="51" t="s">
        <v>558</v>
      </c>
      <c r="V3" s="1" t="s">
        <v>333</v>
      </c>
      <c r="W3" s="1" t="s">
        <v>640</v>
      </c>
      <c r="X3" s="1" t="s">
        <v>641</v>
      </c>
      <c r="Y3" s="1" t="s">
        <v>642</v>
      </c>
      <c r="Z3" s="1" t="s">
        <v>643</v>
      </c>
      <c r="AA3" s="1" t="s">
        <v>1082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1088</v>
      </c>
      <c r="AI3" s="54" t="s">
        <v>13</v>
      </c>
      <c r="AJ3" s="54" t="s">
        <v>14</v>
      </c>
      <c r="AK3" s="54" t="s">
        <v>15</v>
      </c>
      <c r="AL3" s="54" t="s">
        <v>1087</v>
      </c>
      <c r="AM3" s="54" t="s">
        <v>1097</v>
      </c>
      <c r="AN3" s="54" t="s">
        <v>1105</v>
      </c>
      <c r="AO3" s="54" t="s">
        <v>1106</v>
      </c>
      <c r="AP3" s="54" t="s">
        <v>1099</v>
      </c>
      <c r="AQ3" s="54" t="s">
        <v>1100</v>
      </c>
      <c r="AR3" s="54" t="s">
        <v>16</v>
      </c>
      <c r="AS3" s="54" t="s">
        <v>17</v>
      </c>
      <c r="AT3" s="55" t="s">
        <v>24</v>
      </c>
      <c r="AU3" s="55" t="s">
        <v>1206</v>
      </c>
      <c r="AV3" s="54" t="s">
        <v>20</v>
      </c>
      <c r="AW3" s="54" t="s">
        <v>18</v>
      </c>
      <c r="AX3" s="54" t="s">
        <v>1320</v>
      </c>
      <c r="AY3" s="54" t="s">
        <v>1321</v>
      </c>
      <c r="AZ3" s="54" t="s">
        <v>1322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851</v>
      </c>
      <c r="BF3" s="54" t="s">
        <v>970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570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LOWER(SUBSTITUTE(SUBSTITUTE(Table2[[#This Row],[device_name]], " ", "-"), "_", "-"))</f>
        <v>davis-roof-weather-station</v>
      </c>
      <c r="AW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X4" s="21"/>
      <c r="AY4" s="21" t="str">
        <f>_xlfn.CONCAT(Table2[[#This Row],[device_manufacturer]], " ", Table2[[#This Row],[device_suggested_area]])</f>
        <v>Davis Roof</v>
      </c>
      <c r="AZ4" s="21" t="s">
        <v>500</v>
      </c>
      <c r="BA4" s="21" t="s">
        <v>36</v>
      </c>
      <c r="BB4" s="21" t="s">
        <v>37</v>
      </c>
      <c r="BC4" s="21" t="s">
        <v>1332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LOWER(SUBSTITUTE(SUBSTITUTE(Table2[[#This Row],[device_name]], " ", "-"), "_", "-"))</f>
        <v>davis-roof-weather-station</v>
      </c>
      <c r="AW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5" s="21" t="str">
        <f>_xlfn.CONCAT(Table2[[#This Row],[device_manufacturer]], " ", Table2[[#This Row],[device_suggested_area]])</f>
        <v>Davis Roof</v>
      </c>
      <c r="AZ5" s="21" t="s">
        <v>500</v>
      </c>
      <c r="BA5" s="21" t="s">
        <v>36</v>
      </c>
      <c r="BB5" s="21" t="s">
        <v>37</v>
      </c>
      <c r="BC5" s="21" t="s">
        <v>1332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735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899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LOWER(SUBSTITUTE(SUBSTITUTE(Table2[[#This Row],[device_name]], " ", "-"), "_", "-"))</f>
        <v>netatmo-ada-base-module</v>
      </c>
      <c r="AW6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" s="21" t="str">
        <f>_xlfn.CONCAT(Table2[[#This Row],[device_manufacturer]], " ", Table2[[#This Row],[device_suggested_area]])</f>
        <v>Netatmo Ada</v>
      </c>
      <c r="AZ6" s="21" t="s">
        <v>1218</v>
      </c>
      <c r="BA6" s="21" t="s">
        <v>1216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736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LOWER(SUBSTITUTE(SUBSTITUTE(Table2[[#This Row],[device_name]], " ", "-"), "_", "-"))</f>
        <v>netatmo-ada-base-module</v>
      </c>
      <c r="AW7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7" s="21" t="str">
        <f>_xlfn.CONCAT(Table2[[#This Row],[device_manufacturer]], " ", Table2[[#This Row],[device_suggested_area]])</f>
        <v>Netatmo Ada</v>
      </c>
      <c r="AZ7" s="21" t="s">
        <v>1218</v>
      </c>
      <c r="BA7" s="21" t="s">
        <v>1216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737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899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LOWER(SUBSTITUTE(SUBSTITUTE(Table2[[#This Row],[device_name]], " ", "-"), "_", "-"))</f>
        <v>netatmo-edwin-base-module</v>
      </c>
      <c r="AW8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8" s="21" t="str">
        <f>_xlfn.CONCAT(Table2[[#This Row],[device_manufacturer]], " ", Table2[[#This Row],[device_suggested_area]])</f>
        <v>Netatmo Edwin</v>
      </c>
      <c r="AZ8" s="21" t="s">
        <v>1218</v>
      </c>
      <c r="BA8" s="21" t="s">
        <v>1216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738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LOWER(SUBSTITUTE(SUBSTITUTE(Table2[[#This Row],[device_name]], " ", "-"), "_", "-"))</f>
        <v>netatmo-edwin-base-module</v>
      </c>
      <c r="AW9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9" s="21" t="str">
        <f>_xlfn.CONCAT(Table2[[#This Row],[device_manufacturer]], " ", Table2[[#This Row],[device_suggested_area]])</f>
        <v>Netatmo Edwin</v>
      </c>
      <c r="AZ9" s="21" t="s">
        <v>1218</v>
      </c>
      <c r="BA9" s="21" t="s">
        <v>1216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739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LOWER(SUBSTITUTE(SUBSTITUTE(Table2[[#This Row],[device_name]], " ", "-"), "_", "-"))</f>
        <v>netatmo-lounge-module</v>
      </c>
      <c r="AW10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0" s="21" t="str">
        <f>_xlfn.CONCAT(Table2[[#This Row],[device_manufacturer]], " ", Table2[[#This Row],[device_suggested_area]])</f>
        <v>Netatmo Lounge</v>
      </c>
      <c r="AZ10" s="21" t="s">
        <v>1217</v>
      </c>
      <c r="BA10" s="21" t="s">
        <v>1219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740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LOWER(SUBSTITUTE(SUBSTITUTE(Table2[[#This Row],[device_name]], " ", "-"), "_", "-"))</f>
        <v>netatmo-lounge-module</v>
      </c>
      <c r="AW1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1" s="21" t="str">
        <f>_xlfn.CONCAT(Table2[[#This Row],[device_manufacturer]], " ", Table2[[#This Row],[device_suggested_area]])</f>
        <v>Netatmo Lounge</v>
      </c>
      <c r="AZ11" s="21" t="s">
        <v>1217</v>
      </c>
      <c r="BA11" s="21" t="s">
        <v>1219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741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LOWER(SUBSTITUTE(SUBSTITUTE(Table2[[#This Row],[device_name]], " ", "-"), "_", "-"))</f>
        <v>netatmo-parents-base-module</v>
      </c>
      <c r="AW1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2" s="21" t="str">
        <f>_xlfn.CONCAT(Table2[[#This Row],[device_manufacturer]], " ", Table2[[#This Row],[device_suggested_area]])</f>
        <v>Netatmo Parents</v>
      </c>
      <c r="AZ12" s="21" t="s">
        <v>1218</v>
      </c>
      <c r="BA12" s="21" t="s">
        <v>1216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742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LOWER(SUBSTITUTE(SUBSTITUTE(Table2[[#This Row],[device_name]], " ", "-"), "_", "-"))</f>
        <v>netatmo-parents-base-module</v>
      </c>
      <c r="AW1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3" s="21" t="str">
        <f>_xlfn.CONCAT(Table2[[#This Row],[device_manufacturer]], " ", Table2[[#This Row],[device_suggested_area]])</f>
        <v>Netatmo Parents</v>
      </c>
      <c r="AZ13" s="21" t="s">
        <v>1218</v>
      </c>
      <c r="BA13" s="21" t="s">
        <v>1216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694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LOWER(SUBSTITUTE(SUBSTITUTE(Table2[[#This Row],[device_name]], " ", "-"), "_", "-"))</f>
        <v>netatmo-office-base-module</v>
      </c>
      <c r="AW1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4" s="21" t="str">
        <f>_xlfn.CONCAT(Table2[[#This Row],[device_manufacturer]], " ", Table2[[#This Row],[device_suggested_area]])</f>
        <v>Netatmo Office</v>
      </c>
      <c r="AZ14" s="21" t="s">
        <v>1218</v>
      </c>
      <c r="BA14" s="21" t="s">
        <v>1219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695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LOWER(SUBSTITUTE(SUBSTITUTE(Table2[[#This Row],[device_name]], " ", "-"), "_", "-"))</f>
        <v>netatmo-office-base-module</v>
      </c>
      <c r="AW15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5" s="21" t="str">
        <f>_xlfn.CONCAT(Table2[[#This Row],[device_manufacturer]], " ", Table2[[#This Row],[device_suggested_area]])</f>
        <v>Netatmo Office</v>
      </c>
      <c r="AZ15" s="21" t="s">
        <v>1218</v>
      </c>
      <c r="BA15" s="21" t="s">
        <v>1219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696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LOWER(SUBSTITUTE(SUBSTITUTE(Table2[[#This Row],[device_name]], " ", "-"), "_", "-"))</f>
        <v>netatmo-kitchen-base-module</v>
      </c>
      <c r="AW1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6" s="21" t="str">
        <f>_xlfn.CONCAT(Table2[[#This Row],[device_manufacturer]], " ", Table2[[#This Row],[device_suggested_area]])</f>
        <v>Netatmo Kitchen</v>
      </c>
      <c r="AZ16" s="21" t="s">
        <v>1218</v>
      </c>
      <c r="BA16" s="21" t="s">
        <v>1219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697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LOWER(SUBSTITUTE(SUBSTITUTE(Table2[[#This Row],[device_name]], " ", "-"), "_", "-"))</f>
        <v>netatmo-kitchen-base-module</v>
      </c>
      <c r="AW17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7" s="21" t="str">
        <f>_xlfn.CONCAT(Table2[[#This Row],[device_manufacturer]], " ", Table2[[#This Row],[device_suggested_area]])</f>
        <v>Netatmo Kitchen</v>
      </c>
      <c r="AZ17" s="21" t="s">
        <v>1218</v>
      </c>
      <c r="BA17" s="21" t="s">
        <v>1219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698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LOWER(SUBSTITUTE(SUBSTITUTE(Table2[[#This Row],[device_name]], " ", "-"), "_", "-"))</f>
        <v>netatmo-pantry-module</v>
      </c>
      <c r="AW18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8" s="21" t="str">
        <f>_xlfn.CONCAT(Table2[[#This Row],[device_manufacturer]], " ", Table2[[#This Row],[device_suggested_area]])</f>
        <v>Netatmo Pantry</v>
      </c>
      <c r="AZ18" s="21" t="s">
        <v>1217</v>
      </c>
      <c r="BA18" s="21" t="s">
        <v>1219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699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LOWER(SUBSTITUTE(SUBSTITUTE(Table2[[#This Row],[device_name]], " ", "-"), "_", "-"))</f>
        <v>netatmo-pantry-module</v>
      </c>
      <c r="AW19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9" s="21" t="str">
        <f>_xlfn.CONCAT(Table2[[#This Row],[device_manufacturer]], " ", Table2[[#This Row],[device_suggested_area]])</f>
        <v>Netatmo Pantry</v>
      </c>
      <c r="AZ19" s="21" t="s">
        <v>1217</v>
      </c>
      <c r="BA19" s="21" t="s">
        <v>1219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700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LOWER(SUBSTITUTE(SUBSTITUTE(Table2[[#This Row],[device_name]], " ", "-"), "_", "-"))</f>
        <v>netatmo-dining-module</v>
      </c>
      <c r="AW20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0" s="21" t="str">
        <f>_xlfn.CONCAT(Table2[[#This Row],[device_manufacturer]], " ", Table2[[#This Row],[device_suggested_area]])</f>
        <v>Netatmo Dining</v>
      </c>
      <c r="AZ20" s="21" t="s">
        <v>1217</v>
      </c>
      <c r="BA20" s="21" t="s">
        <v>1219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701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LOWER(SUBSTITUTE(SUBSTITUTE(Table2[[#This Row],[device_name]], " ", "-"), "_", "-"))</f>
        <v>netatmo-dining-module</v>
      </c>
      <c r="AW21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1" s="21" t="str">
        <f>_xlfn.CONCAT(Table2[[#This Row],[device_manufacturer]], " ", Table2[[#This Row],[device_suggested_area]])</f>
        <v>Netatmo Dining</v>
      </c>
      <c r="AZ21" s="21" t="s">
        <v>1217</v>
      </c>
      <c r="BA21" s="21" t="s">
        <v>1219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702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LOWER(SUBSTITUTE(SUBSTITUTE(Table2[[#This Row],[device_name]], " ", "-"), "_", "-"))</f>
        <v>netatmo-laundry-base-module</v>
      </c>
      <c r="AW22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2" s="21" t="str">
        <f>_xlfn.CONCAT(Table2[[#This Row],[device_manufacturer]], " ", Table2[[#This Row],[device_suggested_area]])</f>
        <v>Netatmo Laundry</v>
      </c>
      <c r="AZ22" s="21" t="s">
        <v>1218</v>
      </c>
      <c r="BA22" s="21" t="s">
        <v>1216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703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LOWER(SUBSTITUTE(SUBSTITUTE(Table2[[#This Row],[device_name]], " ", "-"), "_", "-"))</f>
        <v>netatmo-laundry-base-module</v>
      </c>
      <c r="AW23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3" s="21" t="str">
        <f>_xlfn.CONCAT(Table2[[#This Row],[device_manufacturer]], " ", Table2[[#This Row],[device_suggested_area]])</f>
        <v>Netatmo Laundry</v>
      </c>
      <c r="AZ23" s="21" t="s">
        <v>1218</v>
      </c>
      <c r="BA23" s="21" t="s">
        <v>1216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704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LOWER(SUBSTITUTE(SUBSTITUTE(Table2[[#This Row],[device_name]], " ", "-"), "_", "-"))</f>
        <v>netatmo-basement-module</v>
      </c>
      <c r="AW24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4" s="21" t="str">
        <f>_xlfn.CONCAT(Table2[[#This Row],[device_manufacturer]], " ", Table2[[#This Row],[device_suggested_area]])</f>
        <v>Netatmo Basement</v>
      </c>
      <c r="AZ24" s="21" t="s">
        <v>1217</v>
      </c>
      <c r="BA24" s="21" t="s">
        <v>1219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705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LOWER(SUBSTITUTE(SUBSTITUTE(Table2[[#This Row],[device_name]], " ", "-"), "_", "-"))</f>
        <v>netatmo-basement-module</v>
      </c>
      <c r="AW25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5" s="21" t="str">
        <f>_xlfn.CONCAT(Table2[[#This Row],[device_manufacturer]], " ", Table2[[#This Row],[device_suggested_area]])</f>
        <v>Netatmo Basement</v>
      </c>
      <c r="AZ25" s="21" t="s">
        <v>1217</v>
      </c>
      <c r="BA25" s="21" t="s">
        <v>1219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571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LOWER(SUBSTITUTE(SUBSTITUTE(Table2[[#This Row],[device_name]], " ", "-"), "_", "-"))</f>
        <v>davis-rack-weather-station</v>
      </c>
      <c r="AW2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6" s="21" t="str">
        <f>_xlfn.CONCAT(Table2[[#This Row],[device_manufacturer]], " ", Table2[[#This Row],[device_suggested_area]])</f>
        <v>Davis Rack</v>
      </c>
      <c r="AZ26" s="21" t="s">
        <v>500</v>
      </c>
      <c r="BA26" s="21" t="s">
        <v>36</v>
      </c>
      <c r="BB26" s="21" t="s">
        <v>37</v>
      </c>
      <c r="BC26" s="21" t="s">
        <v>1332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LOWER(SUBSTITUTE(SUBSTITUTE(Table2[[#This Row],[device_name]], " ", "-"), "_", "-"))</f>
        <v>davis-rack-weather-station</v>
      </c>
      <c r="AW2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" s="21" t="str">
        <f>_xlfn.CONCAT(Table2[[#This Row],[device_manufacturer]], " ", Table2[[#This Row],[device_suggested_area]])</f>
        <v>Davis Rack</v>
      </c>
      <c r="AZ27" s="21" t="s">
        <v>500</v>
      </c>
      <c r="BA27" s="21" t="s">
        <v>36</v>
      </c>
      <c r="BB27" s="21" t="s">
        <v>37</v>
      </c>
      <c r="BC27" s="21" t="s">
        <v>1332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LOWER(SUBSTITUTE(SUBSTITUTE(Table2[[#This Row],[device_name]], " ", "-"), "_", "-"))</f>
        <v>davis-roof-weather-station</v>
      </c>
      <c r="AW2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8" s="21" t="str">
        <f>_xlfn.CONCAT(Table2[[#This Row],[device_manufacturer]], " ", Table2[[#This Row],[device_suggested_area]])</f>
        <v>Davis Roof</v>
      </c>
      <c r="AZ28" s="21" t="s">
        <v>500</v>
      </c>
      <c r="BA28" s="21" t="s">
        <v>36</v>
      </c>
      <c r="BB28" s="21" t="s">
        <v>37</v>
      </c>
      <c r="BC28" s="21" t="s">
        <v>1332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LOWER(SUBSTITUTE(SUBSTITUTE(Table2[[#This Row],[device_name]], " ", "-"), "_", "-"))</f>
        <v>davis-roof-weather-station</v>
      </c>
      <c r="AW2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9" s="21" t="str">
        <f>_xlfn.CONCAT(Table2[[#This Row],[device_manufacturer]], " ", Table2[[#This Row],[device_suggested_area]])</f>
        <v>Davis Roof</v>
      </c>
      <c r="AZ29" s="21" t="s">
        <v>500</v>
      </c>
      <c r="BA29" s="21" t="s">
        <v>36</v>
      </c>
      <c r="BB29" s="21" t="s">
        <v>37</v>
      </c>
      <c r="BC29" s="21" t="s">
        <v>1332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LOWER(SUBSTITUTE(SUBSTITUTE(Table2[[#This Row],[device_name]], " ", "-"), "_", "-"))</f>
        <v>davis-roof-weather-station</v>
      </c>
      <c r="AW3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0" s="21" t="str">
        <f>_xlfn.CONCAT(Table2[[#This Row],[device_manufacturer]], " ", Table2[[#This Row],[device_suggested_area]])</f>
        <v>Davis Roof</v>
      </c>
      <c r="AZ30" s="21" t="s">
        <v>500</v>
      </c>
      <c r="BA30" s="21" t="s">
        <v>36</v>
      </c>
      <c r="BB30" s="21" t="s">
        <v>37</v>
      </c>
      <c r="BC30" s="21" t="s">
        <v>1332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LOWER(SUBSTITUTE(SUBSTITUTE(Table2[[#This Row],[device_name]], " ", "-"), "_", "-"))</f>
        <v>davis-roof-weather-station</v>
      </c>
      <c r="AW3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1" s="21" t="str">
        <f>_xlfn.CONCAT(Table2[[#This Row],[device_manufacturer]], " ", Table2[[#This Row],[device_suggested_area]])</f>
        <v>Davis Roof</v>
      </c>
      <c r="AZ31" s="21" t="s">
        <v>500</v>
      </c>
      <c r="BA31" s="21" t="s">
        <v>36</v>
      </c>
      <c r="BB31" s="21" t="s">
        <v>37</v>
      </c>
      <c r="BC31" s="21" t="s">
        <v>1332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LOWER(SUBSTITUTE(SUBSTITUTE(Table2[[#This Row],[device_name]], " ", "-"), "_", "-"))</f>
        <v>davis-rack-weather-station</v>
      </c>
      <c r="AW32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32" s="21" t="str">
        <f>_xlfn.CONCAT(Table2[[#This Row],[device_manufacturer]], " ", Table2[[#This Row],[device_suggested_area]])</f>
        <v>Davis Rack</v>
      </c>
      <c r="AZ32" s="21" t="s">
        <v>500</v>
      </c>
      <c r="BA32" s="21" t="s">
        <v>36</v>
      </c>
      <c r="BB32" s="21" t="s">
        <v>37</v>
      </c>
      <c r="BC32" s="21" t="s">
        <v>1332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LOWER(SUBSTITUTE(SUBSTITUTE(Table2[[#This Row],[device_name]], " ", "-"), "_", "-"))</f>
        <v>davis-roof-weather-station</v>
      </c>
      <c r="AW3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3" s="21" t="str">
        <f>_xlfn.CONCAT(Table2[[#This Row],[device_manufacturer]], " ", Table2[[#This Row],[device_suggested_area]])</f>
        <v>Davis Roof</v>
      </c>
      <c r="AZ33" s="21" t="s">
        <v>500</v>
      </c>
      <c r="BA33" s="21" t="s">
        <v>36</v>
      </c>
      <c r="BB33" s="21" t="s">
        <v>37</v>
      </c>
      <c r="BC33" s="21" t="s">
        <v>1332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/>
      <c r="AY34" s="21" t="str">
        <f>_xlfn.CONCAT(Table2[[#This Row],[device_manufacturer]], " ", Table2[[#This Row],[device_suggested_area]])</f>
        <v xml:space="preserve"> </v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customHeight="1">
      <c r="A35" s="21">
        <v>1040</v>
      </c>
      <c r="B35" s="21" t="s">
        <v>26</v>
      </c>
      <c r="C35" s="21" t="s">
        <v>538</v>
      </c>
      <c r="D35" s="21" t="s">
        <v>27</v>
      </c>
      <c r="E35" s="21" t="s">
        <v>542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541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544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/>
      <c r="AY35" s="21" t="str">
        <f>_xlfn.CONCAT(Table2[[#This Row],[device_manufacturer]], " ", Table2[[#This Row],[device_suggested_area]])</f>
        <v xml:space="preserve"> </v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customHeight="1">
      <c r="A36" s="21">
        <v>1041</v>
      </c>
      <c r="B36" s="21" t="s">
        <v>26</v>
      </c>
      <c r="C36" s="21" t="s">
        <v>538</v>
      </c>
      <c r="D36" s="21" t="s">
        <v>27</v>
      </c>
      <c r="E36" s="21" t="s">
        <v>623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541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544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/>
      <c r="AY36" s="21" t="str">
        <f>_xlfn.CONCAT(Table2[[#This Row],[device_manufacturer]], " ", Table2[[#This Row],[device_suggested_area]])</f>
        <v xml:space="preserve"> </v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541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544</v>
      </c>
      <c r="AK37" s="21" t="str">
        <f>IF(ISBLANK(AI37),  "", _xlfn.CONCAT(LOWER(C37), "/", E37))</f>
        <v/>
      </c>
      <c r="AS37" s="21"/>
      <c r="AT37" s="23"/>
      <c r="AU37" s="22"/>
      <c r="AV37" s="21"/>
      <c r="AY37" s="21" t="str">
        <f>_xlfn.CONCAT(Table2[[#This Row],[device_manufacturer]], " ", Table2[[#This Row],[device_suggested_area]])</f>
        <v xml:space="preserve"> </v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LOWER(SUBSTITUTE(SUBSTITUTE(Table2[[#This Row],[device_name]], " ", "-"), "_", "-"))</f>
        <v>davis-roof-weather-station</v>
      </c>
      <c r="AW3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8" s="21" t="str">
        <f>_xlfn.CONCAT(Table2[[#This Row],[device_manufacturer]], " ", Table2[[#This Row],[device_suggested_area]])</f>
        <v>Davis Roof</v>
      </c>
      <c r="AZ38" s="21" t="s">
        <v>500</v>
      </c>
      <c r="BA38" s="21" t="s">
        <v>36</v>
      </c>
      <c r="BB38" s="21" t="s">
        <v>37</v>
      </c>
      <c r="BC38" s="21" t="s">
        <v>1332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706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LOWER(SUBSTITUTE(SUBSTITUTE(Table2[[#This Row],[device_name]], " ", "-"), "_", "-"))</f>
        <v>netatmo-ada-base-module</v>
      </c>
      <c r="AW39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39" s="21" t="str">
        <f>_xlfn.CONCAT(Table2[[#This Row],[device_manufacturer]], " ", Table2[[#This Row],[device_suggested_area]])</f>
        <v>Netatmo Ada</v>
      </c>
      <c r="AZ39" s="21" t="s">
        <v>1218</v>
      </c>
      <c r="BA39" s="21" t="s">
        <v>1216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707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LOWER(SUBSTITUTE(SUBSTITUTE(Table2[[#This Row],[device_name]], " ", "-"), "_", "-"))</f>
        <v>netatmo-edwin-base-module</v>
      </c>
      <c r="AW40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40" s="21" t="str">
        <f>_xlfn.CONCAT(Table2[[#This Row],[device_manufacturer]], " ", Table2[[#This Row],[device_suggested_area]])</f>
        <v>Netatmo Edwin</v>
      </c>
      <c r="AZ40" s="21" t="s">
        <v>1218</v>
      </c>
      <c r="BA40" s="21" t="s">
        <v>1216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708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LOWER(SUBSTITUTE(SUBSTITUTE(Table2[[#This Row],[device_name]], " ", "-"), "_", "-"))</f>
        <v>netatmo-lounge-module</v>
      </c>
      <c r="AW4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41" s="21" t="str">
        <f>_xlfn.CONCAT(Table2[[#This Row],[device_manufacturer]], " ", Table2[[#This Row],[device_suggested_area]])</f>
        <v>Netatmo Lounge</v>
      </c>
      <c r="AZ41" s="21" t="s">
        <v>1217</v>
      </c>
      <c r="BA41" s="21" t="s">
        <v>1219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709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LOWER(SUBSTITUTE(SUBSTITUTE(Table2[[#This Row],[device_name]], " ", "-"), "_", "-"))</f>
        <v>netatmo-parents-base-module</v>
      </c>
      <c r="AW4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42" s="21" t="str">
        <f>_xlfn.CONCAT(Table2[[#This Row],[device_manufacturer]], " ", Table2[[#This Row],[device_suggested_area]])</f>
        <v>Netatmo Parents</v>
      </c>
      <c r="AZ42" s="21" t="s">
        <v>1218</v>
      </c>
      <c r="BA42" s="21" t="s">
        <v>1216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710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LOWER(SUBSTITUTE(SUBSTITUTE(Table2[[#This Row],[device_name]], " ", "-"), "_", "-"))</f>
        <v>netatmo-office-module</v>
      </c>
      <c r="AW43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43" s="21" t="str">
        <f>_xlfn.CONCAT(Table2[[#This Row],[device_manufacturer]], " ", Table2[[#This Row],[device_suggested_area]])</f>
        <v>Netatmo Office</v>
      </c>
      <c r="AZ43" s="21" t="s">
        <v>1217</v>
      </c>
      <c r="BA43" s="21" t="s">
        <v>1219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711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LOWER(SUBSTITUTE(SUBSTITUTE(Table2[[#This Row],[device_name]], " ", "-"), "_", "-"))</f>
        <v>netatmo-kitchen-module</v>
      </c>
      <c r="AW44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44" s="21" t="str">
        <f>_xlfn.CONCAT(Table2[[#This Row],[device_manufacturer]], " ", Table2[[#This Row],[device_suggested_area]])</f>
        <v>Netatmo Kitchen</v>
      </c>
      <c r="AZ44" s="21" t="s">
        <v>1217</v>
      </c>
      <c r="BA44" s="21" t="s">
        <v>1219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712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LOWER(SUBSTITUTE(SUBSTITUTE(Table2[[#This Row],[device_name]], " ", "-"), "_", "-"))</f>
        <v>netatmo-pantry-module</v>
      </c>
      <c r="AW45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45" s="21" t="str">
        <f>_xlfn.CONCAT(Table2[[#This Row],[device_manufacturer]], " ", Table2[[#This Row],[device_suggested_area]])</f>
        <v>Netatmo Pantry</v>
      </c>
      <c r="AZ45" s="21" t="s">
        <v>1217</v>
      </c>
      <c r="BA45" s="21" t="s">
        <v>1219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713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LOWER(SUBSTITUTE(SUBSTITUTE(Table2[[#This Row],[device_name]], " ", "-"), "_", "-"))</f>
        <v>netatmo-dining-module</v>
      </c>
      <c r="AW46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46" s="21" t="str">
        <f>_xlfn.CONCAT(Table2[[#This Row],[device_manufacturer]], " ", Table2[[#This Row],[device_suggested_area]])</f>
        <v>Netatmo Dining</v>
      </c>
      <c r="AZ46" s="21" t="s">
        <v>1217</v>
      </c>
      <c r="BA46" s="21" t="s">
        <v>1219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714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LOWER(SUBSTITUTE(SUBSTITUTE(Table2[[#This Row],[device_name]], " ", "-"), "_", "-"))</f>
        <v>netatmo-laundry-base-module</v>
      </c>
      <c r="AW47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47" s="21" t="str">
        <f>_xlfn.CONCAT(Table2[[#This Row],[device_manufacturer]], " ", Table2[[#This Row],[device_suggested_area]])</f>
        <v>Netatmo Laundry</v>
      </c>
      <c r="AZ47" s="21" t="s">
        <v>1218</v>
      </c>
      <c r="BA47" s="21" t="s">
        <v>1216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715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LOWER(SUBSTITUTE(SUBSTITUTE(Table2[[#This Row],[device_name]], " ", "-"), "_", "-"))</f>
        <v>netatmo-basement-module</v>
      </c>
      <c r="AW48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48" s="21" t="str">
        <f>_xlfn.CONCAT(Table2[[#This Row],[device_manufacturer]], " ", Table2[[#This Row],[device_suggested_area]])</f>
        <v>Netatmo Basement</v>
      </c>
      <c r="AZ48" s="21" t="s">
        <v>1217</v>
      </c>
      <c r="BA48" s="21" t="s">
        <v>1219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LOWER(SUBSTITUTE(SUBSTITUTE(Table2[[#This Row],[device_name]], " ", "-"), "_", "-"))</f>
        <v>davis-rack-weather-station</v>
      </c>
      <c r="AW49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49" s="21" t="str">
        <f>_xlfn.CONCAT(Table2[[#This Row],[device_manufacturer]], " ", Table2[[#This Row],[device_suggested_area]])</f>
        <v>Davis Rack</v>
      </c>
      <c r="AZ49" s="21" t="s">
        <v>500</v>
      </c>
      <c r="BA49" s="21" t="s">
        <v>36</v>
      </c>
      <c r="BB49" s="21" t="s">
        <v>37</v>
      </c>
      <c r="BC49" s="21" t="s">
        <v>1332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/>
      <c r="AY50" s="21" t="str">
        <f>_xlfn.CONCAT(Table2[[#This Row],[device_manufacturer]], " ", Table2[[#This Row],[device_suggested_area]])</f>
        <v xml:space="preserve"> </v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716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LOWER(SUBSTITUTE(SUBSTITUTE(Table2[[#This Row],[device_name]], " ", "-"), "_", "-"))</f>
        <v>netatmo-ada-base-module</v>
      </c>
      <c r="AW5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51" s="21" t="str">
        <f>_xlfn.CONCAT(Table2[[#This Row],[device_manufacturer]], " ", Table2[[#This Row],[device_suggested_area]])</f>
        <v>Netatmo Ada</v>
      </c>
      <c r="AZ51" s="21" t="s">
        <v>1218</v>
      </c>
      <c r="BA51" s="21" t="s">
        <v>1216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717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LOWER(SUBSTITUTE(SUBSTITUTE(Table2[[#This Row],[device_name]], " ", "-"), "_", "-"))</f>
        <v>netatmo-edwin-base-module</v>
      </c>
      <c r="AW5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52" s="21" t="str">
        <f>_xlfn.CONCAT(Table2[[#This Row],[device_manufacturer]], " ", Table2[[#This Row],[device_suggested_area]])</f>
        <v>Netatmo Edwin</v>
      </c>
      <c r="AZ52" s="21" t="s">
        <v>1218</v>
      </c>
      <c r="BA52" s="21" t="s">
        <v>1216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718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LOWER(SUBSTITUTE(SUBSTITUTE(Table2[[#This Row],[device_name]], " ", "-"), "_", "-"))</f>
        <v>netatmo-parents-base-module</v>
      </c>
      <c r="AW5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53" s="21" t="str">
        <f>_xlfn.CONCAT(Table2[[#This Row],[device_manufacturer]], " ", Table2[[#This Row],[device_suggested_area]])</f>
        <v>Netatmo Parents</v>
      </c>
      <c r="AZ53" s="21" t="s">
        <v>1218</v>
      </c>
      <c r="BA53" s="21" t="s">
        <v>1216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719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LOWER(SUBSTITUTE(SUBSTITUTE(Table2[[#This Row],[device_name]], " ", "-"), "_", "-"))</f>
        <v>netatmo-office-module</v>
      </c>
      <c r="AW5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54" s="21" t="str">
        <f>_xlfn.CONCAT(Table2[[#This Row],[device_manufacturer]], " ", Table2[[#This Row],[device_suggested_area]])</f>
        <v>Netatmo Office</v>
      </c>
      <c r="AZ54" s="21" t="s">
        <v>1217</v>
      </c>
      <c r="BA54" s="21" t="s">
        <v>1219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720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LOWER(SUBSTITUTE(SUBSTITUTE(Table2[[#This Row],[device_name]], " ", "-"), "_", "-"))</f>
        <v>netatmo-lounge-module</v>
      </c>
      <c r="AW55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55" s="21" t="str">
        <f>_xlfn.CONCAT(Table2[[#This Row],[device_manufacturer]], " ", Table2[[#This Row],[device_suggested_area]])</f>
        <v>Netatmo Lounge</v>
      </c>
      <c r="AZ55" s="21" t="s">
        <v>1217</v>
      </c>
      <c r="BA55" s="21" t="s">
        <v>1219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721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LOWER(SUBSTITUTE(SUBSTITUTE(Table2[[#This Row],[device_name]], " ", "-"), "_", "-"))</f>
        <v>netatmo-kitchen-module</v>
      </c>
      <c r="AW5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56" s="21" t="str">
        <f>_xlfn.CONCAT(Table2[[#This Row],[device_manufacturer]], " ", Table2[[#This Row],[device_suggested_area]])</f>
        <v>Netatmo Kitchen</v>
      </c>
      <c r="AZ56" s="21" t="s">
        <v>1217</v>
      </c>
      <c r="BA56" s="21" t="s">
        <v>1219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722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LOWER(SUBSTITUTE(SUBSTITUTE(Table2[[#This Row],[device_name]], " ", "-"), "_", "-"))</f>
        <v>netatmo-pantry-module</v>
      </c>
      <c r="AW5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57" s="21" t="str">
        <f>_xlfn.CONCAT(Table2[[#This Row],[device_manufacturer]], " ", Table2[[#This Row],[device_suggested_area]])</f>
        <v>Netatmo Pantry</v>
      </c>
      <c r="AZ57" s="21" t="s">
        <v>1217</v>
      </c>
      <c r="BA57" s="21" t="s">
        <v>1219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723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LOWER(SUBSTITUTE(SUBSTITUTE(Table2[[#This Row],[device_name]], " ", "-"), "_", "-"))</f>
        <v>netatmo-dining-module</v>
      </c>
      <c r="AW58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58" s="21" t="str">
        <f>_xlfn.CONCAT(Table2[[#This Row],[device_manufacturer]], " ", Table2[[#This Row],[device_suggested_area]])</f>
        <v>Netatmo Dining</v>
      </c>
      <c r="AZ58" s="21" t="s">
        <v>1217</v>
      </c>
      <c r="BA58" s="21" t="s">
        <v>1219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724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LOWER(SUBSTITUTE(SUBSTITUTE(Table2[[#This Row],[device_name]], " ", "-"), "_", "-"))</f>
        <v>netatmo-laundry-base-module</v>
      </c>
      <c r="AW59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59" s="21" t="str">
        <f>_xlfn.CONCAT(Table2[[#This Row],[device_manufacturer]], " ", Table2[[#This Row],[device_suggested_area]])</f>
        <v>Netatmo Laundry</v>
      </c>
      <c r="AZ59" s="21" t="s">
        <v>1218</v>
      </c>
      <c r="BA59" s="21" t="s">
        <v>1216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/>
      <c r="AY60" s="21" t="str">
        <f>_xlfn.CONCAT(Table2[[#This Row],[device_manufacturer]], " ", Table2[[#This Row],[device_suggested_area]])</f>
        <v xml:space="preserve"> </v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725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LOWER(SUBSTITUTE(SUBSTITUTE(Table2[[#This Row],[device_name]], " ", "-"), "_", "-"))</f>
        <v>netatmo-ada-base-module</v>
      </c>
      <c r="AW6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1" s="21" t="str">
        <f>_xlfn.CONCAT(Table2[[#This Row],[device_manufacturer]], " ", Table2[[#This Row],[device_suggested_area]])</f>
        <v>Netatmo Ada</v>
      </c>
      <c r="AZ61" s="21" t="s">
        <v>1218</v>
      </c>
      <c r="BA61" s="21" t="s">
        <v>1216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726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LOWER(SUBSTITUTE(SUBSTITUTE(Table2[[#This Row],[device_name]], " ", "-"), "_", "-"))</f>
        <v>netatmo-edwin-base-module</v>
      </c>
      <c r="AW6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62" s="21" t="str">
        <f>_xlfn.CONCAT(Table2[[#This Row],[device_manufacturer]], " ", Table2[[#This Row],[device_suggested_area]])</f>
        <v>Netatmo Edwin</v>
      </c>
      <c r="AZ62" s="21" t="s">
        <v>1218</v>
      </c>
      <c r="BA62" s="21" t="s">
        <v>1216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727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LOWER(SUBSTITUTE(SUBSTITUTE(Table2[[#This Row],[device_name]], " ", "-"), "_", "-"))</f>
        <v>netatmo-parents-base-module</v>
      </c>
      <c r="AW6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63" s="21" t="str">
        <f>_xlfn.CONCAT(Table2[[#This Row],[device_manufacturer]], " ", Table2[[#This Row],[device_suggested_area]])</f>
        <v>Netatmo Parents</v>
      </c>
      <c r="AZ63" s="21" t="s">
        <v>1218</v>
      </c>
      <c r="BA63" s="21" t="s">
        <v>1216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728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LOWER(SUBSTITUTE(SUBSTITUTE(Table2[[#This Row],[device_name]], " ", "-"), "_", "-"))</f>
        <v>netatmo-office-module</v>
      </c>
      <c r="AW6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64" s="21" t="str">
        <f>_xlfn.CONCAT(Table2[[#This Row],[device_manufacturer]], " ", Table2[[#This Row],[device_suggested_area]])</f>
        <v>Netatmo Office</v>
      </c>
      <c r="AZ64" s="21" t="s">
        <v>1217</v>
      </c>
      <c r="BA64" s="21" t="s">
        <v>1219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729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LOWER(SUBSTITUTE(SUBSTITUTE(Table2[[#This Row],[device_name]], " ", "-"), "_", "-"))</f>
        <v>netatmo-kitchen-module</v>
      </c>
      <c r="AW65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65" s="21" t="str">
        <f>_xlfn.CONCAT(Table2[[#This Row],[device_manufacturer]], " ", Table2[[#This Row],[device_suggested_area]])</f>
        <v>Netatmo Kitchen</v>
      </c>
      <c r="AZ65" s="21" t="s">
        <v>1217</v>
      </c>
      <c r="BA65" s="21" t="s">
        <v>1219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730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LOWER(SUBSTITUTE(SUBSTITUTE(Table2[[#This Row],[device_name]], " ", "-"), "_", "-"))</f>
        <v>netatmo-laundry-base-module</v>
      </c>
      <c r="AW66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66" s="21" t="str">
        <f>_xlfn.CONCAT(Table2[[#This Row],[device_manufacturer]], " ", Table2[[#This Row],[device_suggested_area]])</f>
        <v>Netatmo Laundry</v>
      </c>
      <c r="AZ66" s="21" t="s">
        <v>1218</v>
      </c>
      <c r="BA66" s="21" t="s">
        <v>1216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LOWER(SUBSTITUTE(SUBSTITUTE(Table2[[#This Row],[device_name]], " ", "-"), "_", "-"))</f>
        <v>davis-roof-weather-station</v>
      </c>
      <c r="AW6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7" s="21" t="str">
        <f>_xlfn.CONCAT(Table2[[#This Row],[device_manufacturer]], " ", Table2[[#This Row],[device_suggested_area]])</f>
        <v>Davis Roof</v>
      </c>
      <c r="AZ67" s="21" t="s">
        <v>500</v>
      </c>
      <c r="BA67" s="21" t="s">
        <v>36</v>
      </c>
      <c r="BB67" s="21" t="s">
        <v>37</v>
      </c>
      <c r="BC67" s="21" t="s">
        <v>1332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LOWER(SUBSTITUTE(SUBSTITUTE(Table2[[#This Row],[device_name]], " ", "-"), "_", "-"))</f>
        <v>davis-roof-weather-station</v>
      </c>
      <c r="AW6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8" s="21" t="str">
        <f>_xlfn.CONCAT(Table2[[#This Row],[device_manufacturer]], " ", Table2[[#This Row],[device_suggested_area]])</f>
        <v>Davis Roof</v>
      </c>
      <c r="AZ68" s="21" t="s">
        <v>500</v>
      </c>
      <c r="BA68" s="21" t="s">
        <v>36</v>
      </c>
      <c r="BB68" s="21" t="s">
        <v>37</v>
      </c>
      <c r="BC68" s="21" t="s">
        <v>1332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LOWER(SUBSTITUTE(SUBSTITUTE(Table2[[#This Row],[device_name]], " ", "-"), "_", "-"))</f>
        <v>davis-roof-weather-station</v>
      </c>
      <c r="AW6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9" s="21" t="str">
        <f>_xlfn.CONCAT(Table2[[#This Row],[device_manufacturer]], " ", Table2[[#This Row],[device_suggested_area]])</f>
        <v>Davis Roof</v>
      </c>
      <c r="AZ69" s="21" t="s">
        <v>500</v>
      </c>
      <c r="BA69" s="21" t="s">
        <v>36</v>
      </c>
      <c r="BB69" s="21" t="s">
        <v>37</v>
      </c>
      <c r="BC69" s="21" t="s">
        <v>1332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LOWER(SUBSTITUTE(SUBSTITUTE(Table2[[#This Row],[device_name]], " ", "-"), "_", "-"))</f>
        <v>davis-roof-weather-station</v>
      </c>
      <c r="AW7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0" s="21" t="str">
        <f>_xlfn.CONCAT(Table2[[#This Row],[device_manufacturer]], " ", Table2[[#This Row],[device_suggested_area]])</f>
        <v>Davis Roof</v>
      </c>
      <c r="AZ70" s="21" t="s">
        <v>500</v>
      </c>
      <c r="BA70" s="21" t="s">
        <v>36</v>
      </c>
      <c r="BB70" s="21" t="s">
        <v>37</v>
      </c>
      <c r="BC70" s="21" t="s">
        <v>1332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LOWER(SUBSTITUTE(SUBSTITUTE(Table2[[#This Row],[device_name]], " ", "-"), "_", "-"))</f>
        <v>davis-roof-weather-station</v>
      </c>
      <c r="AW7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1" s="21" t="str">
        <f>_xlfn.CONCAT(Table2[[#This Row],[device_manufacturer]], " ", Table2[[#This Row],[device_suggested_area]])</f>
        <v>Davis Roof</v>
      </c>
      <c r="AZ71" s="21" t="s">
        <v>500</v>
      </c>
      <c r="BA71" s="21" t="s">
        <v>36</v>
      </c>
      <c r="BB71" s="21" t="s">
        <v>37</v>
      </c>
      <c r="BC71" s="21" t="s">
        <v>1332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LOWER(SUBSTITUTE(SUBSTITUTE(Table2[[#This Row],[device_name]], " ", "-"), "_", "-"))</f>
        <v>davis-roof-weather-station</v>
      </c>
      <c r="AW7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2" s="21" t="str">
        <f>_xlfn.CONCAT(Table2[[#This Row],[device_manufacturer]], " ", Table2[[#This Row],[device_suggested_area]])</f>
        <v>Davis Roof</v>
      </c>
      <c r="AZ72" s="21" t="s">
        <v>500</v>
      </c>
      <c r="BA72" s="21" t="s">
        <v>36</v>
      </c>
      <c r="BB72" s="21" t="s">
        <v>37</v>
      </c>
      <c r="BC72" s="21" t="s">
        <v>1332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LOWER(SUBSTITUTE(SUBSTITUTE(Table2[[#This Row],[device_name]], " ", "-"), "_", "-"))</f>
        <v>davis-roof-weather-station</v>
      </c>
      <c r="AW7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3" s="21" t="str">
        <f>_xlfn.CONCAT(Table2[[#This Row],[device_manufacturer]], " ", Table2[[#This Row],[device_suggested_area]])</f>
        <v>Davis Roof</v>
      </c>
      <c r="AZ73" s="21" t="s">
        <v>500</v>
      </c>
      <c r="BA73" s="21" t="s">
        <v>36</v>
      </c>
      <c r="BB73" s="21" t="s">
        <v>37</v>
      </c>
      <c r="BC73" s="21" t="s">
        <v>1332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LOWER(SUBSTITUTE(SUBSTITUTE(Table2[[#This Row],[device_name]], " ", "-"), "_", "-"))</f>
        <v>davis-roof-weather-station</v>
      </c>
      <c r="AW7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4" s="21" t="str">
        <f>_xlfn.CONCAT(Table2[[#This Row],[device_manufacturer]], " ", Table2[[#This Row],[device_suggested_area]])</f>
        <v>Davis Roof</v>
      </c>
      <c r="AZ74" s="21" t="s">
        <v>500</v>
      </c>
      <c r="BA74" s="21" t="s">
        <v>36</v>
      </c>
      <c r="BB74" s="21" t="s">
        <v>37</v>
      </c>
      <c r="BC74" s="21" t="s">
        <v>1332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LOWER(SUBSTITUTE(SUBSTITUTE(Table2[[#This Row],[device_name]], " ", "-"), "_", "-"))</f>
        <v>davis-roof-weather-station</v>
      </c>
      <c r="AW7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5" s="21" t="str">
        <f>_xlfn.CONCAT(Table2[[#This Row],[device_manufacturer]], " ", Table2[[#This Row],[device_suggested_area]])</f>
        <v>Davis Roof</v>
      </c>
      <c r="AZ75" s="21" t="s">
        <v>500</v>
      </c>
      <c r="BA75" s="21" t="s">
        <v>36</v>
      </c>
      <c r="BB75" s="21" t="s">
        <v>37</v>
      </c>
      <c r="BC75" s="21" t="s">
        <v>1332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LOWER(SUBSTITUTE(SUBSTITUTE(Table2[[#This Row],[device_name]], " ", "-"), "_", "-"))</f>
        <v>davis-roof-weather-station</v>
      </c>
      <c r="AW7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6" s="21" t="str">
        <f>_xlfn.CONCAT(Table2[[#This Row],[device_manufacturer]], " ", Table2[[#This Row],[device_suggested_area]])</f>
        <v>Davis Roof</v>
      </c>
      <c r="AZ76" s="21" t="s">
        <v>500</v>
      </c>
      <c r="BA76" s="21" t="s">
        <v>36</v>
      </c>
      <c r="BB76" s="21" t="s">
        <v>37</v>
      </c>
      <c r="BC76" s="21" t="s">
        <v>1332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LOWER(SUBSTITUTE(SUBSTITUTE(Table2[[#This Row],[device_name]], " ", "-"), "_", "-"))</f>
        <v>davis-roof-weather-station</v>
      </c>
      <c r="AW7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7" s="21" t="str">
        <f>_xlfn.CONCAT(Table2[[#This Row],[device_manufacturer]], " ", Table2[[#This Row],[device_suggested_area]])</f>
        <v>Davis Roof</v>
      </c>
      <c r="AZ77" s="21" t="s">
        <v>500</v>
      </c>
      <c r="BA77" s="21" t="s">
        <v>36</v>
      </c>
      <c r="BB77" s="21" t="s">
        <v>37</v>
      </c>
      <c r="BC77" s="21" t="s">
        <v>1332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LOWER(SUBSTITUTE(SUBSTITUTE(Table2[[#This Row],[device_name]], " ", "-"), "_", "-"))</f>
        <v>davis-roof-weather-station</v>
      </c>
      <c r="AW7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8" s="21" t="str">
        <f>_xlfn.CONCAT(Table2[[#This Row],[device_manufacturer]], " ", Table2[[#This Row],[device_suggested_area]])</f>
        <v>Davis Roof</v>
      </c>
      <c r="AZ78" s="21" t="s">
        <v>500</v>
      </c>
      <c r="BA78" s="21" t="s">
        <v>36</v>
      </c>
      <c r="BB78" s="21" t="s">
        <v>37</v>
      </c>
      <c r="BC78" s="21" t="s">
        <v>1332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LOWER(SUBSTITUTE(SUBSTITUTE(Table2[[#This Row],[device_name]], " ", "-"), "_", "-"))</f>
        <v>davis-roof-weather-station</v>
      </c>
      <c r="AW7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9" s="21" t="str">
        <f>_xlfn.CONCAT(Table2[[#This Row],[device_manufacturer]], " ", Table2[[#This Row],[device_suggested_area]])</f>
        <v>Davis Roof</v>
      </c>
      <c r="AZ79" s="21" t="s">
        <v>500</v>
      </c>
      <c r="BA79" s="21" t="s">
        <v>36</v>
      </c>
      <c r="BB79" s="21" t="s">
        <v>37</v>
      </c>
      <c r="BC79" s="21" t="s">
        <v>1332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/>
      <c r="AY80" s="21" t="str">
        <f>_xlfn.CONCAT(Table2[[#This Row],[device_manufacturer]], " ", Table2[[#This Row],[device_suggested_area]])</f>
        <v xml:space="preserve"> </v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LOWER(SUBSTITUTE(SUBSTITUTE(Table2[[#This Row],[device_name]], " ", "-"), "_", "-"))</f>
        <v>davis-roof-weather-station</v>
      </c>
      <c r="AW8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1" s="21" t="str">
        <f>_xlfn.CONCAT(Table2[[#This Row],[device_manufacturer]], " ", Table2[[#This Row],[device_suggested_area]])</f>
        <v>Davis Roof</v>
      </c>
      <c r="AZ81" s="21" t="s">
        <v>500</v>
      </c>
      <c r="BA81" s="21" t="s">
        <v>36</v>
      </c>
      <c r="BB81" s="21" t="s">
        <v>37</v>
      </c>
      <c r="BC81" s="21" t="s">
        <v>1332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LOWER(SUBSTITUTE(SUBSTITUTE(Table2[[#This Row],[device_name]], " ", "-"), "_", "-"))</f>
        <v>davis-roof-weather-station</v>
      </c>
      <c r="AW8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2" s="21" t="str">
        <f>_xlfn.CONCAT(Table2[[#This Row],[device_manufacturer]], " ", Table2[[#This Row],[device_suggested_area]])</f>
        <v>Davis Roof</v>
      </c>
      <c r="AZ82" s="21" t="s">
        <v>500</v>
      </c>
      <c r="BA82" s="21" t="s">
        <v>36</v>
      </c>
      <c r="BB82" s="21" t="s">
        <v>37</v>
      </c>
      <c r="BC82" s="21" t="s">
        <v>1332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/>
      <c r="AY83" s="21" t="str">
        <f>_xlfn.CONCAT(Table2[[#This Row],[device_manufacturer]], " ", Table2[[#This Row],[device_suggested_area]])</f>
        <v xml:space="preserve"> </v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LOWER(SUBSTITUTE(SUBSTITUTE(Table2[[#This Row],[device_name]], " ", "-"), "_", "-"))</f>
        <v>davis-roof-weather-station</v>
      </c>
      <c r="AW8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4" s="21" t="str">
        <f>_xlfn.CONCAT(Table2[[#This Row],[device_manufacturer]], " ", Table2[[#This Row],[device_suggested_area]])</f>
        <v>Davis Roof</v>
      </c>
      <c r="AZ84" s="21" t="s">
        <v>500</v>
      </c>
      <c r="BA84" s="21" t="s">
        <v>36</v>
      </c>
      <c r="BB84" s="21" t="s">
        <v>37</v>
      </c>
      <c r="BC84" s="21" t="s">
        <v>1332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/>
      <c r="AY85" s="21" t="str">
        <f>_xlfn.CONCAT(Table2[[#This Row],[device_manufacturer]], " ", Table2[[#This Row],[device_suggested_area]])</f>
        <v xml:space="preserve"> </v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LOWER(SUBSTITUTE(SUBSTITUTE(Table2[[#This Row],[device_name]], " ", "-"), "_", "-"))</f>
        <v>davis-roof-weather-station</v>
      </c>
      <c r="AW8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6" s="21" t="str">
        <f>_xlfn.CONCAT(Table2[[#This Row],[device_manufacturer]], " ", Table2[[#This Row],[device_suggested_area]])</f>
        <v>Davis Roof</v>
      </c>
      <c r="AZ86" s="21" t="s">
        <v>500</v>
      </c>
      <c r="BA86" s="21" t="s">
        <v>36</v>
      </c>
      <c r="BB86" s="21" t="s">
        <v>37</v>
      </c>
      <c r="BC86" s="21" t="s">
        <v>1332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LOWER(SUBSTITUTE(SUBSTITUTE(Table2[[#This Row],[device_name]], " ", "-"), "_", "-"))</f>
        <v>davis-roof-weather-station</v>
      </c>
      <c r="AW8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7" s="21" t="str">
        <f>_xlfn.CONCAT(Table2[[#This Row],[device_manufacturer]], " ", Table2[[#This Row],[device_suggested_area]])</f>
        <v>Davis Roof</v>
      </c>
      <c r="AZ87" s="21" t="s">
        <v>500</v>
      </c>
      <c r="BA87" s="21" t="s">
        <v>36</v>
      </c>
      <c r="BB87" s="21" t="s">
        <v>37</v>
      </c>
      <c r="BC87" s="21" t="s">
        <v>1332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LOWER(SUBSTITUTE(SUBSTITUTE(Table2[[#This Row],[device_name]], " ", "-"), "_", "-"))</f>
        <v>davis-roof-weather-station</v>
      </c>
      <c r="AW8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8" s="21" t="str">
        <f>_xlfn.CONCAT(Table2[[#This Row],[device_manufacturer]], " ", Table2[[#This Row],[device_suggested_area]])</f>
        <v>Davis Roof</v>
      </c>
      <c r="AZ88" s="21" t="s">
        <v>500</v>
      </c>
      <c r="BA88" s="21" t="s">
        <v>36</v>
      </c>
      <c r="BB88" s="21" t="s">
        <v>37</v>
      </c>
      <c r="BC88" s="21" t="s">
        <v>1332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803</v>
      </c>
      <c r="F89" s="25" t="str">
        <f>IF(ISBLANK(Table2[[#This Row],[unique_id]]), "", Table2[[#This Row],[unique_id]])</f>
        <v>home_security</v>
      </c>
      <c r="G89" s="21" t="s">
        <v>801</v>
      </c>
      <c r="H89" s="21" t="s">
        <v>331</v>
      </c>
      <c r="I89" s="21" t="s">
        <v>132</v>
      </c>
      <c r="J89" s="21" t="s">
        <v>802</v>
      </c>
      <c r="M89" s="21" t="s">
        <v>268</v>
      </c>
      <c r="T89" s="27"/>
      <c r="V89" s="22"/>
      <c r="W89" s="22"/>
      <c r="X89" s="22"/>
      <c r="Y89" s="22"/>
      <c r="AE89" s="21" t="s">
        <v>816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/>
      <c r="AY89" s="21" t="str">
        <f>_xlfn.CONCAT(Table2[[#This Row],[device_manufacturer]], " ", Table2[[#This Row],[device_suggested_area]])</f>
        <v xml:space="preserve"> Home</v>
      </c>
      <c r="BC89" s="22"/>
      <c r="BD89" s="21" t="s">
        <v>172</v>
      </c>
      <c r="BE89" s="21" t="s">
        <v>852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534</v>
      </c>
      <c r="H90" s="21" t="s">
        <v>331</v>
      </c>
      <c r="I90" s="21" t="s">
        <v>132</v>
      </c>
      <c r="J90" s="21" t="s">
        <v>567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/>
      <c r="AY90" s="21" t="str">
        <f>_xlfn.CONCAT(Table2[[#This Row],[device_manufacturer]], " ", Table2[[#This Row],[device_suggested_area]])</f>
        <v xml:space="preserve"> Home</v>
      </c>
      <c r="BC90" s="22"/>
      <c r="BD90" s="21" t="s">
        <v>172</v>
      </c>
      <c r="BE90" s="21" t="s">
        <v>852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569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/>
      <c r="AY91" s="21" t="str">
        <f>_xlfn.CONCAT(Table2[[#This Row],[device_manufacturer]], " ", Table2[[#This Row],[device_suggested_area]])</f>
        <v xml:space="preserve"> Home</v>
      </c>
      <c r="BC91" s="22"/>
      <c r="BD91" s="21" t="s">
        <v>172</v>
      </c>
      <c r="BE91" s="21" t="s">
        <v>852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535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/>
      <c r="AY92" s="21" t="str">
        <f>_xlfn.CONCAT(Table2[[#This Row],[device_manufacturer]], " ", Table2[[#This Row],[device_suggested_area]])</f>
        <v xml:space="preserve"> Home</v>
      </c>
      <c r="BC92" s="22"/>
      <c r="BD92" s="21" t="s">
        <v>172</v>
      </c>
      <c r="BE92" s="21" t="s">
        <v>852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customHeight="1">
      <c r="A93" s="21">
        <v>1404</v>
      </c>
      <c r="B93" s="21" t="s">
        <v>26</v>
      </c>
      <c r="C93" s="21" t="s">
        <v>820</v>
      </c>
      <c r="D93" s="21" t="s">
        <v>821</v>
      </c>
      <c r="E93" s="21" t="s">
        <v>822</v>
      </c>
      <c r="F93" s="25" t="str">
        <f>IF(ISBLANK(Table2[[#This Row],[unique_id]]), "", Table2[[#This Row],[unique_id]])</f>
        <v>home_secure_back_door_off</v>
      </c>
      <c r="G93" s="21" t="s">
        <v>823</v>
      </c>
      <c r="H93" s="21" t="s">
        <v>331</v>
      </c>
      <c r="I93" s="21" t="s">
        <v>132</v>
      </c>
      <c r="K93" s="21" t="s">
        <v>824</v>
      </c>
      <c r="L93" s="21" t="s">
        <v>827</v>
      </c>
      <c r="T93" s="27"/>
      <c r="V93" s="22"/>
      <c r="W93" s="22"/>
      <c r="X93" s="22"/>
      <c r="Y93" s="22"/>
      <c r="AE93" s="21" t="s">
        <v>828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/>
      <c r="AY93" s="21" t="str">
        <f>_xlfn.CONCAT(Table2[[#This Row],[device_manufacturer]], " ", Table2[[#This Row],[device_suggested_area]])</f>
        <v xml:space="preserve"> </v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customHeight="1">
      <c r="A94" s="21">
        <v>1405</v>
      </c>
      <c r="B94" s="21" t="s">
        <v>26</v>
      </c>
      <c r="C94" s="21" t="s">
        <v>820</v>
      </c>
      <c r="D94" s="21" t="s">
        <v>821</v>
      </c>
      <c r="E94" s="21" t="s">
        <v>829</v>
      </c>
      <c r="F94" s="25" t="str">
        <f>IF(ISBLANK(Table2[[#This Row],[unique_id]]), "", Table2[[#This Row],[unique_id]])</f>
        <v>home_secure_front_door_off</v>
      </c>
      <c r="G94" s="21" t="s">
        <v>830</v>
      </c>
      <c r="H94" s="21" t="s">
        <v>331</v>
      </c>
      <c r="I94" s="21" t="s">
        <v>132</v>
      </c>
      <c r="K94" s="21" t="s">
        <v>831</v>
      </c>
      <c r="L94" s="21" t="s">
        <v>827</v>
      </c>
      <c r="T94" s="27"/>
      <c r="V94" s="22"/>
      <c r="W94" s="22"/>
      <c r="X94" s="22"/>
      <c r="Y94" s="22"/>
      <c r="AE94" s="21" t="s">
        <v>828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/>
      <c r="AY94" s="21" t="str">
        <f>_xlfn.CONCAT(Table2[[#This Row],[device_manufacturer]], " ", Table2[[#This Row],[device_suggested_area]])</f>
        <v xml:space="preserve"> </v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customHeight="1">
      <c r="A95" s="21">
        <v>1406</v>
      </c>
      <c r="B95" s="21" t="s">
        <v>26</v>
      </c>
      <c r="C95" s="21" t="s">
        <v>820</v>
      </c>
      <c r="D95" s="21" t="s">
        <v>821</v>
      </c>
      <c r="E95" s="21" t="s">
        <v>834</v>
      </c>
      <c r="F95" s="25" t="str">
        <f>IF(ISBLANK(Table2[[#This Row],[unique_id]]), "", Table2[[#This Row],[unique_id]])</f>
        <v>home_sleep_on</v>
      </c>
      <c r="G95" s="21" t="s">
        <v>832</v>
      </c>
      <c r="H95" s="21" t="s">
        <v>331</v>
      </c>
      <c r="I95" s="21" t="s">
        <v>132</v>
      </c>
      <c r="K95" s="21" t="s">
        <v>836</v>
      </c>
      <c r="L95" s="21" t="s">
        <v>837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/>
      <c r="AY95" s="21" t="str">
        <f>_xlfn.CONCAT(Table2[[#This Row],[device_manufacturer]], " ", Table2[[#This Row],[device_suggested_area]])</f>
        <v xml:space="preserve"> </v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customHeight="1">
      <c r="A96" s="21">
        <v>1407</v>
      </c>
      <c r="B96" s="21" t="s">
        <v>26</v>
      </c>
      <c r="C96" s="21" t="s">
        <v>820</v>
      </c>
      <c r="D96" s="21" t="s">
        <v>821</v>
      </c>
      <c r="E96" s="21" t="s">
        <v>835</v>
      </c>
      <c r="F96" s="25" t="str">
        <f>IF(ISBLANK(Table2[[#This Row],[unique_id]]), "", Table2[[#This Row],[unique_id]])</f>
        <v>home_sleep_off</v>
      </c>
      <c r="G96" s="21" t="s">
        <v>833</v>
      </c>
      <c r="H96" s="21" t="s">
        <v>331</v>
      </c>
      <c r="I96" s="21" t="s">
        <v>132</v>
      </c>
      <c r="K96" s="21" t="s">
        <v>836</v>
      </c>
      <c r="L96" s="21" t="s">
        <v>827</v>
      </c>
      <c r="T96" s="27"/>
      <c r="V96" s="22"/>
      <c r="W96" s="22"/>
      <c r="X96" s="22"/>
      <c r="Y96" s="22"/>
      <c r="AE96" s="21" t="s">
        <v>838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/>
      <c r="AY96" s="21" t="str">
        <f>_xlfn.CONCAT(Table2[[#This Row],[device_manufacturer]], " ", Table2[[#This Row],[device_suggested_area]])</f>
        <v xml:space="preserve"> </v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/>
      <c r="AY97" s="21" t="str">
        <f>_xlfn.CONCAT(Table2[[#This Row],[device_manufacturer]], " ", Table2[[#This Row],[device_suggested_area]])</f>
        <v xml:space="preserve"> </v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889</v>
      </c>
      <c r="M98" s="21" t="s">
        <v>136</v>
      </c>
      <c r="O98" s="22" t="s">
        <v>961</v>
      </c>
      <c r="P98" s="21" t="s">
        <v>172</v>
      </c>
      <c r="Q98" s="21" t="s">
        <v>931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926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LOWER(SUBSTITUTE(SUBSTITUTE(Table2[[#This Row],[device_name]], " ", "-"), "_", "-"))</f>
        <v>senseme-ada-fan</v>
      </c>
      <c r="AW98" s="21" t="str">
        <f>_xlfn.CONCAT(IF(ISBLANK(Table2[[#This Row],[_device_name_prefix_custom]]), Table2[[#This Row],[_device_name_prefix_default]], Table2[[#This Row],[_device_name_prefix_custom]]), " ", Table2[[#This Row],[_device_name_suffix]])</f>
        <v>SenseMe Ada Fan</v>
      </c>
      <c r="AY98" s="21" t="str">
        <f>_xlfn.CONCAT(Table2[[#This Row],[device_manufacturer]], " ", Table2[[#This Row],[device_suggested_area]])</f>
        <v>SenseMe Ada</v>
      </c>
      <c r="AZ98" s="21" t="s">
        <v>565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889</v>
      </c>
      <c r="M99" s="21" t="s">
        <v>136</v>
      </c>
      <c r="O99" s="22" t="s">
        <v>961</v>
      </c>
      <c r="P99" s="21" t="s">
        <v>172</v>
      </c>
      <c r="Q99" s="21" t="s">
        <v>931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926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LOWER(SUBSTITUTE(SUBSTITUTE(Table2[[#This Row],[device_name]], " ", "-"), "_", "-"))</f>
        <v>senseme-edwin-fan</v>
      </c>
      <c r="AW99" s="21" t="str">
        <f>_xlfn.CONCAT(IF(ISBLANK(Table2[[#This Row],[_device_name_prefix_custom]]), Table2[[#This Row],[_device_name_prefix_default]], Table2[[#This Row],[_device_name_prefix_custom]]), " ", Table2[[#This Row],[_device_name_suffix]])</f>
        <v>SenseMe Edwin Fan</v>
      </c>
      <c r="AY99" s="21" t="str">
        <f>_xlfn.CONCAT(Table2[[#This Row],[device_manufacturer]], " ", Table2[[#This Row],[device_suggested_area]])</f>
        <v>SenseMe Edwin</v>
      </c>
      <c r="AZ99" s="21" t="s">
        <v>565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565</v>
      </c>
      <c r="M100" s="21" t="s">
        <v>136</v>
      </c>
      <c r="O100" s="22" t="s">
        <v>961</v>
      </c>
      <c r="P100" s="21" t="s">
        <v>172</v>
      </c>
      <c r="Q100" s="21" t="s">
        <v>931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926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LOWER(SUBSTITUTE(SUBSTITUTE(Table2[[#This Row],[device_name]], " ", "-"), "_", "-"))</f>
        <v>senseme-parents-fan</v>
      </c>
      <c r="AW100" s="21" t="str">
        <f>_xlfn.CONCAT(IF(ISBLANK(Table2[[#This Row],[_device_name_prefix_custom]]), Table2[[#This Row],[_device_name_prefix_default]], Table2[[#This Row],[_device_name_prefix_custom]]), " ", Table2[[#This Row],[_device_name_suffix]])</f>
        <v>SenseMe Parents Fan</v>
      </c>
      <c r="AY100" s="21" t="str">
        <f>_xlfn.CONCAT(Table2[[#This Row],[device_manufacturer]], " ", Table2[[#This Row],[device_suggested_area]])</f>
        <v>SenseMe Parents</v>
      </c>
      <c r="AZ100" s="21" t="s">
        <v>565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customHeight="1">
      <c r="A101" s="21">
        <v>1503</v>
      </c>
      <c r="B101" s="32" t="s">
        <v>26</v>
      </c>
      <c r="C101" s="32" t="s">
        <v>984</v>
      </c>
      <c r="D101" s="32" t="s">
        <v>149</v>
      </c>
      <c r="E101" s="33" t="s">
        <v>1124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961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32" t="str">
        <f>LOWER(SUBSTITUTE(SUBSTITUTE(Table2[[#This Row],[device_name]], " ", "-"), "_", "-"))</f>
        <v>tplink-kitchen-fan</v>
      </c>
      <c r="AW101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1" s="32" t="str">
        <f>_xlfn.CONCAT(Table2[[#This Row],[device_manufacturer]], " ", Table2[[#This Row],[device_suggested_area]])</f>
        <v>TPLink Kitchen</v>
      </c>
      <c r="AZ101" s="32" t="s">
        <v>565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1121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961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32" t="str">
        <f>LOWER(SUBSTITUTE(SUBSTITUTE(Table2[[#This Row],[device_name]], " ", "-"), "_", "-"))</f>
        <v>tplink-kitchen-fan</v>
      </c>
      <c r="AW102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2" s="32" t="str">
        <f>_xlfn.CONCAT(Table2[[#This Row],[device_manufacturer]], " ", Table2[[#This Row],[device_suggested_area]])</f>
        <v>TPLink Kitchen</v>
      </c>
      <c r="AZ102" s="32" t="s">
        <v>565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1196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customHeight="1">
      <c r="A103" s="21">
        <v>1505</v>
      </c>
      <c r="B103" s="37" t="s">
        <v>26</v>
      </c>
      <c r="C103" s="37" t="s">
        <v>984</v>
      </c>
      <c r="D103" s="37" t="s">
        <v>149</v>
      </c>
      <c r="E103" s="38" t="s">
        <v>1117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961</v>
      </c>
      <c r="P103" s="37" t="s">
        <v>172</v>
      </c>
      <c r="Q103" s="37" t="s">
        <v>931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1337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37" t="str">
        <f>LOWER(SUBSTITUTE(SUBSTITUTE(Table2[[#This Row],[device_name]], " ", "-"), "_", "-"))</f>
        <v>sonoff-kitchen-fan</v>
      </c>
      <c r="AW103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3" s="37" t="str">
        <f>_xlfn.CONCAT(Table2[[#This Row],[device_manufacturer]], " ", Table2[[#This Row],[device_suggested_area]])</f>
        <v>Sonoff Kitchen</v>
      </c>
      <c r="AZ103" s="37" t="s">
        <v>565</v>
      </c>
      <c r="BA103" s="37" t="s">
        <v>1111</v>
      </c>
      <c r="BB103" s="37" t="s">
        <v>365</v>
      </c>
      <c r="BC103" s="37" t="s">
        <v>1078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854</v>
      </c>
      <c r="D104" s="37" t="s">
        <v>129</v>
      </c>
      <c r="E104" s="37" t="s">
        <v>1011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565</v>
      </c>
      <c r="M104" s="37" t="s">
        <v>136</v>
      </c>
      <c r="O104" s="40" t="s">
        <v>961</v>
      </c>
      <c r="P104" s="37" t="s">
        <v>172</v>
      </c>
      <c r="Q104" s="37" t="s">
        <v>931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1287</v>
      </c>
      <c r="AE104" s="37" t="s">
        <v>254</v>
      </c>
      <c r="AG104" s="40" t="s">
        <v>34</v>
      </c>
      <c r="AH104" s="40" t="s">
        <v>1090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1112</v>
      </c>
      <c r="AO104" s="37" t="s">
        <v>1113</v>
      </c>
      <c r="AP104" s="37" t="s">
        <v>1101</v>
      </c>
      <c r="AQ104" s="37" t="s">
        <v>1102</v>
      </c>
      <c r="AR104" s="37" t="s">
        <v>1184</v>
      </c>
      <c r="AS104" s="37">
        <v>1</v>
      </c>
      <c r="AT104" s="42" t="str">
        <f>HYPERLINK(_xlfn.CONCAT("http://", Table2[[#This Row],[connection_ip]], "/?"))</f>
        <v>http://10.0.6.104/?</v>
      </c>
      <c r="AV104" s="37" t="str">
        <f>LOWER(SUBSTITUTE(SUBSTITUTE(Table2[[#This Row],[device_name]], " ", "-"), "_", "-"))</f>
        <v>sonoff-kitchen-fan</v>
      </c>
      <c r="AW104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4" s="37" t="str">
        <f>_xlfn.CONCAT(Table2[[#This Row],[device_manufacturer]], " ", Table2[[#This Row],[device_suggested_area]])</f>
        <v>Sonoff Kitchen</v>
      </c>
      <c r="AZ104" s="37" t="s">
        <v>565</v>
      </c>
      <c r="BA104" s="37" t="s">
        <v>1111</v>
      </c>
      <c r="BB104" s="37" t="s">
        <v>365</v>
      </c>
      <c r="BC104" s="37" t="s">
        <v>1078</v>
      </c>
      <c r="BD104" s="37" t="s">
        <v>215</v>
      </c>
      <c r="BG104" s="37" t="s">
        <v>472</v>
      </c>
      <c r="BH104" s="37" t="s">
        <v>1122</v>
      </c>
      <c r="BI104" s="37" t="s">
        <v>1123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854</v>
      </c>
      <c r="D105" s="37" t="s">
        <v>27</v>
      </c>
      <c r="E105" s="37" t="s">
        <v>1125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1091</v>
      </c>
      <c r="AG105" s="40" t="s">
        <v>34</v>
      </c>
      <c r="AH105" s="40" t="s">
        <v>1090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1092</v>
      </c>
      <c r="AS105" s="37">
        <v>1</v>
      </c>
      <c r="AT105" s="42"/>
      <c r="AV105" s="37" t="str">
        <f>LOWER(SUBSTITUTE(SUBSTITUTE(Table2[[#This Row],[device_name]], " ", "-"), "_", "-"))</f>
        <v>sonoff-kitchen-fan</v>
      </c>
      <c r="AW105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5" s="37" t="str">
        <f>_xlfn.CONCAT(Table2[[#This Row],[device_manufacturer]], " ", Table2[[#This Row],[device_suggested_area]])</f>
        <v>Sonoff Kitchen</v>
      </c>
      <c r="AZ105" s="37" t="s">
        <v>565</v>
      </c>
      <c r="BA105" s="37" t="s">
        <v>1111</v>
      </c>
      <c r="BB105" s="37" t="s">
        <v>365</v>
      </c>
      <c r="BC105" s="37" t="s">
        <v>1078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854</v>
      </c>
      <c r="D106" s="37" t="s">
        <v>27</v>
      </c>
      <c r="E106" s="37" t="s">
        <v>1126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1093</v>
      </c>
      <c r="AG106" s="40" t="s">
        <v>34</v>
      </c>
      <c r="AH106" s="40" t="s">
        <v>1090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1094</v>
      </c>
      <c r="AS106" s="37">
        <v>1</v>
      </c>
      <c r="AT106" s="42"/>
      <c r="AV106" s="37" t="str">
        <f>LOWER(SUBSTITUTE(SUBSTITUTE(Table2[[#This Row],[device_name]], " ", "-"), "_", "-"))</f>
        <v>sonoff-kitchen-fan</v>
      </c>
      <c r="AW106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6" s="37" t="str">
        <f>_xlfn.CONCAT(Table2[[#This Row],[device_manufacturer]], " ", Table2[[#This Row],[device_suggested_area]])</f>
        <v>Sonoff Kitchen</v>
      </c>
      <c r="AZ106" s="37" t="s">
        <v>565</v>
      </c>
      <c r="BA106" s="37" t="s">
        <v>1111</v>
      </c>
      <c r="BB106" s="37" t="s">
        <v>365</v>
      </c>
      <c r="BC106" s="37" t="s">
        <v>1078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565</v>
      </c>
      <c r="M107" s="21" t="s">
        <v>136</v>
      </c>
      <c r="O107" s="22" t="s">
        <v>961</v>
      </c>
      <c r="P107" s="21" t="s">
        <v>172</v>
      </c>
      <c r="Q107" s="21" t="s">
        <v>931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926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LOWER(SUBSTITUTE(SUBSTITUTE(Table2[[#This Row],[device_name]], " ", "-"), "_", "-"))</f>
        <v>senseme-lounge-fan</v>
      </c>
      <c r="AW107" s="21" t="str">
        <f>_xlfn.CONCAT(IF(ISBLANK(Table2[[#This Row],[_device_name_prefix_custom]]), Table2[[#This Row],[_device_name_prefix_default]], Table2[[#This Row],[_device_name_prefix_custom]]), " ", Table2[[#This Row],[_device_name_suffix]])</f>
        <v>SenseMe Lounge Fan</v>
      </c>
      <c r="AY107" s="21" t="str">
        <f>_xlfn.CONCAT(Table2[[#This Row],[device_manufacturer]], " ", Table2[[#This Row],[device_suggested_area]])</f>
        <v>SenseMe Lounge</v>
      </c>
      <c r="AZ107" s="21" t="s">
        <v>565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890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/>
      <c r="AY108" s="21" t="str">
        <f>_xlfn.CONCAT(Table2[[#This Row],[device_manufacturer]], " ", Table2[[#This Row],[device_suggested_area]])</f>
        <v xml:space="preserve"> Deck</v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961</v>
      </c>
      <c r="P109" s="21" t="s">
        <v>172</v>
      </c>
      <c r="Q109" s="21" t="s">
        <v>931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926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LOWER(SUBSTITUTE(SUBSTITUTE(Table2[[#This Row],[device_name]], " ", "-"), "_", "-"))</f>
        <v>senseme-deck-east-fan</v>
      </c>
      <c r="AW109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East Fan</v>
      </c>
      <c r="AY109" s="21" t="str">
        <f>_xlfn.CONCAT(Table2[[#This Row],[device_manufacturer]], " ", Table2[[#This Row],[device_suggested_area]])</f>
        <v>SenseMe Deck</v>
      </c>
      <c r="AZ109" s="21" t="s">
        <v>1243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961</v>
      </c>
      <c r="P110" s="21" t="s">
        <v>172</v>
      </c>
      <c r="Q110" s="21" t="s">
        <v>931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926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LOWER(SUBSTITUTE(SUBSTITUTE(Table2[[#This Row],[device_name]], " ", "-"), "_", "-"))</f>
        <v>senseme-deck-west-fan</v>
      </c>
      <c r="AW110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West Fan</v>
      </c>
      <c r="AY110" s="21" t="str">
        <f>_xlfn.CONCAT(Table2[[#This Row],[device_manufacturer]], " ", Table2[[#This Row],[device_suggested_area]])</f>
        <v>SenseMe Deck</v>
      </c>
      <c r="AZ110" s="21" t="s">
        <v>1244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/>
      <c r="AY111" s="21" t="str">
        <f>_xlfn.CONCAT(Table2[[#This Row],[device_manufacturer]], " ", Table2[[#This Row],[device_suggested_area]])</f>
        <v xml:space="preserve"> </v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891</v>
      </c>
      <c r="M112" s="21" t="s">
        <v>136</v>
      </c>
      <c r="O112" s="22" t="s">
        <v>961</v>
      </c>
      <c r="P112" s="21" t="s">
        <v>172</v>
      </c>
      <c r="Q112" s="21" t="s">
        <v>931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944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/>
      <c r="AY112" s="21" t="str">
        <f>_xlfn.CONCAT(Table2[[#This Row],[device_manufacturer]], " ", Table2[[#This Row],[device_suggested_area]])</f>
        <v xml:space="preserve"> Ada</v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616</v>
      </c>
      <c r="K113" s="21" t="s">
        <v>1076</v>
      </c>
      <c r="M113" s="21" t="s">
        <v>136</v>
      </c>
      <c r="T113" s="27"/>
      <c r="V113" s="22"/>
      <c r="W113" s="22" t="s">
        <v>583</v>
      </c>
      <c r="X113" s="29">
        <v>100</v>
      </c>
      <c r="Y113" s="30" t="s">
        <v>929</v>
      </c>
      <c r="Z113" s="30" t="s">
        <v>1190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LOWER(SUBSTITUTE(SUBSTITUTE(Table2[[#This Row],[device_name]], " ", "-"), "_", "-"))</f>
        <v>ada-lamp</v>
      </c>
      <c r="AW113" s="21" t="str">
        <f>_xlfn.CONCAT(IF(ISBLANK(Table2[[#This Row],[_device_name_prefix_custom]]), Table2[[#This Row],[_device_name_prefix_default]], Table2[[#This Row],[_device_name_prefix_custom]]), " ", Table2[[#This Row],[_device_name_suffix]])</f>
        <v>Ada Lamp</v>
      </c>
      <c r="AX113" s="21" t="str">
        <f>Table2[[#This Row],[device_suggested_area]]</f>
        <v>Ada</v>
      </c>
      <c r="AY113" s="21" t="str">
        <f>_xlfn.CONCAT(Table2[[#This Row],[device_manufacturer]], " ", Table2[[#This Row],[device_suggested_area]])</f>
        <v>Phillips Ada</v>
      </c>
      <c r="AZ113" s="21" t="s">
        <v>616</v>
      </c>
      <c r="BA113" s="21" t="s">
        <v>662</v>
      </c>
      <c r="BB113" s="21" t="s">
        <v>409</v>
      </c>
      <c r="BC113" s="21" t="s">
        <v>659</v>
      </c>
      <c r="BD113" s="21" t="s">
        <v>130</v>
      </c>
      <c r="BE113" s="21" t="s">
        <v>841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1127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961</v>
      </c>
      <c r="P114" s="21" t="s">
        <v>172</v>
      </c>
      <c r="Q114" s="21" t="s">
        <v>931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1190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LOWER(SUBSTITUTE(SUBSTITUTE(Table2[[#This Row],[device_name]], " ", "-"), "_", "-"))</f>
        <v>ada-lamp-bulb-1</v>
      </c>
      <c r="AW114" s="21" t="str">
        <f>_xlfn.CONCAT(IF(ISBLANK(Table2[[#This Row],[_device_name_prefix_custom]]), Table2[[#This Row],[_device_name_prefix_default]], Table2[[#This Row],[_device_name_prefix_custom]]), " ", Table2[[#This Row],[_device_name_suffix]])</f>
        <v>Ada Lamp Bulb 1</v>
      </c>
      <c r="AX114" s="21" t="str">
        <f>Table2[[#This Row],[device_suggested_area]]</f>
        <v>Ada</v>
      </c>
      <c r="AY114" s="21" t="str">
        <f>_xlfn.CONCAT(Table2[[#This Row],[device_manufacturer]], " ", Table2[[#This Row],[device_suggested_area]])</f>
        <v>Phillips Ada</v>
      </c>
      <c r="AZ114" s="21" t="s">
        <v>1220</v>
      </c>
      <c r="BA114" s="21" t="s">
        <v>662</v>
      </c>
      <c r="BB114" s="21" t="s">
        <v>409</v>
      </c>
      <c r="BC114" s="21" t="s">
        <v>659</v>
      </c>
      <c r="BD114" s="21" t="s">
        <v>130</v>
      </c>
      <c r="BE114" s="21" t="s">
        <v>841</v>
      </c>
      <c r="BH114" s="21" t="s">
        <v>589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616</v>
      </c>
      <c r="K115" s="21" t="s">
        <v>1076</v>
      </c>
      <c r="M115" s="21" t="s">
        <v>136</v>
      </c>
      <c r="T115" s="27"/>
      <c r="V115" s="22"/>
      <c r="W115" s="22" t="s">
        <v>583</v>
      </c>
      <c r="X115" s="29">
        <v>101</v>
      </c>
      <c r="Y115" s="30" t="s">
        <v>929</v>
      </c>
      <c r="Z115" s="30" t="s">
        <v>1190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LOWER(SUBSTITUTE(SUBSTITUTE(Table2[[#This Row],[device_name]], " ", "-"), "_", "-"))</f>
        <v>edwin-lamp</v>
      </c>
      <c r="AW115" s="21" t="str">
        <f>_xlfn.CONCAT(IF(ISBLANK(Table2[[#This Row],[_device_name_prefix_custom]]), Table2[[#This Row],[_device_name_prefix_default]], Table2[[#This Row],[_device_name_prefix_custom]]), " ", Table2[[#This Row],[_device_name_suffix]])</f>
        <v>Edwin Lamp</v>
      </c>
      <c r="AX115" s="21" t="str">
        <f>Table2[[#This Row],[device_suggested_area]]</f>
        <v>Edwin</v>
      </c>
      <c r="AY115" s="21" t="str">
        <f>_xlfn.CONCAT(Table2[[#This Row],[device_manufacturer]], " ", Table2[[#This Row],[device_suggested_area]])</f>
        <v>Phillips Edwin</v>
      </c>
      <c r="AZ115" s="21" t="s">
        <v>616</v>
      </c>
      <c r="BA115" s="21" t="s">
        <v>662</v>
      </c>
      <c r="BB115" s="21" t="s">
        <v>409</v>
      </c>
      <c r="BC115" s="21" t="s">
        <v>659</v>
      </c>
      <c r="BD115" s="21" t="s">
        <v>127</v>
      </c>
      <c r="BE115" s="21" t="s">
        <v>841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1128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961</v>
      </c>
      <c r="P116" s="21" t="s">
        <v>172</v>
      </c>
      <c r="Q116" s="21" t="s">
        <v>931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1190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LOWER(SUBSTITUTE(SUBSTITUTE(Table2[[#This Row],[device_name]], " ", "-"), "_", "-"))</f>
        <v>edwin-lamp-bulb-1</v>
      </c>
      <c r="AW116" s="21" t="str">
        <f>_xlfn.CONCAT(IF(ISBLANK(Table2[[#This Row],[_device_name_prefix_custom]]), Table2[[#This Row],[_device_name_prefix_default]], Table2[[#This Row],[_device_name_prefix_custom]]), " ", Table2[[#This Row],[_device_name_suffix]])</f>
        <v>Edwin Lamp Bulb 1</v>
      </c>
      <c r="AX116" s="21" t="str">
        <f>Table2[[#This Row],[device_suggested_area]]</f>
        <v>Edwin</v>
      </c>
      <c r="AY116" s="21" t="str">
        <f>_xlfn.CONCAT(Table2[[#This Row],[device_manufacturer]], " ", Table2[[#This Row],[device_suggested_area]])</f>
        <v>Phillips Edwin</v>
      </c>
      <c r="AZ116" s="21" t="s">
        <v>1220</v>
      </c>
      <c r="BA116" s="21" t="s">
        <v>662</v>
      </c>
      <c r="BB116" s="21" t="s">
        <v>409</v>
      </c>
      <c r="BC116" s="21" t="s">
        <v>659</v>
      </c>
      <c r="BD116" s="21" t="s">
        <v>127</v>
      </c>
      <c r="BE116" s="21" t="s">
        <v>841</v>
      </c>
      <c r="BH116" s="21" t="s">
        <v>614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891</v>
      </c>
      <c r="M117" s="21" t="s">
        <v>136</v>
      </c>
      <c r="O117" s="22" t="s">
        <v>961</v>
      </c>
      <c r="P117" s="21" t="s">
        <v>172</v>
      </c>
      <c r="Q117" s="21" t="s">
        <v>931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945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/>
      <c r="AY117" s="21" t="str">
        <f>_xlfn.CONCAT(Table2[[#This Row],[device_manufacturer]], " ", Table2[[#This Row],[device_suggested_area]])</f>
        <v xml:space="preserve"> Edwin</v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617</v>
      </c>
      <c r="K118" s="21" t="s">
        <v>1073</v>
      </c>
      <c r="M118" s="21" t="s">
        <v>136</v>
      </c>
      <c r="T118" s="27"/>
      <c r="V118" s="22"/>
      <c r="W118" s="22" t="s">
        <v>583</v>
      </c>
      <c r="X118" s="29">
        <v>102</v>
      </c>
      <c r="Y118" s="30" t="s">
        <v>929</v>
      </c>
      <c r="Z118" s="30" t="s">
        <v>1191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LOWER(SUBSTITUTE(SUBSTITUTE(Table2[[#This Row],[device_name]], " ", "-"), "_", "-"))</f>
        <v>edwin-night-light</v>
      </c>
      <c r="AW118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</v>
      </c>
      <c r="AX118" s="21" t="str">
        <f>Table2[[#This Row],[device_suggested_area]]</f>
        <v>Edwin</v>
      </c>
      <c r="AY118" s="21" t="str">
        <f>_xlfn.CONCAT(Table2[[#This Row],[device_manufacturer]], " ", Table2[[#This Row],[device_suggested_area]])</f>
        <v>Phillips Edwin</v>
      </c>
      <c r="AZ118" s="21" t="s">
        <v>617</v>
      </c>
      <c r="BA118" s="21" t="s">
        <v>580</v>
      </c>
      <c r="BB118" s="21" t="s">
        <v>409</v>
      </c>
      <c r="BC118" s="21" t="s">
        <v>581</v>
      </c>
      <c r="BD118" s="21" t="s">
        <v>127</v>
      </c>
      <c r="BE118" s="21" t="s">
        <v>841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1129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961</v>
      </c>
      <c r="P119" s="21" t="s">
        <v>172</v>
      </c>
      <c r="Q119" s="21" t="s">
        <v>931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1191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LOWER(SUBSTITUTE(SUBSTITUTE(Table2[[#This Row],[device_name]], " ", "-"), "_", "-"))</f>
        <v>edwin-night-light-bulb-1</v>
      </c>
      <c r="AW119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 Bulb 1</v>
      </c>
      <c r="AX119" s="21" t="str">
        <f>Table2[[#This Row],[device_suggested_area]]</f>
        <v>Edwin</v>
      </c>
      <c r="AY119" s="21" t="str">
        <f>_xlfn.CONCAT(Table2[[#This Row],[device_manufacturer]], " ", Table2[[#This Row],[device_suggested_area]])</f>
        <v>Phillips Edwin</v>
      </c>
      <c r="AZ119" s="21" t="s">
        <v>1221</v>
      </c>
      <c r="BA119" s="21" t="s">
        <v>580</v>
      </c>
      <c r="BB119" s="21" t="s">
        <v>409</v>
      </c>
      <c r="BC119" s="21" t="s">
        <v>581</v>
      </c>
      <c r="BD119" s="21" t="s">
        <v>127</v>
      </c>
      <c r="BE119" s="21" t="s">
        <v>841</v>
      </c>
      <c r="BH119" s="21" t="s">
        <v>590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893</v>
      </c>
      <c r="K120" s="21" t="s">
        <v>1114</v>
      </c>
      <c r="M120" s="21" t="s">
        <v>136</v>
      </c>
      <c r="T120" s="27"/>
      <c r="V120" s="22"/>
      <c r="W120" s="22" t="s">
        <v>583</v>
      </c>
      <c r="X120" s="29">
        <v>103</v>
      </c>
      <c r="Y120" s="30" t="s">
        <v>929</v>
      </c>
      <c r="Z120" s="30" t="s">
        <v>1192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LOWER(SUBSTITUTE(SUBSTITUTE(Table2[[#This Row],[device_name]], " ", "-"), "_", "-"))</f>
        <v>hallway-main</v>
      </c>
      <c r="AW120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</v>
      </c>
      <c r="AX120" s="21" t="str">
        <f>Table2[[#This Row],[device_suggested_area]]</f>
        <v>Hallway</v>
      </c>
      <c r="AY120" s="21" t="str">
        <f>_xlfn.CONCAT(Table2[[#This Row],[device_manufacturer]], " ", Table2[[#This Row],[device_suggested_area]])</f>
        <v>Phillips Hallway</v>
      </c>
      <c r="AZ120" s="21" t="s">
        <v>1222</v>
      </c>
      <c r="BA120" s="21" t="s">
        <v>580</v>
      </c>
      <c r="BB120" s="21" t="s">
        <v>409</v>
      </c>
      <c r="BC120" s="21" t="s">
        <v>581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1130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961</v>
      </c>
      <c r="P121" s="21" t="s">
        <v>172</v>
      </c>
      <c r="Q121" s="21" t="s">
        <v>931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1192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LOWER(SUBSTITUTE(SUBSTITUTE(Table2[[#This Row],[device_name]], " ", "-"), "_", "-"))</f>
        <v>hallway-main-bulb-1</v>
      </c>
      <c r="AW121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1</v>
      </c>
      <c r="AX121" s="21" t="str">
        <f>Table2[[#This Row],[device_suggested_area]]</f>
        <v>Hallway</v>
      </c>
      <c r="AY121" s="21" t="str">
        <f>_xlfn.CONCAT(Table2[[#This Row],[device_manufacturer]], " ", Table2[[#This Row],[device_suggested_area]])</f>
        <v>Phillips Hallway</v>
      </c>
      <c r="AZ121" s="21" t="s">
        <v>1223</v>
      </c>
      <c r="BA121" s="21" t="s">
        <v>580</v>
      </c>
      <c r="BB121" s="21" t="s">
        <v>409</v>
      </c>
      <c r="BC121" s="21" t="s">
        <v>581</v>
      </c>
      <c r="BD121" s="21" t="s">
        <v>443</v>
      </c>
      <c r="BH121" s="21" t="s">
        <v>591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1131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961</v>
      </c>
      <c r="P122" s="21" t="s">
        <v>172</v>
      </c>
      <c r="Q122" s="21" t="s">
        <v>931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582</v>
      </c>
      <c r="X122" s="29">
        <v>103</v>
      </c>
      <c r="Y122" s="30" t="s">
        <v>927</v>
      </c>
      <c r="Z122" s="30" t="s">
        <v>1192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LOWER(SUBSTITUTE(SUBSTITUTE(Table2[[#This Row],[device_name]], " ", "-"), "_", "-"))</f>
        <v>hallway-main-bulb-2</v>
      </c>
      <c r="AW122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2</v>
      </c>
      <c r="AX122" s="21" t="str">
        <f>Table2[[#This Row],[device_suggested_area]]</f>
        <v>Hallway</v>
      </c>
      <c r="AY122" s="21" t="str">
        <f>_xlfn.CONCAT(Table2[[#This Row],[device_manufacturer]], " ", Table2[[#This Row],[device_suggested_area]])</f>
        <v>Phillips Hallway</v>
      </c>
      <c r="AZ122" s="21" t="s">
        <v>1224</v>
      </c>
      <c r="BA122" s="21" t="s">
        <v>580</v>
      </c>
      <c r="BB122" s="21" t="s">
        <v>409</v>
      </c>
      <c r="BC122" s="21" t="s">
        <v>581</v>
      </c>
      <c r="BD122" s="21" t="s">
        <v>443</v>
      </c>
      <c r="BH122" s="21" t="s">
        <v>592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1132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961</v>
      </c>
      <c r="P123" s="21" t="s">
        <v>172</v>
      </c>
      <c r="Q123" s="21" t="s">
        <v>931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582</v>
      </c>
      <c r="X123" s="29">
        <v>103</v>
      </c>
      <c r="Y123" s="30" t="s">
        <v>927</v>
      </c>
      <c r="Z123" s="30" t="s">
        <v>1192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LOWER(SUBSTITUTE(SUBSTITUTE(Table2[[#This Row],[device_name]], " ", "-"), "_", "-"))</f>
        <v>hallway-main-bulb-3</v>
      </c>
      <c r="AW123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3</v>
      </c>
      <c r="AX123" s="21" t="str">
        <f>Table2[[#This Row],[device_suggested_area]]</f>
        <v>Hallway</v>
      </c>
      <c r="AY123" s="21" t="str">
        <f>_xlfn.CONCAT(Table2[[#This Row],[device_manufacturer]], " ", Table2[[#This Row],[device_suggested_area]])</f>
        <v>Phillips Hallway</v>
      </c>
      <c r="AZ123" s="21" t="s">
        <v>1225</v>
      </c>
      <c r="BA123" s="21" t="s">
        <v>580</v>
      </c>
      <c r="BB123" s="21" t="s">
        <v>409</v>
      </c>
      <c r="BC123" s="21" t="s">
        <v>581</v>
      </c>
      <c r="BD123" s="21" t="s">
        <v>443</v>
      </c>
      <c r="BH123" s="21" t="s">
        <v>593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1133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961</v>
      </c>
      <c r="P124" s="21" t="s">
        <v>172</v>
      </c>
      <c r="Q124" s="21" t="s">
        <v>931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582</v>
      </c>
      <c r="X124" s="29">
        <v>103</v>
      </c>
      <c r="Y124" s="30" t="s">
        <v>927</v>
      </c>
      <c r="Z124" s="30" t="s">
        <v>1192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LOWER(SUBSTITUTE(SUBSTITUTE(Table2[[#This Row],[device_name]], " ", "-"), "_", "-"))</f>
        <v>hallway-main-bulb-4</v>
      </c>
      <c r="AW124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4</v>
      </c>
      <c r="AX124" s="21" t="str">
        <f>Table2[[#This Row],[device_suggested_area]]</f>
        <v>Hallway</v>
      </c>
      <c r="AY124" s="21" t="str">
        <f>_xlfn.CONCAT(Table2[[#This Row],[device_manufacturer]], " ", Table2[[#This Row],[device_suggested_area]])</f>
        <v>Phillips Hallway</v>
      </c>
      <c r="AZ124" s="21" t="s">
        <v>1226</v>
      </c>
      <c r="BA124" s="21" t="s">
        <v>580</v>
      </c>
      <c r="BB124" s="21" t="s">
        <v>409</v>
      </c>
      <c r="BC124" s="21" t="s">
        <v>581</v>
      </c>
      <c r="BD124" s="21" t="s">
        <v>443</v>
      </c>
      <c r="BH124" s="21" t="s">
        <v>594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customHeight="1">
      <c r="A125" s="21">
        <v>1613</v>
      </c>
      <c r="B125" s="21" t="s">
        <v>26</v>
      </c>
      <c r="C125" s="21" t="s">
        <v>538</v>
      </c>
      <c r="D125" s="21" t="s">
        <v>137</v>
      </c>
      <c r="E125" s="21" t="s">
        <v>1044</v>
      </c>
      <c r="F125" s="25" t="str">
        <f>IF(ISBLANK(Table2[[#This Row],[unique_id]]), "", Table2[[#This Row],[unique_id]])</f>
        <v>hallway_sconces</v>
      </c>
      <c r="G125" s="21" t="s">
        <v>1046</v>
      </c>
      <c r="H125" s="21" t="s">
        <v>139</v>
      </c>
      <c r="I125" s="21" t="s">
        <v>132</v>
      </c>
      <c r="J125" s="21" t="s">
        <v>1036</v>
      </c>
      <c r="K125" s="21" t="s">
        <v>1114</v>
      </c>
      <c r="M125" s="21" t="s">
        <v>136</v>
      </c>
      <c r="T125" s="27"/>
      <c r="V125" s="22"/>
      <c r="W125" s="22" t="s">
        <v>583</v>
      </c>
      <c r="X125" s="29">
        <v>120</v>
      </c>
      <c r="Y125" s="30" t="s">
        <v>929</v>
      </c>
      <c r="Z125" s="22" t="s">
        <v>1193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LOWER(SUBSTITUTE(SUBSTITUTE(Table2[[#This Row],[device_name]], " ", "-"), "_", "-"))</f>
        <v>hallway-sconces</v>
      </c>
      <c r="AW125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</v>
      </c>
      <c r="AX125" s="21" t="str">
        <f>Table2[[#This Row],[device_suggested_area]]</f>
        <v>Hallway</v>
      </c>
      <c r="AY125" s="21" t="str">
        <f>_xlfn.CONCAT(Table2[[#This Row],[device_manufacturer]], " ", Table2[[#This Row],[device_suggested_area]])</f>
        <v>IKEA Hallway</v>
      </c>
      <c r="AZ125" s="21" t="s">
        <v>1036</v>
      </c>
      <c r="BA125" s="21" t="s">
        <v>1039</v>
      </c>
      <c r="BB125" s="21" t="s">
        <v>538</v>
      </c>
      <c r="BC125" s="21" t="s">
        <v>1037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customHeight="1">
      <c r="A126" s="21">
        <v>1614</v>
      </c>
      <c r="B126" s="21" t="s">
        <v>26</v>
      </c>
      <c r="C126" s="21" t="s">
        <v>538</v>
      </c>
      <c r="D126" s="21" t="s">
        <v>137</v>
      </c>
      <c r="E126" s="21" t="s">
        <v>1045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961</v>
      </c>
      <c r="P126" s="21" t="s">
        <v>172</v>
      </c>
      <c r="Q126" s="21" t="s">
        <v>931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1193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LOWER(SUBSTITUTE(SUBSTITUTE(Table2[[#This Row],[device_name]], " ", "-"), "_", "-"))</f>
        <v>hallway-sconces-bulb-1</v>
      </c>
      <c r="AW126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1</v>
      </c>
      <c r="AX126" s="21" t="str">
        <f>Table2[[#This Row],[device_suggested_area]]</f>
        <v>Hallway</v>
      </c>
      <c r="AY126" s="21" t="str">
        <f>_xlfn.CONCAT(Table2[[#This Row],[device_manufacturer]], " ", Table2[[#This Row],[device_suggested_area]])</f>
        <v>IKEA Hallway</v>
      </c>
      <c r="AZ126" s="21" t="s">
        <v>1209</v>
      </c>
      <c r="BA126" s="21" t="s">
        <v>1039</v>
      </c>
      <c r="BB126" s="21" t="s">
        <v>538</v>
      </c>
      <c r="BC126" s="21" t="s">
        <v>1037</v>
      </c>
      <c r="BD126" s="21" t="s">
        <v>443</v>
      </c>
      <c r="BH126" s="21" t="s">
        <v>1047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customHeight="1">
      <c r="A127" s="21">
        <v>1615</v>
      </c>
      <c r="B127" s="21" t="s">
        <v>26</v>
      </c>
      <c r="C127" s="21" t="s">
        <v>538</v>
      </c>
      <c r="D127" s="21" t="s">
        <v>137</v>
      </c>
      <c r="E127" s="21" t="s">
        <v>1045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961</v>
      </c>
      <c r="P127" s="21" t="s">
        <v>172</v>
      </c>
      <c r="Q127" s="21" t="s">
        <v>931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582</v>
      </c>
      <c r="X127" s="29">
        <v>120</v>
      </c>
      <c r="Y127" s="30" t="s">
        <v>927</v>
      </c>
      <c r="Z127" s="22" t="s">
        <v>1193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LOWER(SUBSTITUTE(SUBSTITUTE(Table2[[#This Row],[device_name]], " ", "-"), "_", "-"))</f>
        <v>hallway-sconces-bulb-2</v>
      </c>
      <c r="AW127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2</v>
      </c>
      <c r="AX127" s="21" t="str">
        <f>Table2[[#This Row],[device_suggested_area]]</f>
        <v>Hallway</v>
      </c>
      <c r="AY127" s="21" t="str">
        <f>_xlfn.CONCAT(Table2[[#This Row],[device_manufacturer]], " ", Table2[[#This Row],[device_suggested_area]])</f>
        <v>IKEA Hallway</v>
      </c>
      <c r="AZ127" s="21" t="s">
        <v>1210</v>
      </c>
      <c r="BA127" s="21" t="s">
        <v>1039</v>
      </c>
      <c r="BB127" s="21" t="s">
        <v>538</v>
      </c>
      <c r="BC127" s="21" t="s">
        <v>1037</v>
      </c>
      <c r="BD127" s="21" t="s">
        <v>443</v>
      </c>
      <c r="BH127" s="21" t="s">
        <v>1048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893</v>
      </c>
      <c r="K128" s="21" t="s">
        <v>1072</v>
      </c>
      <c r="M128" s="21" t="s">
        <v>136</v>
      </c>
      <c r="T128" s="27"/>
      <c r="V128" s="22"/>
      <c r="W128" s="22" t="s">
        <v>583</v>
      </c>
      <c r="X128" s="29">
        <v>104</v>
      </c>
      <c r="Y128" s="30" t="s">
        <v>929</v>
      </c>
      <c r="Z128" s="30" t="s">
        <v>1190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LOWER(SUBSTITUTE(SUBSTITUTE(Table2[[#This Row],[device_name]], " ", "-"), "_", "-"))</f>
        <v>dining-main</v>
      </c>
      <c r="AW128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</v>
      </c>
      <c r="AX128" s="21" t="str">
        <f>Table2[[#This Row],[device_suggested_area]]</f>
        <v>Dining</v>
      </c>
      <c r="AY128" s="21" t="str">
        <f>_xlfn.CONCAT(Table2[[#This Row],[device_manufacturer]], " ", Table2[[#This Row],[device_suggested_area]])</f>
        <v>Phillips Dining</v>
      </c>
      <c r="AZ128" s="21" t="s">
        <v>1222</v>
      </c>
      <c r="BA128" s="21" t="s">
        <v>580</v>
      </c>
      <c r="BB128" s="21" t="s">
        <v>409</v>
      </c>
      <c r="BC128" s="21" t="s">
        <v>581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1134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961</v>
      </c>
      <c r="P129" s="21" t="s">
        <v>172</v>
      </c>
      <c r="Q129" s="21" t="s">
        <v>931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1190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LOWER(SUBSTITUTE(SUBSTITUTE(Table2[[#This Row],[device_name]], " ", "-"), "_", "-"))</f>
        <v>dining-main-bulb-1</v>
      </c>
      <c r="AW129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1</v>
      </c>
      <c r="AX129" s="21" t="str">
        <f>Table2[[#This Row],[device_suggested_area]]</f>
        <v>Dining</v>
      </c>
      <c r="AY129" s="21" t="str">
        <f>_xlfn.CONCAT(Table2[[#This Row],[device_manufacturer]], " ", Table2[[#This Row],[device_suggested_area]])</f>
        <v>Phillips Dining</v>
      </c>
      <c r="AZ129" s="21" t="s">
        <v>1223</v>
      </c>
      <c r="BA129" s="21" t="s">
        <v>580</v>
      </c>
      <c r="BB129" s="21" t="s">
        <v>409</v>
      </c>
      <c r="BC129" s="21" t="s">
        <v>581</v>
      </c>
      <c r="BD129" s="21" t="s">
        <v>202</v>
      </c>
      <c r="BH129" s="21" t="s">
        <v>595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1135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961</v>
      </c>
      <c r="P130" s="21" t="s">
        <v>172</v>
      </c>
      <c r="Q130" s="21" t="s">
        <v>931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582</v>
      </c>
      <c r="X130" s="29">
        <v>104</v>
      </c>
      <c r="Y130" s="30" t="s">
        <v>927</v>
      </c>
      <c r="Z130" s="30" t="s">
        <v>1190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LOWER(SUBSTITUTE(SUBSTITUTE(Table2[[#This Row],[device_name]], " ", "-"), "_", "-"))</f>
        <v>dining-main-bulb-2</v>
      </c>
      <c r="AW130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2</v>
      </c>
      <c r="AX130" s="21" t="str">
        <f>Table2[[#This Row],[device_suggested_area]]</f>
        <v>Dining</v>
      </c>
      <c r="AY130" s="21" t="str">
        <f>_xlfn.CONCAT(Table2[[#This Row],[device_manufacturer]], " ", Table2[[#This Row],[device_suggested_area]])</f>
        <v>Phillips Dining</v>
      </c>
      <c r="AZ130" s="21" t="s">
        <v>1224</v>
      </c>
      <c r="BA130" s="21" t="s">
        <v>580</v>
      </c>
      <c r="BB130" s="21" t="s">
        <v>409</v>
      </c>
      <c r="BC130" s="21" t="s">
        <v>581</v>
      </c>
      <c r="BD130" s="21" t="s">
        <v>202</v>
      </c>
      <c r="BH130" s="21" t="s">
        <v>596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1136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961</v>
      </c>
      <c r="P131" s="21" t="s">
        <v>172</v>
      </c>
      <c r="Q131" s="21" t="s">
        <v>931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582</v>
      </c>
      <c r="X131" s="29">
        <v>104</v>
      </c>
      <c r="Y131" s="30" t="s">
        <v>927</v>
      </c>
      <c r="Z131" s="30" t="s">
        <v>1190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LOWER(SUBSTITUTE(SUBSTITUTE(Table2[[#This Row],[device_name]], " ", "-"), "_", "-"))</f>
        <v>dining-main-bulb-3</v>
      </c>
      <c r="AW131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3</v>
      </c>
      <c r="AX131" s="21" t="str">
        <f>Table2[[#This Row],[device_suggested_area]]</f>
        <v>Dining</v>
      </c>
      <c r="AY131" s="21" t="str">
        <f>_xlfn.CONCAT(Table2[[#This Row],[device_manufacturer]], " ", Table2[[#This Row],[device_suggested_area]])</f>
        <v>Phillips Dining</v>
      </c>
      <c r="AZ131" s="21" t="s">
        <v>1225</v>
      </c>
      <c r="BA131" s="21" t="s">
        <v>580</v>
      </c>
      <c r="BB131" s="21" t="s">
        <v>409</v>
      </c>
      <c r="BC131" s="21" t="s">
        <v>581</v>
      </c>
      <c r="BD131" s="21" t="s">
        <v>202</v>
      </c>
      <c r="BH131" s="21" t="s">
        <v>597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1137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961</v>
      </c>
      <c r="P132" s="21" t="s">
        <v>172</v>
      </c>
      <c r="Q132" s="21" t="s">
        <v>931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582</v>
      </c>
      <c r="X132" s="29">
        <v>104</v>
      </c>
      <c r="Y132" s="30" t="s">
        <v>927</v>
      </c>
      <c r="Z132" s="30" t="s">
        <v>1190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LOWER(SUBSTITUTE(SUBSTITUTE(Table2[[#This Row],[device_name]], " ", "-"), "_", "-"))</f>
        <v>dining-main-bulb-4</v>
      </c>
      <c r="AW132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4</v>
      </c>
      <c r="AX132" s="21" t="str">
        <f>Table2[[#This Row],[device_suggested_area]]</f>
        <v>Dining</v>
      </c>
      <c r="AY132" s="21" t="str">
        <f>_xlfn.CONCAT(Table2[[#This Row],[device_manufacturer]], " ", Table2[[#This Row],[device_suggested_area]])</f>
        <v>Phillips Dining</v>
      </c>
      <c r="AZ132" s="21" t="s">
        <v>1226</v>
      </c>
      <c r="BA132" s="21" t="s">
        <v>580</v>
      </c>
      <c r="BB132" s="21" t="s">
        <v>409</v>
      </c>
      <c r="BC132" s="21" t="s">
        <v>581</v>
      </c>
      <c r="BD132" s="21" t="s">
        <v>202</v>
      </c>
      <c r="BH132" s="21" t="s">
        <v>598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1138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961</v>
      </c>
      <c r="P133" s="21" t="s">
        <v>172</v>
      </c>
      <c r="Q133" s="21" t="s">
        <v>931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582</v>
      </c>
      <c r="X133" s="29">
        <v>104</v>
      </c>
      <c r="Y133" s="30" t="s">
        <v>927</v>
      </c>
      <c r="Z133" s="30" t="s">
        <v>1190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LOWER(SUBSTITUTE(SUBSTITUTE(Table2[[#This Row],[device_name]], " ", "-"), "_", "-"))</f>
        <v>dining-main-bulb-5</v>
      </c>
      <c r="AW133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5</v>
      </c>
      <c r="AX133" s="21" t="str">
        <f>Table2[[#This Row],[device_suggested_area]]</f>
        <v>Dining</v>
      </c>
      <c r="AY133" s="21" t="str">
        <f>_xlfn.CONCAT(Table2[[#This Row],[device_manufacturer]], " ", Table2[[#This Row],[device_suggested_area]])</f>
        <v>Phillips Dining</v>
      </c>
      <c r="AZ133" s="21" t="s">
        <v>1227</v>
      </c>
      <c r="BA133" s="21" t="s">
        <v>580</v>
      </c>
      <c r="BB133" s="21" t="s">
        <v>409</v>
      </c>
      <c r="BC133" s="21" t="s">
        <v>581</v>
      </c>
      <c r="BD133" s="21" t="s">
        <v>202</v>
      </c>
      <c r="BH133" s="21" t="s">
        <v>599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1139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961</v>
      </c>
      <c r="P134" s="21" t="s">
        <v>172</v>
      </c>
      <c r="Q134" s="21" t="s">
        <v>931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582</v>
      </c>
      <c r="X134" s="29">
        <v>104</v>
      </c>
      <c r="Y134" s="30" t="s">
        <v>927</v>
      </c>
      <c r="Z134" s="30" t="s">
        <v>1190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LOWER(SUBSTITUTE(SUBSTITUTE(Table2[[#This Row],[device_name]], " ", "-"), "_", "-"))</f>
        <v>dining-main-bulb-6</v>
      </c>
      <c r="AW134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6</v>
      </c>
      <c r="AX134" s="21" t="str">
        <f>Table2[[#This Row],[device_suggested_area]]</f>
        <v>Dining</v>
      </c>
      <c r="AY134" s="21" t="str">
        <f>_xlfn.CONCAT(Table2[[#This Row],[device_manufacturer]], " ", Table2[[#This Row],[device_suggested_area]])</f>
        <v>Phillips Dining</v>
      </c>
      <c r="AZ134" s="21" t="s">
        <v>1228</v>
      </c>
      <c r="BA134" s="21" t="s">
        <v>580</v>
      </c>
      <c r="BB134" s="21" t="s">
        <v>409</v>
      </c>
      <c r="BC134" s="21" t="s">
        <v>581</v>
      </c>
      <c r="BD134" s="21" t="s">
        <v>202</v>
      </c>
      <c r="BH134" s="21" t="s">
        <v>600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893</v>
      </c>
      <c r="K135" s="21" t="s">
        <v>1072</v>
      </c>
      <c r="M135" s="21" t="s">
        <v>136</v>
      </c>
      <c r="T135" s="27"/>
      <c r="V135" s="22"/>
      <c r="W135" s="22" t="s">
        <v>583</v>
      </c>
      <c r="X135" s="29">
        <v>105</v>
      </c>
      <c r="Y135" s="30" t="s">
        <v>929</v>
      </c>
      <c r="Z135" s="30" t="s">
        <v>1190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LOWER(SUBSTITUTE(SUBSTITUTE(Table2[[#This Row],[device_name]], " ", "-"), "_", "-"))</f>
        <v>lounge-main</v>
      </c>
      <c r="AW135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</v>
      </c>
      <c r="AX135" s="21" t="str">
        <f>Table2[[#This Row],[device_suggested_area]]</f>
        <v>Lounge</v>
      </c>
      <c r="AY135" s="21" t="str">
        <f>_xlfn.CONCAT(Table2[[#This Row],[device_manufacturer]], " ", Table2[[#This Row],[device_suggested_area]])</f>
        <v>Phillips Lounge</v>
      </c>
      <c r="AZ135" s="21" t="s">
        <v>1222</v>
      </c>
      <c r="BA135" s="21" t="s">
        <v>580</v>
      </c>
      <c r="BB135" s="21" t="s">
        <v>409</v>
      </c>
      <c r="BC135" s="21" t="s">
        <v>581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1140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961</v>
      </c>
      <c r="P136" s="21" t="s">
        <v>172</v>
      </c>
      <c r="Q136" s="21" t="s">
        <v>931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1190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LOWER(SUBSTITUTE(SUBSTITUTE(Table2[[#This Row],[device_name]], " ", "-"), "_", "-"))</f>
        <v>lounge-main-bulb-1</v>
      </c>
      <c r="AW136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1</v>
      </c>
      <c r="AX136" s="21" t="str">
        <f>Table2[[#This Row],[device_suggested_area]]</f>
        <v>Lounge</v>
      </c>
      <c r="AY136" s="21" t="str">
        <f>_xlfn.CONCAT(Table2[[#This Row],[device_manufacturer]], " ", Table2[[#This Row],[device_suggested_area]])</f>
        <v>Phillips Lounge</v>
      </c>
      <c r="AZ136" s="21" t="s">
        <v>1223</v>
      </c>
      <c r="BA136" s="21" t="s">
        <v>580</v>
      </c>
      <c r="BB136" s="21" t="s">
        <v>409</v>
      </c>
      <c r="BC136" s="21" t="s">
        <v>581</v>
      </c>
      <c r="BD136" s="21" t="s">
        <v>203</v>
      </c>
      <c r="BH136" s="21" t="s">
        <v>601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1141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961</v>
      </c>
      <c r="P137" s="21" t="s">
        <v>172</v>
      </c>
      <c r="Q137" s="21" t="s">
        <v>931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582</v>
      </c>
      <c r="X137" s="29">
        <v>105</v>
      </c>
      <c r="Y137" s="30" t="s">
        <v>927</v>
      </c>
      <c r="Z137" s="30" t="s">
        <v>1190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LOWER(SUBSTITUTE(SUBSTITUTE(Table2[[#This Row],[device_name]], " ", "-"), "_", "-"))</f>
        <v>lounge-main-bulb-2</v>
      </c>
      <c r="AW137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2</v>
      </c>
      <c r="AX137" s="21" t="str">
        <f>Table2[[#This Row],[device_suggested_area]]</f>
        <v>Lounge</v>
      </c>
      <c r="AY137" s="21" t="str">
        <f>_xlfn.CONCAT(Table2[[#This Row],[device_manufacturer]], " ", Table2[[#This Row],[device_suggested_area]])</f>
        <v>Phillips Lounge</v>
      </c>
      <c r="AZ137" s="21" t="s">
        <v>1224</v>
      </c>
      <c r="BA137" s="21" t="s">
        <v>580</v>
      </c>
      <c r="BB137" s="21" t="s">
        <v>409</v>
      </c>
      <c r="BC137" s="21" t="s">
        <v>581</v>
      </c>
      <c r="BD137" s="21" t="s">
        <v>203</v>
      </c>
      <c r="BH137" s="21" t="s">
        <v>602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1142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961</v>
      </c>
      <c r="P138" s="21" t="s">
        <v>172</v>
      </c>
      <c r="Q138" s="21" t="s">
        <v>931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582</v>
      </c>
      <c r="X138" s="29">
        <v>105</v>
      </c>
      <c r="Y138" s="30" t="s">
        <v>927</v>
      </c>
      <c r="Z138" s="30" t="s">
        <v>1190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LOWER(SUBSTITUTE(SUBSTITUTE(Table2[[#This Row],[device_name]], " ", "-"), "_", "-"))</f>
        <v>lounge-main-bulb-3</v>
      </c>
      <c r="AW138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3</v>
      </c>
      <c r="AX138" s="21" t="str">
        <f>Table2[[#This Row],[device_suggested_area]]</f>
        <v>Lounge</v>
      </c>
      <c r="AY138" s="21" t="str">
        <f>_xlfn.CONCAT(Table2[[#This Row],[device_manufacturer]], " ", Table2[[#This Row],[device_suggested_area]])</f>
        <v>Phillips Lounge</v>
      </c>
      <c r="AZ138" s="21" t="s">
        <v>1225</v>
      </c>
      <c r="BA138" s="21" t="s">
        <v>580</v>
      </c>
      <c r="BB138" s="21" t="s">
        <v>409</v>
      </c>
      <c r="BC138" s="21" t="s">
        <v>581</v>
      </c>
      <c r="BD138" s="21" t="s">
        <v>203</v>
      </c>
      <c r="BH138" s="21" t="s">
        <v>603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894</v>
      </c>
      <c r="M139" s="21" t="s">
        <v>136</v>
      </c>
      <c r="O139" s="22" t="s">
        <v>961</v>
      </c>
      <c r="P139" s="21" t="s">
        <v>172</v>
      </c>
      <c r="Q139" s="21" t="s">
        <v>931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946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/>
      <c r="AY139" s="21" t="str">
        <f>_xlfn.CONCAT(Table2[[#This Row],[device_manufacturer]], " ", Table2[[#This Row],[device_suggested_area]])</f>
        <v xml:space="preserve"> Lounge</v>
      </c>
      <c r="BC139" s="22"/>
      <c r="BD139" s="21" t="s">
        <v>203</v>
      </c>
      <c r="BE139" s="21" t="s">
        <v>841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650</v>
      </c>
      <c r="F140" s="25" t="str">
        <f>IF(ISBLANK(Table2[[#This Row],[unique_id]]), "", Table2[[#This Row],[unique_id]])</f>
        <v>lounge_lamp</v>
      </c>
      <c r="G140" s="21" t="s">
        <v>651</v>
      </c>
      <c r="H140" s="21" t="s">
        <v>139</v>
      </c>
      <c r="I140" s="21" t="s">
        <v>132</v>
      </c>
      <c r="J140" s="21" t="s">
        <v>616</v>
      </c>
      <c r="K140" s="21" t="s">
        <v>1076</v>
      </c>
      <c r="M140" s="21" t="s">
        <v>136</v>
      </c>
      <c r="T140" s="27"/>
      <c r="V140" s="22"/>
      <c r="W140" s="22" t="s">
        <v>583</v>
      </c>
      <c r="X140" s="29">
        <v>114</v>
      </c>
      <c r="Y140" s="30" t="s">
        <v>929</v>
      </c>
      <c r="Z140" s="30" t="s">
        <v>1190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LOWER(SUBSTITUTE(SUBSTITUTE(Table2[[#This Row],[device_name]], " ", "-"), "_", "-"))</f>
        <v>lounge-lamp</v>
      </c>
      <c r="AW140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</v>
      </c>
      <c r="AX140" s="21" t="str">
        <f>Table2[[#This Row],[device_suggested_area]]</f>
        <v>Lounge</v>
      </c>
      <c r="AY140" s="21" t="str">
        <f>_xlfn.CONCAT(Table2[[#This Row],[device_manufacturer]], " ", Table2[[#This Row],[device_suggested_area]])</f>
        <v>Phillips Lounge</v>
      </c>
      <c r="AZ140" s="21" t="s">
        <v>616</v>
      </c>
      <c r="BA140" s="21" t="s">
        <v>580</v>
      </c>
      <c r="BB140" s="21" t="s">
        <v>409</v>
      </c>
      <c r="BC140" s="21" t="s">
        <v>581</v>
      </c>
      <c r="BD140" s="21" t="s">
        <v>203</v>
      </c>
      <c r="BE140" s="21" t="s">
        <v>841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1143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961</v>
      </c>
      <c r="P141" s="21" t="s">
        <v>172</v>
      </c>
      <c r="Q141" s="21" t="s">
        <v>931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1191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LOWER(SUBSTITUTE(SUBSTITUTE(Table2[[#This Row],[device_name]], " ", "-"), "_", "-"))</f>
        <v>lounge-lamp-bulb-1</v>
      </c>
      <c r="AW141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 Bulb 1</v>
      </c>
      <c r="AX141" s="21" t="str">
        <f>Table2[[#This Row],[device_suggested_area]]</f>
        <v>Lounge</v>
      </c>
      <c r="AY141" s="21" t="str">
        <f>_xlfn.CONCAT(Table2[[#This Row],[device_manufacturer]], " ", Table2[[#This Row],[device_suggested_area]])</f>
        <v>Phillips Lounge</v>
      </c>
      <c r="AZ141" s="21" t="s">
        <v>1220</v>
      </c>
      <c r="BA141" s="21" t="s">
        <v>580</v>
      </c>
      <c r="BB141" s="21" t="s">
        <v>409</v>
      </c>
      <c r="BC141" s="21" t="s">
        <v>581</v>
      </c>
      <c r="BD141" s="21" t="s">
        <v>203</v>
      </c>
      <c r="BE141" s="21" t="s">
        <v>841</v>
      </c>
      <c r="BH141" s="21" t="s">
        <v>652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893</v>
      </c>
      <c r="K142" s="21" t="s">
        <v>1075</v>
      </c>
      <c r="M142" s="21" t="s">
        <v>136</v>
      </c>
      <c r="T142" s="27"/>
      <c r="V142" s="22"/>
      <c r="W142" s="22" t="s">
        <v>583</v>
      </c>
      <c r="X142" s="29">
        <v>106</v>
      </c>
      <c r="Y142" s="30" t="s">
        <v>929</v>
      </c>
      <c r="Z142" s="30" t="s">
        <v>1192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LOWER(SUBSTITUTE(SUBSTITUTE(Table2[[#This Row],[device_name]], " ", "-"), "_", "-"))</f>
        <v>parents-main</v>
      </c>
      <c r="AW142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</v>
      </c>
      <c r="AX142" s="21" t="str">
        <f>Table2[[#This Row],[device_suggested_area]]</f>
        <v>Parents</v>
      </c>
      <c r="AY142" s="21" t="str">
        <f>_xlfn.CONCAT(Table2[[#This Row],[device_manufacturer]], " ", Table2[[#This Row],[device_suggested_area]])</f>
        <v>Phillips Parents</v>
      </c>
      <c r="AZ142" s="21" t="s">
        <v>1222</v>
      </c>
      <c r="BA142" s="21" t="s">
        <v>580</v>
      </c>
      <c r="BB142" s="21" t="s">
        <v>409</v>
      </c>
      <c r="BC142" s="21" t="s">
        <v>581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1144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961</v>
      </c>
      <c r="P143" s="21" t="s">
        <v>172</v>
      </c>
      <c r="Q143" s="21" t="s">
        <v>931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1192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LOWER(SUBSTITUTE(SUBSTITUTE(Table2[[#This Row],[device_name]], " ", "-"), "_", "-"))</f>
        <v>parents-main-bulb-1</v>
      </c>
      <c r="AW143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1</v>
      </c>
      <c r="AX143" s="21" t="str">
        <f>Table2[[#This Row],[device_suggested_area]]</f>
        <v>Parents</v>
      </c>
      <c r="AY143" s="21" t="str">
        <f>_xlfn.CONCAT(Table2[[#This Row],[device_manufacturer]], " ", Table2[[#This Row],[device_suggested_area]])</f>
        <v>Phillips Parents</v>
      </c>
      <c r="AZ143" s="21" t="s">
        <v>1223</v>
      </c>
      <c r="BA143" s="21" t="s">
        <v>580</v>
      </c>
      <c r="BB143" s="21" t="s">
        <v>409</v>
      </c>
      <c r="BC143" s="21" t="s">
        <v>581</v>
      </c>
      <c r="BD143" s="21" t="s">
        <v>201</v>
      </c>
      <c r="BH143" s="21" t="s">
        <v>579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1145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961</v>
      </c>
      <c r="P144" s="21" t="s">
        <v>172</v>
      </c>
      <c r="Q144" s="21" t="s">
        <v>931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582</v>
      </c>
      <c r="X144" s="29">
        <v>106</v>
      </c>
      <c r="Y144" s="30" t="s">
        <v>927</v>
      </c>
      <c r="Z144" s="30" t="s">
        <v>1192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LOWER(SUBSTITUTE(SUBSTITUTE(Table2[[#This Row],[device_name]], " ", "-"), "_", "-"))</f>
        <v>parents-main-bulb-2</v>
      </c>
      <c r="AW144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2</v>
      </c>
      <c r="AX144" s="21" t="str">
        <f>Table2[[#This Row],[device_suggested_area]]</f>
        <v>Parents</v>
      </c>
      <c r="AY144" s="21" t="str">
        <f>_xlfn.CONCAT(Table2[[#This Row],[device_manufacturer]], " ", Table2[[#This Row],[device_suggested_area]])</f>
        <v>Phillips Parents</v>
      </c>
      <c r="AZ144" s="21" t="s">
        <v>1224</v>
      </c>
      <c r="BA144" s="21" t="s">
        <v>580</v>
      </c>
      <c r="BB144" s="21" t="s">
        <v>409</v>
      </c>
      <c r="BC144" s="21" t="s">
        <v>581</v>
      </c>
      <c r="BD144" s="21" t="s">
        <v>201</v>
      </c>
      <c r="BH144" s="21" t="s">
        <v>586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1146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961</v>
      </c>
      <c r="P145" s="21" t="s">
        <v>172</v>
      </c>
      <c r="Q145" s="21" t="s">
        <v>931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582</v>
      </c>
      <c r="X145" s="29">
        <v>106</v>
      </c>
      <c r="Y145" s="30" t="s">
        <v>927</v>
      </c>
      <c r="Z145" s="30" t="s">
        <v>1192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LOWER(SUBSTITUTE(SUBSTITUTE(Table2[[#This Row],[device_name]], " ", "-"), "_", "-"))</f>
        <v>parents-main-bulb-3</v>
      </c>
      <c r="AW145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3</v>
      </c>
      <c r="AX145" s="21" t="str">
        <f>Table2[[#This Row],[device_suggested_area]]</f>
        <v>Parents</v>
      </c>
      <c r="AY145" s="21" t="str">
        <f>_xlfn.CONCAT(Table2[[#This Row],[device_manufacturer]], " ", Table2[[#This Row],[device_suggested_area]])</f>
        <v>Phillips Parents</v>
      </c>
      <c r="AZ145" s="21" t="s">
        <v>1225</v>
      </c>
      <c r="BA145" s="21" t="s">
        <v>580</v>
      </c>
      <c r="BB145" s="21" t="s">
        <v>409</v>
      </c>
      <c r="BC145" s="21" t="s">
        <v>581</v>
      </c>
      <c r="BD145" s="21" t="s">
        <v>201</v>
      </c>
      <c r="BH145" s="21" t="s">
        <v>587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customHeight="1">
      <c r="A146" s="21">
        <v>1634</v>
      </c>
      <c r="B146" s="21" t="s">
        <v>26</v>
      </c>
      <c r="C146" s="21" t="s">
        <v>538</v>
      </c>
      <c r="D146" s="21" t="s">
        <v>137</v>
      </c>
      <c r="E146" s="21" t="s">
        <v>1057</v>
      </c>
      <c r="F146" s="25" t="str">
        <f>IF(ISBLANK(Table2[[#This Row],[unique_id]]), "", Table2[[#This Row],[unique_id]])</f>
        <v>parents_jane_bedside</v>
      </c>
      <c r="G146" s="21" t="s">
        <v>1055</v>
      </c>
      <c r="H146" s="21" t="s">
        <v>139</v>
      </c>
      <c r="I146" s="21" t="s">
        <v>132</v>
      </c>
      <c r="J146" s="21" t="s">
        <v>1070</v>
      </c>
      <c r="K146" s="21" t="s">
        <v>1074</v>
      </c>
      <c r="M146" s="21" t="s">
        <v>136</v>
      </c>
      <c r="T146" s="27"/>
      <c r="V146" s="22"/>
      <c r="W146" s="22" t="s">
        <v>583</v>
      </c>
      <c r="X146" s="29">
        <v>119</v>
      </c>
      <c r="Y146" s="30" t="s">
        <v>929</v>
      </c>
      <c r="Z146" s="22" t="s">
        <v>1193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LOWER(SUBSTITUTE(SUBSTITUTE(Table2[[#This Row],[device_name]], " ", "-"), "_", "-"))</f>
        <v>parents-jane-bedside</v>
      </c>
      <c r="AW146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</v>
      </c>
      <c r="AX146" s="21" t="str">
        <f>Table2[[#This Row],[device_suggested_area]]</f>
        <v>Parents</v>
      </c>
      <c r="AY146" s="21" t="str">
        <f>_xlfn.CONCAT(Table2[[#This Row],[device_manufacturer]], " ", Table2[[#This Row],[device_suggested_area]])</f>
        <v>IKEA Parents</v>
      </c>
      <c r="AZ146" s="21" t="s">
        <v>1055</v>
      </c>
      <c r="BA146" s="21" t="s">
        <v>1039</v>
      </c>
      <c r="BB146" s="21" t="s">
        <v>538</v>
      </c>
      <c r="BC146" s="21" t="s">
        <v>1037</v>
      </c>
      <c r="BD146" s="21" t="s">
        <v>201</v>
      </c>
      <c r="BE146" s="21" t="s">
        <v>841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customHeight="1">
      <c r="A147" s="21">
        <v>1635</v>
      </c>
      <c r="B147" s="21" t="s">
        <v>26</v>
      </c>
      <c r="C147" s="21" t="s">
        <v>538</v>
      </c>
      <c r="D147" s="21" t="s">
        <v>137</v>
      </c>
      <c r="E147" s="21" t="s">
        <v>1058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961</v>
      </c>
      <c r="P147" s="21" t="s">
        <v>172</v>
      </c>
      <c r="Q147" s="21" t="s">
        <v>931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1193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LOWER(SUBSTITUTE(SUBSTITUTE(Table2[[#This Row],[device_name]], " ", "-"), "_", "-"))</f>
        <v>parents-jane-bedside-bulb-1</v>
      </c>
      <c r="AW147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 Bulb 1</v>
      </c>
      <c r="AX147" s="21" t="str">
        <f>Table2[[#This Row],[device_suggested_area]]</f>
        <v>Parents</v>
      </c>
      <c r="AY147" s="21" t="str">
        <f>_xlfn.CONCAT(Table2[[#This Row],[device_manufacturer]], " ", Table2[[#This Row],[device_suggested_area]])</f>
        <v>IKEA Parents</v>
      </c>
      <c r="AZ147" s="21" t="s">
        <v>1211</v>
      </c>
      <c r="BA147" s="21" t="s">
        <v>1039</v>
      </c>
      <c r="BB147" s="21" t="s">
        <v>538</v>
      </c>
      <c r="BC147" s="21" t="s">
        <v>1037</v>
      </c>
      <c r="BD147" s="21" t="s">
        <v>201</v>
      </c>
      <c r="BE147" s="21" t="s">
        <v>841</v>
      </c>
      <c r="BH147" s="21" t="s">
        <v>1043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customHeight="1">
      <c r="A148" s="21">
        <v>1636</v>
      </c>
      <c r="B148" s="21" t="s">
        <v>26</v>
      </c>
      <c r="C148" s="21" t="s">
        <v>538</v>
      </c>
      <c r="D148" s="21" t="s">
        <v>137</v>
      </c>
      <c r="E148" s="21" t="s">
        <v>1059</v>
      </c>
      <c r="F148" s="25" t="str">
        <f>IF(ISBLANK(Table2[[#This Row],[unique_id]]), "", Table2[[#This Row],[unique_id]])</f>
        <v>parents_graham_bedside</v>
      </c>
      <c r="G148" s="21" t="s">
        <v>1056</v>
      </c>
      <c r="H148" s="21" t="s">
        <v>139</v>
      </c>
      <c r="I148" s="21" t="s">
        <v>132</v>
      </c>
      <c r="J148" s="21" t="s">
        <v>1071</v>
      </c>
      <c r="K148" s="21" t="s">
        <v>1074</v>
      </c>
      <c r="M148" s="21" t="s">
        <v>136</v>
      </c>
      <c r="T148" s="27"/>
      <c r="V148" s="22"/>
      <c r="W148" s="22" t="s">
        <v>583</v>
      </c>
      <c r="X148" s="29">
        <v>122</v>
      </c>
      <c r="Y148" s="30" t="s">
        <v>929</v>
      </c>
      <c r="Z148" s="22" t="s">
        <v>1193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LOWER(SUBSTITUTE(SUBSTITUTE(Table2[[#This Row],[device_name]], " ", "-"), "_", "-"))</f>
        <v>parents-graham-bedside</v>
      </c>
      <c r="AW148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</v>
      </c>
      <c r="AX148" s="21" t="str">
        <f>Table2[[#This Row],[device_suggested_area]]</f>
        <v>Parents</v>
      </c>
      <c r="AY148" s="21" t="str">
        <f>_xlfn.CONCAT(Table2[[#This Row],[device_manufacturer]], " ", Table2[[#This Row],[device_suggested_area]])</f>
        <v>IKEA Parents</v>
      </c>
      <c r="AZ148" s="21" t="s">
        <v>1056</v>
      </c>
      <c r="BA148" s="21" t="s">
        <v>1039</v>
      </c>
      <c r="BB148" s="21" t="s">
        <v>538</v>
      </c>
      <c r="BC148" s="21" t="s">
        <v>1037</v>
      </c>
      <c r="BD148" s="21" t="s">
        <v>201</v>
      </c>
      <c r="BE148" s="21" t="s">
        <v>841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customHeight="1">
      <c r="A149" s="21">
        <v>1637</v>
      </c>
      <c r="B149" s="21" t="s">
        <v>26</v>
      </c>
      <c r="C149" s="21" t="s">
        <v>538</v>
      </c>
      <c r="D149" s="21" t="s">
        <v>137</v>
      </c>
      <c r="E149" s="21" t="s">
        <v>1060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961</v>
      </c>
      <c r="P149" s="21" t="s">
        <v>172</v>
      </c>
      <c r="Q149" s="21" t="s">
        <v>931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1193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LOWER(SUBSTITUTE(SUBSTITUTE(Table2[[#This Row],[device_name]], " ", "-"), "_", "-"))</f>
        <v>parents-graham-bedside-bulb-1</v>
      </c>
      <c r="AW149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 Bulb 1</v>
      </c>
      <c r="AX149" s="21" t="str">
        <f>Table2[[#This Row],[device_suggested_area]]</f>
        <v>Parents</v>
      </c>
      <c r="AY149" s="21" t="str">
        <f>_xlfn.CONCAT(Table2[[#This Row],[device_manufacturer]], " ", Table2[[#This Row],[device_suggested_area]])</f>
        <v>IKEA Parents</v>
      </c>
      <c r="AZ149" s="21" t="s">
        <v>1212</v>
      </c>
      <c r="BA149" s="21" t="s">
        <v>1039</v>
      </c>
      <c r="BB149" s="21" t="s">
        <v>538</v>
      </c>
      <c r="BC149" s="21" t="s">
        <v>1037</v>
      </c>
      <c r="BD149" s="21" t="s">
        <v>201</v>
      </c>
      <c r="BE149" s="21" t="s">
        <v>841</v>
      </c>
      <c r="BH149" s="21" t="s">
        <v>1042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912</v>
      </c>
      <c r="F150" s="25" t="str">
        <f>IF(ISBLANK(Table2[[#This Row],[unique_id]]), "", Table2[[#This Row],[unique_id]])</f>
        <v>study_lamp</v>
      </c>
      <c r="G150" s="21" t="s">
        <v>913</v>
      </c>
      <c r="H150" s="21" t="s">
        <v>139</v>
      </c>
      <c r="I150" s="21" t="s">
        <v>132</v>
      </c>
      <c r="J150" s="21" t="s">
        <v>616</v>
      </c>
      <c r="K150" s="21" t="s">
        <v>1076</v>
      </c>
      <c r="M150" s="21" t="s">
        <v>136</v>
      </c>
      <c r="T150" s="27"/>
      <c r="V150" s="22"/>
      <c r="W150" s="22" t="s">
        <v>583</v>
      </c>
      <c r="X150" s="29">
        <v>117</v>
      </c>
      <c r="Y150" s="30" t="s">
        <v>929</v>
      </c>
      <c r="Z150" s="30" t="s">
        <v>1190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LOWER(SUBSTITUTE(SUBSTITUTE(Table2[[#This Row],[device_name]], " ", "-"), "_", "-"))</f>
        <v>study-lamp</v>
      </c>
      <c r="AW150" s="21" t="str">
        <f>_xlfn.CONCAT(IF(ISBLANK(Table2[[#This Row],[_device_name_prefix_custom]]), Table2[[#This Row],[_device_name_prefix_default]], Table2[[#This Row],[_device_name_prefix_custom]]), " ", Table2[[#This Row],[_device_name_suffix]])</f>
        <v>Study Lamp</v>
      </c>
      <c r="AX150" s="21" t="str">
        <f>Table2[[#This Row],[device_suggested_area]]</f>
        <v>Study</v>
      </c>
      <c r="AY150" s="21" t="str">
        <f>_xlfn.CONCAT(Table2[[#This Row],[device_manufacturer]], " ", Table2[[#This Row],[device_suggested_area]])</f>
        <v>Phillips Study</v>
      </c>
      <c r="AZ150" s="21" t="s">
        <v>616</v>
      </c>
      <c r="BA150" s="21" t="s">
        <v>580</v>
      </c>
      <c r="BB150" s="21" t="s">
        <v>409</v>
      </c>
      <c r="BC150" s="21" t="s">
        <v>581</v>
      </c>
      <c r="BD150" s="21" t="s">
        <v>388</v>
      </c>
      <c r="BE150" s="21" t="s">
        <v>841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1147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961</v>
      </c>
      <c r="P151" s="21" t="s">
        <v>172</v>
      </c>
      <c r="Q151" s="21" t="s">
        <v>931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1190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LOWER(SUBSTITUTE(SUBSTITUTE(Table2[[#This Row],[device_name]], " ", "-"), "_", "-"))</f>
        <v>study-lamp-bulb-1</v>
      </c>
      <c r="AW151" s="21" t="str">
        <f>_xlfn.CONCAT(IF(ISBLANK(Table2[[#This Row],[_device_name_prefix_custom]]), Table2[[#This Row],[_device_name_prefix_default]], Table2[[#This Row],[_device_name_prefix_custom]]), " ", Table2[[#This Row],[_device_name_suffix]])</f>
        <v>Study Lamp Bulb 1</v>
      </c>
      <c r="AX151" s="21" t="str">
        <f>Table2[[#This Row],[device_suggested_area]]</f>
        <v>Study</v>
      </c>
      <c r="AY151" s="21" t="str">
        <f>_xlfn.CONCAT(Table2[[#This Row],[device_manufacturer]], " ", Table2[[#This Row],[device_suggested_area]])</f>
        <v>Phillips Study</v>
      </c>
      <c r="AZ151" s="21" t="s">
        <v>1220</v>
      </c>
      <c r="BA151" s="21" t="s">
        <v>580</v>
      </c>
      <c r="BB151" s="21" t="s">
        <v>409</v>
      </c>
      <c r="BC151" s="21" t="s">
        <v>581</v>
      </c>
      <c r="BD151" s="21" t="s">
        <v>388</v>
      </c>
      <c r="BE151" s="21" t="s">
        <v>841</v>
      </c>
      <c r="BH151" s="21" t="s">
        <v>914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893</v>
      </c>
      <c r="K152" s="21" t="s">
        <v>1072</v>
      </c>
      <c r="M152" s="21" t="s">
        <v>136</v>
      </c>
      <c r="T152" s="27"/>
      <c r="V152" s="22"/>
      <c r="W152" s="22" t="s">
        <v>583</v>
      </c>
      <c r="X152" s="29">
        <v>107</v>
      </c>
      <c r="Y152" s="30" t="s">
        <v>929</v>
      </c>
      <c r="Z152" s="30" t="s">
        <v>1190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LOWER(SUBSTITUTE(SUBSTITUTE(Table2[[#This Row],[device_name]], " ", "-"), "_", "-"))</f>
        <v>kitchen-main</v>
      </c>
      <c r="AW152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</v>
      </c>
      <c r="AX152" s="21" t="str">
        <f>Table2[[#This Row],[device_suggested_area]]</f>
        <v>Kitchen</v>
      </c>
      <c r="AY152" s="21" t="str">
        <f>_xlfn.CONCAT(Table2[[#This Row],[device_manufacturer]], " ", Table2[[#This Row],[device_suggested_area]])</f>
        <v>Phillips Kitchen</v>
      </c>
      <c r="AZ152" s="21" t="s">
        <v>1222</v>
      </c>
      <c r="BA152" s="21" t="s">
        <v>662</v>
      </c>
      <c r="BB152" s="21" t="s">
        <v>409</v>
      </c>
      <c r="BC152" s="21" t="s">
        <v>659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1148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961</v>
      </c>
      <c r="P153" s="21" t="s">
        <v>172</v>
      </c>
      <c r="Q153" s="21" t="s">
        <v>931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1190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LOWER(SUBSTITUTE(SUBSTITUTE(Table2[[#This Row],[device_name]], " ", "-"), "_", "-"))</f>
        <v>kitchen-main-bulb-1</v>
      </c>
      <c r="AW153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1</v>
      </c>
      <c r="AX153" s="21" t="str">
        <f>Table2[[#This Row],[device_suggested_area]]</f>
        <v>Kitchen</v>
      </c>
      <c r="AY153" s="21" t="str">
        <f>_xlfn.CONCAT(Table2[[#This Row],[device_manufacturer]], " ", Table2[[#This Row],[device_suggested_area]])</f>
        <v>Phillips Kitchen</v>
      </c>
      <c r="AZ153" s="21" t="s">
        <v>1223</v>
      </c>
      <c r="BA153" s="21" t="s">
        <v>662</v>
      </c>
      <c r="BB153" s="21" t="s">
        <v>409</v>
      </c>
      <c r="BC153" s="21" t="s">
        <v>659</v>
      </c>
      <c r="BD153" s="21" t="s">
        <v>215</v>
      </c>
      <c r="BH153" s="21" t="s">
        <v>604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1149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961</v>
      </c>
      <c r="P154" s="21" t="s">
        <v>172</v>
      </c>
      <c r="Q154" s="21" t="s">
        <v>931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582</v>
      </c>
      <c r="X154" s="29">
        <v>107</v>
      </c>
      <c r="Y154" s="30" t="s">
        <v>927</v>
      </c>
      <c r="Z154" s="30" t="s">
        <v>1190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LOWER(SUBSTITUTE(SUBSTITUTE(Table2[[#This Row],[device_name]], " ", "-"), "_", "-"))</f>
        <v>kitchen-main-bulb-2</v>
      </c>
      <c r="AW154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2</v>
      </c>
      <c r="AX154" s="21" t="str">
        <f>Table2[[#This Row],[device_suggested_area]]</f>
        <v>Kitchen</v>
      </c>
      <c r="AY154" s="21" t="str">
        <f>_xlfn.CONCAT(Table2[[#This Row],[device_manufacturer]], " ", Table2[[#This Row],[device_suggested_area]])</f>
        <v>Phillips Kitchen</v>
      </c>
      <c r="AZ154" s="21" t="s">
        <v>1224</v>
      </c>
      <c r="BA154" s="21" t="s">
        <v>662</v>
      </c>
      <c r="BB154" s="21" t="s">
        <v>409</v>
      </c>
      <c r="BC154" s="21" t="s">
        <v>659</v>
      </c>
      <c r="BD154" s="21" t="s">
        <v>215</v>
      </c>
      <c r="BH154" s="21" t="s">
        <v>605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1150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961</v>
      </c>
      <c r="P155" s="21" t="s">
        <v>172</v>
      </c>
      <c r="Q155" s="21" t="s">
        <v>931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582</v>
      </c>
      <c r="X155" s="29">
        <v>107</v>
      </c>
      <c r="Y155" s="30" t="s">
        <v>927</v>
      </c>
      <c r="Z155" s="30" t="s">
        <v>1190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LOWER(SUBSTITUTE(SUBSTITUTE(Table2[[#This Row],[device_name]], " ", "-"), "_", "-"))</f>
        <v>kitchen-main-bulb-3</v>
      </c>
      <c r="AW155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3</v>
      </c>
      <c r="AX155" s="21" t="str">
        <f>Table2[[#This Row],[device_suggested_area]]</f>
        <v>Kitchen</v>
      </c>
      <c r="AY155" s="21" t="str">
        <f>_xlfn.CONCAT(Table2[[#This Row],[device_manufacturer]], " ", Table2[[#This Row],[device_suggested_area]])</f>
        <v>Phillips Kitchen</v>
      </c>
      <c r="AZ155" s="21" t="s">
        <v>1225</v>
      </c>
      <c r="BA155" s="21" t="s">
        <v>662</v>
      </c>
      <c r="BB155" s="21" t="s">
        <v>409</v>
      </c>
      <c r="BC155" s="21" t="s">
        <v>659</v>
      </c>
      <c r="BD155" s="21" t="s">
        <v>215</v>
      </c>
      <c r="BH155" s="21" t="s">
        <v>606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1151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961</v>
      </c>
      <c r="P156" s="21" t="s">
        <v>172</v>
      </c>
      <c r="Q156" s="21" t="s">
        <v>931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582</v>
      </c>
      <c r="X156" s="29">
        <v>107</v>
      </c>
      <c r="Y156" s="30" t="s">
        <v>927</v>
      </c>
      <c r="Z156" s="30" t="s">
        <v>1190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LOWER(SUBSTITUTE(SUBSTITUTE(Table2[[#This Row],[device_name]], " ", "-"), "_", "-"))</f>
        <v>kitchen-main-bulb-4</v>
      </c>
      <c r="AW156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4</v>
      </c>
      <c r="AX156" s="21" t="str">
        <f>Table2[[#This Row],[device_suggested_area]]</f>
        <v>Kitchen</v>
      </c>
      <c r="AY156" s="21" t="str">
        <f>_xlfn.CONCAT(Table2[[#This Row],[device_manufacturer]], " ", Table2[[#This Row],[device_suggested_area]])</f>
        <v>Phillips Kitchen</v>
      </c>
      <c r="AZ156" s="21" t="s">
        <v>1226</v>
      </c>
      <c r="BA156" s="21" t="s">
        <v>662</v>
      </c>
      <c r="BB156" s="21" t="s">
        <v>409</v>
      </c>
      <c r="BC156" s="21" t="s">
        <v>659</v>
      </c>
      <c r="BD156" s="21" t="s">
        <v>215</v>
      </c>
      <c r="BH156" s="21" t="s">
        <v>607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customHeight="1">
      <c r="A157" s="21">
        <v>1645</v>
      </c>
      <c r="B157" s="32" t="s">
        <v>26</v>
      </c>
      <c r="C157" s="32" t="s">
        <v>984</v>
      </c>
      <c r="D157" s="32" t="s">
        <v>149</v>
      </c>
      <c r="E157" s="33" t="s">
        <v>1152</v>
      </c>
      <c r="F157" s="34" t="str">
        <f>IF(ISBLANK(Table2[[#This Row],[unique_id]]), "", Table2[[#This Row],[unique_id]])</f>
        <v>template_old_kitchen_downlights_plug_proxy</v>
      </c>
      <c r="G157" s="32" t="s">
        <v>675</v>
      </c>
      <c r="H157" s="32" t="s">
        <v>139</v>
      </c>
      <c r="I157" s="32" t="s">
        <v>132</v>
      </c>
      <c r="O157" s="35" t="s">
        <v>961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32" t="str">
        <f>LOWER(SUBSTITUTE(SUBSTITUTE(Table2[[#This Row],[device_name]], " ", "-"), "_", "-"))</f>
        <v>tplink-kitchen-downlights</v>
      </c>
      <c r="AW157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7" s="32" t="str">
        <f>_xlfn.CONCAT(Table2[[#This Row],[device_manufacturer]], " ", Table2[[#This Row],[device_suggested_area]])</f>
        <v>TPLink Kitchen</v>
      </c>
      <c r="AZ157" s="32" t="s">
        <v>1246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1119</v>
      </c>
      <c r="F158" s="34" t="str">
        <f>IF(ISBLANK(Table2[[#This Row],[unique_id]]), "", Table2[[#This Row],[unique_id]])</f>
        <v>old_kitchen_downlights_plug</v>
      </c>
      <c r="G158" s="32" t="s">
        <v>675</v>
      </c>
      <c r="H158" s="32" t="s">
        <v>139</v>
      </c>
      <c r="I158" s="32" t="s">
        <v>132</v>
      </c>
      <c r="O158" s="35" t="s">
        <v>961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32" t="str">
        <f>LOWER(SUBSTITUTE(SUBSTITUTE(Table2[[#This Row],[device_name]], " ", "-"), "_", "-"))</f>
        <v>tplink-kitchen-downlights</v>
      </c>
      <c r="AW158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8" s="32" t="str">
        <f>_xlfn.CONCAT(Table2[[#This Row],[device_manufacturer]], " ", Table2[[#This Row],[device_suggested_area]])</f>
        <v>TPLink Kitchen</v>
      </c>
      <c r="AZ158" s="32" t="s">
        <v>1246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1196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854</v>
      </c>
      <c r="D159" s="37" t="s">
        <v>137</v>
      </c>
      <c r="E159" s="37" t="s">
        <v>1012</v>
      </c>
      <c r="F159" s="39" t="str">
        <f>IF(ISBLANK(Table2[[#This Row],[unique_id]]), "", Table2[[#This Row],[unique_id]])</f>
        <v>kitchen_downlights_plug</v>
      </c>
      <c r="G159" s="37" t="s">
        <v>675</v>
      </c>
      <c r="H159" s="37" t="s">
        <v>139</v>
      </c>
      <c r="I159" s="37" t="s">
        <v>132</v>
      </c>
      <c r="J159" s="37" t="s">
        <v>895</v>
      </c>
      <c r="M159" s="37" t="s">
        <v>136</v>
      </c>
      <c r="O159" s="40" t="s">
        <v>961</v>
      </c>
      <c r="P159" s="37" t="s">
        <v>172</v>
      </c>
      <c r="Q159" s="37" t="s">
        <v>931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1198</v>
      </c>
      <c r="V159" s="40"/>
      <c r="W159" s="40"/>
      <c r="X159" s="40"/>
      <c r="Y159" s="40"/>
      <c r="Z159" s="40"/>
      <c r="AA159" s="40" t="s">
        <v>1290</v>
      </c>
      <c r="AE159" s="37" t="s">
        <v>308</v>
      </c>
      <c r="AG159" s="40" t="s">
        <v>34</v>
      </c>
      <c r="AH159" s="40" t="s">
        <v>1090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1112</v>
      </c>
      <c r="AO159" s="37" t="s">
        <v>1113</v>
      </c>
      <c r="AP159" s="37" t="s">
        <v>1101</v>
      </c>
      <c r="AQ159" s="37" t="s">
        <v>1102</v>
      </c>
      <c r="AR159" s="37" t="s">
        <v>1184</v>
      </c>
      <c r="AS159" s="37">
        <v>1</v>
      </c>
      <c r="AT159" s="42" t="str">
        <f>HYPERLINK(_xlfn.CONCAT("http://", Table2[[#This Row],[connection_ip]], "/?"))</f>
        <v>http://10.0.6.103/?</v>
      </c>
      <c r="AV159" s="37" t="str">
        <f>LOWER(SUBSTITUTE(SUBSTITUTE(Table2[[#This Row],[device_name]], " ", "-"), "_", "-"))</f>
        <v>sonoff-kitchen-downlights</v>
      </c>
      <c r="AW159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Downlights</v>
      </c>
      <c r="AY159" s="37" t="str">
        <f>_xlfn.CONCAT(Table2[[#This Row],[device_manufacturer]], " ", Table2[[#This Row],[device_suggested_area]])</f>
        <v>Sonoff Kitchen</v>
      </c>
      <c r="AZ159" s="37" t="s">
        <v>1246</v>
      </c>
      <c r="BA159" s="37" t="s">
        <v>938</v>
      </c>
      <c r="BB159" s="37" t="s">
        <v>365</v>
      </c>
      <c r="BC159" s="37" t="s">
        <v>1078</v>
      </c>
      <c r="BD159" s="37" t="s">
        <v>215</v>
      </c>
      <c r="BG159" s="37" t="s">
        <v>472</v>
      </c>
      <c r="BH159" s="37" t="s">
        <v>1115</v>
      </c>
      <c r="BI159" s="37" t="s">
        <v>1116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892</v>
      </c>
      <c r="K160" s="21" t="s">
        <v>1072</v>
      </c>
      <c r="M160" s="21" t="s">
        <v>136</v>
      </c>
      <c r="T160" s="27"/>
      <c r="V160" s="22"/>
      <c r="W160" s="22" t="s">
        <v>583</v>
      </c>
      <c r="X160" s="29">
        <v>108</v>
      </c>
      <c r="Y160" s="30" t="s">
        <v>929</v>
      </c>
      <c r="Z160" s="30" t="s">
        <v>1190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LOWER(SUBSTITUTE(SUBSTITUTE(Table2[[#This Row],[device_name]], " ", "-"), "_", "-"))</f>
        <v>laundry-main</v>
      </c>
      <c r="AW160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</v>
      </c>
      <c r="AX160" s="21" t="str">
        <f>Table2[[#This Row],[device_suggested_area]]</f>
        <v>Laundry</v>
      </c>
      <c r="AY160" s="21" t="str">
        <f>_xlfn.CONCAT(Table2[[#This Row],[device_manufacturer]], " ", Table2[[#This Row],[device_suggested_area]])</f>
        <v>Phillips Laundry</v>
      </c>
      <c r="AZ160" s="21" t="s">
        <v>1222</v>
      </c>
      <c r="BA160" s="21" t="s">
        <v>580</v>
      </c>
      <c r="BB160" s="21" t="s">
        <v>409</v>
      </c>
      <c r="BC160" s="21" t="s">
        <v>581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1153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961</v>
      </c>
      <c r="P161" s="21" t="s">
        <v>172</v>
      </c>
      <c r="Q161" s="21" t="s">
        <v>931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1190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LOWER(SUBSTITUTE(SUBSTITUTE(Table2[[#This Row],[device_name]], " ", "-"), "_", "-"))</f>
        <v>laundry-main-bulb-1</v>
      </c>
      <c r="AW161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 Bulb 1</v>
      </c>
      <c r="AX161" s="21" t="str">
        <f>Table2[[#This Row],[device_suggested_area]]</f>
        <v>Laundry</v>
      </c>
      <c r="AY161" s="21" t="str">
        <f>_xlfn.CONCAT(Table2[[#This Row],[device_manufacturer]], " ", Table2[[#This Row],[device_suggested_area]])</f>
        <v>Phillips Laundry</v>
      </c>
      <c r="AZ161" s="21" t="s">
        <v>1223</v>
      </c>
      <c r="BA161" s="21" t="s">
        <v>580</v>
      </c>
      <c r="BB161" s="21" t="s">
        <v>409</v>
      </c>
      <c r="BC161" s="21" t="s">
        <v>581</v>
      </c>
      <c r="BD161" s="21" t="s">
        <v>223</v>
      </c>
      <c r="BH161" s="21" t="s">
        <v>608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892</v>
      </c>
      <c r="K162" s="21" t="s">
        <v>1072</v>
      </c>
      <c r="M162" s="21" t="s">
        <v>136</v>
      </c>
      <c r="T162" s="27"/>
      <c r="V162" s="22"/>
      <c r="W162" s="22" t="s">
        <v>583</v>
      </c>
      <c r="X162" s="29">
        <v>109</v>
      </c>
      <c r="Y162" s="30" t="s">
        <v>929</v>
      </c>
      <c r="Z162" s="30" t="s">
        <v>1190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LOWER(SUBSTITUTE(SUBSTITUTE(Table2[[#This Row],[device_name]], " ", "-"), "_", "-"))</f>
        <v>pantry-main</v>
      </c>
      <c r="AW162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</v>
      </c>
      <c r="AX162" s="21" t="str">
        <f>Table2[[#This Row],[device_suggested_area]]</f>
        <v>Pantry</v>
      </c>
      <c r="AY162" s="21" t="str">
        <f>_xlfn.CONCAT(Table2[[#This Row],[device_manufacturer]], " ", Table2[[#This Row],[device_suggested_area]])</f>
        <v>Phillips Pantry</v>
      </c>
      <c r="AZ162" s="21" t="s">
        <v>1222</v>
      </c>
      <c r="BA162" s="21" t="s">
        <v>580</v>
      </c>
      <c r="BB162" s="21" t="s">
        <v>409</v>
      </c>
      <c r="BC162" s="21" t="s">
        <v>581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1154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961</v>
      </c>
      <c r="P163" s="21" t="s">
        <v>172</v>
      </c>
      <c r="Q163" s="21" t="s">
        <v>931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1190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LOWER(SUBSTITUTE(SUBSTITUTE(Table2[[#This Row],[device_name]], " ", "-"), "_", "-"))</f>
        <v>pantry-main-bulb-1</v>
      </c>
      <c r="AW163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 Bulb 1</v>
      </c>
      <c r="AX163" s="21" t="str">
        <f>Table2[[#This Row],[device_suggested_area]]</f>
        <v>Pantry</v>
      </c>
      <c r="AY163" s="21" t="str">
        <f>_xlfn.CONCAT(Table2[[#This Row],[device_manufacturer]], " ", Table2[[#This Row],[device_suggested_area]])</f>
        <v>Phillips Pantry</v>
      </c>
      <c r="AZ163" s="21" t="s">
        <v>1223</v>
      </c>
      <c r="BA163" s="21" t="s">
        <v>580</v>
      </c>
      <c r="BB163" s="21" t="s">
        <v>409</v>
      </c>
      <c r="BC163" s="21" t="s">
        <v>581</v>
      </c>
      <c r="BD163" s="21" t="s">
        <v>221</v>
      </c>
      <c r="BH163" s="21" t="s">
        <v>609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892</v>
      </c>
      <c r="M164" s="21" t="s">
        <v>136</v>
      </c>
      <c r="T164" s="27"/>
      <c r="V164" s="22"/>
      <c r="W164" s="22" t="s">
        <v>583</v>
      </c>
      <c r="X164" s="29">
        <v>110</v>
      </c>
      <c r="Y164" s="30" t="s">
        <v>929</v>
      </c>
      <c r="Z164" s="30" t="s">
        <v>1194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LOWER(SUBSTITUTE(SUBSTITUTE(Table2[[#This Row],[device_name]], " ", "-"), "_", "-"))</f>
        <v>office-main</v>
      </c>
      <c r="AW164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</v>
      </c>
      <c r="AX164" s="21" t="str">
        <f>Table2[[#This Row],[device_suggested_area]]</f>
        <v>Office</v>
      </c>
      <c r="AY164" s="21" t="str">
        <f>_xlfn.CONCAT(Table2[[#This Row],[device_manufacturer]], " ", Table2[[#This Row],[device_suggested_area]])</f>
        <v>Phillips Office</v>
      </c>
      <c r="AZ164" s="21" t="s">
        <v>1222</v>
      </c>
      <c r="BA164" s="21" t="s">
        <v>662</v>
      </c>
      <c r="BB164" s="21" t="s">
        <v>409</v>
      </c>
      <c r="BC164" s="21" t="s">
        <v>659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1155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961</v>
      </c>
      <c r="P165" s="21" t="s">
        <v>172</v>
      </c>
      <c r="Q165" s="21" t="s">
        <v>931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1194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LOWER(SUBSTITUTE(SUBSTITUTE(Table2[[#This Row],[device_name]], " ", "-"), "_", "-"))</f>
        <v>office-main-bulb-1</v>
      </c>
      <c r="AW165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 Bulb 1</v>
      </c>
      <c r="AX165" s="21" t="str">
        <f>Table2[[#This Row],[device_suggested_area]]</f>
        <v>Office</v>
      </c>
      <c r="AY165" s="21" t="str">
        <f>_xlfn.CONCAT(Table2[[#This Row],[device_manufacturer]], " ", Table2[[#This Row],[device_suggested_area]])</f>
        <v>Phillips Office</v>
      </c>
      <c r="AZ165" s="21" t="s">
        <v>1223</v>
      </c>
      <c r="BA165" s="21" t="s">
        <v>662</v>
      </c>
      <c r="BB165" s="21" t="s">
        <v>409</v>
      </c>
      <c r="BC165" s="21" t="s">
        <v>659</v>
      </c>
      <c r="BD165" s="21" t="s">
        <v>222</v>
      </c>
      <c r="BH165" s="21" t="s">
        <v>610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892</v>
      </c>
      <c r="K166" s="21" t="s">
        <v>1075</v>
      </c>
      <c r="M166" s="21" t="s">
        <v>136</v>
      </c>
      <c r="T166" s="27"/>
      <c r="V166" s="22"/>
      <c r="W166" s="22" t="s">
        <v>583</v>
      </c>
      <c r="X166" s="29">
        <v>111</v>
      </c>
      <c r="Y166" s="30" t="s">
        <v>929</v>
      </c>
      <c r="Z166" s="30" t="s">
        <v>1192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LOWER(SUBSTITUTE(SUBSTITUTE(Table2[[#This Row],[device_name]], " ", "-"), "_", "-"))</f>
        <v>bathroom-main</v>
      </c>
      <c r="AW166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</v>
      </c>
      <c r="AX166" s="21" t="str">
        <f>Table2[[#This Row],[device_suggested_area]]</f>
        <v>Bathroom</v>
      </c>
      <c r="AY166" s="21" t="str">
        <f>_xlfn.CONCAT(Table2[[#This Row],[device_manufacturer]], " ", Table2[[#This Row],[device_suggested_area]])</f>
        <v>Phillips Bathroom</v>
      </c>
      <c r="AZ166" s="21" t="s">
        <v>1222</v>
      </c>
      <c r="BA166" s="21" t="s">
        <v>580</v>
      </c>
      <c r="BB166" s="21" t="s">
        <v>409</v>
      </c>
      <c r="BC166" s="21" t="s">
        <v>581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1156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961</v>
      </c>
      <c r="P167" s="21" t="s">
        <v>172</v>
      </c>
      <c r="Q167" s="21" t="s">
        <v>931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1192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LOWER(SUBSTITUTE(SUBSTITUTE(Table2[[#This Row],[device_name]], " ", "-"), "_", "-"))</f>
        <v>bathroom-main-bulb-1</v>
      </c>
      <c r="AW167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 Bulb 1</v>
      </c>
      <c r="AX167" s="21" t="str">
        <f>Table2[[#This Row],[device_suggested_area]]</f>
        <v>Bathroom</v>
      </c>
      <c r="AY167" s="21" t="str">
        <f>_xlfn.CONCAT(Table2[[#This Row],[device_manufacturer]], " ", Table2[[#This Row],[device_suggested_area]])</f>
        <v>Phillips Bathroom</v>
      </c>
      <c r="AZ167" s="21" t="s">
        <v>1223</v>
      </c>
      <c r="BA167" s="21" t="s">
        <v>580</v>
      </c>
      <c r="BB167" s="21" t="s">
        <v>409</v>
      </c>
      <c r="BC167" s="21" t="s">
        <v>581</v>
      </c>
      <c r="BD167" s="21" t="s">
        <v>390</v>
      </c>
      <c r="BH167" s="21" t="s">
        <v>611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customHeight="1">
      <c r="A168" s="21">
        <v>1656</v>
      </c>
      <c r="B168" s="21" t="s">
        <v>26</v>
      </c>
      <c r="C168" s="21" t="s">
        <v>538</v>
      </c>
      <c r="D168" s="21" t="s">
        <v>137</v>
      </c>
      <c r="E168" s="21" t="s">
        <v>1049</v>
      </c>
      <c r="F168" s="25" t="str">
        <f>IF(ISBLANK(Table2[[#This Row],[unique_id]]), "", Table2[[#This Row],[unique_id]])</f>
        <v>bathroom_sconces</v>
      </c>
      <c r="G168" s="21" t="s">
        <v>1052</v>
      </c>
      <c r="H168" s="21" t="s">
        <v>139</v>
      </c>
      <c r="I168" s="21" t="s">
        <v>132</v>
      </c>
      <c r="J168" s="21" t="s">
        <v>1036</v>
      </c>
      <c r="K168" s="21" t="s">
        <v>1074</v>
      </c>
      <c r="M168" s="21" t="s">
        <v>136</v>
      </c>
      <c r="T168" s="27"/>
      <c r="V168" s="22"/>
      <c r="W168" s="22" t="s">
        <v>583</v>
      </c>
      <c r="X168" s="29">
        <v>121</v>
      </c>
      <c r="Y168" s="30" t="s">
        <v>929</v>
      </c>
      <c r="Z168" s="22" t="s">
        <v>1193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LOWER(SUBSTITUTE(SUBSTITUTE(Table2[[#This Row],[device_name]], " ", "-"), "_", "-"))</f>
        <v>bathroom-sconces</v>
      </c>
      <c r="AW168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</v>
      </c>
      <c r="AX168" s="21" t="str">
        <f>Table2[[#This Row],[device_suggested_area]]</f>
        <v>Bathroom</v>
      </c>
      <c r="AY168" s="21" t="str">
        <f>_xlfn.CONCAT(Table2[[#This Row],[device_manufacturer]], " ", Table2[[#This Row],[device_suggested_area]])</f>
        <v>IKEA Bathroom</v>
      </c>
      <c r="AZ168" s="21" t="s">
        <v>1036</v>
      </c>
      <c r="BA168" s="21" t="s">
        <v>1039</v>
      </c>
      <c r="BB168" s="21" t="s">
        <v>538</v>
      </c>
      <c r="BC168" s="21" t="s">
        <v>1037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customHeight="1">
      <c r="A169" s="21">
        <v>1657</v>
      </c>
      <c r="B169" s="21" t="s">
        <v>26</v>
      </c>
      <c r="C169" s="21" t="s">
        <v>538</v>
      </c>
      <c r="D169" s="21" t="s">
        <v>137</v>
      </c>
      <c r="E169" s="21" t="s">
        <v>1050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961</v>
      </c>
      <c r="P169" s="21" t="s">
        <v>172</v>
      </c>
      <c r="Q169" s="21" t="s">
        <v>931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1193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LOWER(SUBSTITUTE(SUBSTITUTE(Table2[[#This Row],[device_name]], " ", "-"), "_", "-"))</f>
        <v>bathroom-sconces-bulb-1</v>
      </c>
      <c r="AW169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1</v>
      </c>
      <c r="AX169" s="21" t="str">
        <f>Table2[[#This Row],[device_suggested_area]]</f>
        <v>Bathroom</v>
      </c>
      <c r="AY169" s="21" t="str">
        <f>_xlfn.CONCAT(Table2[[#This Row],[device_manufacturer]], " ", Table2[[#This Row],[device_suggested_area]])</f>
        <v>IKEA Bathroom</v>
      </c>
      <c r="AZ169" s="21" t="s">
        <v>1209</v>
      </c>
      <c r="BA169" s="21" t="s">
        <v>1039</v>
      </c>
      <c r="BB169" s="21" t="s">
        <v>538</v>
      </c>
      <c r="BC169" s="21" t="s">
        <v>1037</v>
      </c>
      <c r="BD169" s="21" t="s">
        <v>390</v>
      </c>
      <c r="BH169" s="21" t="s">
        <v>1053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customHeight="1">
      <c r="A170" s="21">
        <v>1658</v>
      </c>
      <c r="B170" s="21" t="s">
        <v>26</v>
      </c>
      <c r="C170" s="21" t="s">
        <v>538</v>
      </c>
      <c r="D170" s="21" t="s">
        <v>137</v>
      </c>
      <c r="E170" s="21" t="s">
        <v>1051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961</v>
      </c>
      <c r="P170" s="21" t="s">
        <v>172</v>
      </c>
      <c r="Q170" s="21" t="s">
        <v>931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582</v>
      </c>
      <c r="X170" s="29">
        <v>121</v>
      </c>
      <c r="Y170" s="30" t="s">
        <v>927</v>
      </c>
      <c r="Z170" s="22" t="s">
        <v>1193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LOWER(SUBSTITUTE(SUBSTITUTE(Table2[[#This Row],[device_name]], " ", "-"), "_", "-"))</f>
        <v>bathroom-sconces-bulb-2</v>
      </c>
      <c r="AW170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2</v>
      </c>
      <c r="AX170" s="21" t="str">
        <f>Table2[[#This Row],[device_suggested_area]]</f>
        <v>Bathroom</v>
      </c>
      <c r="AY170" s="21" t="str">
        <f>_xlfn.CONCAT(Table2[[#This Row],[device_manufacturer]], " ", Table2[[#This Row],[device_suggested_area]])</f>
        <v>IKEA Bathroom</v>
      </c>
      <c r="AZ170" s="21" t="s">
        <v>1210</v>
      </c>
      <c r="BA170" s="21" t="s">
        <v>1039</v>
      </c>
      <c r="BB170" s="21" t="s">
        <v>538</v>
      </c>
      <c r="BC170" s="21" t="s">
        <v>1037</v>
      </c>
      <c r="BD170" s="21" t="s">
        <v>390</v>
      </c>
      <c r="BH170" s="21" t="s">
        <v>1054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892</v>
      </c>
      <c r="K171" s="21" t="s">
        <v>1075</v>
      </c>
      <c r="M171" s="21" t="s">
        <v>136</v>
      </c>
      <c r="T171" s="27"/>
      <c r="V171" s="22"/>
      <c r="W171" s="22" t="s">
        <v>583</v>
      </c>
      <c r="X171" s="29">
        <v>112</v>
      </c>
      <c r="Y171" s="30" t="s">
        <v>929</v>
      </c>
      <c r="Z171" s="30" t="s">
        <v>1192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LOWER(SUBSTITUTE(SUBSTITUTE(Table2[[#This Row],[device_name]], " ", "-"), "_", "-"))</f>
        <v>ensuite-main</v>
      </c>
      <c r="AW171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</v>
      </c>
      <c r="AX171" s="21" t="str">
        <f>Table2[[#This Row],[device_suggested_area]]</f>
        <v>Ensuite</v>
      </c>
      <c r="AY171" s="21" t="str">
        <f>_xlfn.CONCAT(Table2[[#This Row],[device_manufacturer]], " ", Table2[[#This Row],[device_suggested_area]])</f>
        <v>Phillips Ensuite</v>
      </c>
      <c r="AZ171" s="21" t="s">
        <v>1222</v>
      </c>
      <c r="BA171" s="21" t="s">
        <v>662</v>
      </c>
      <c r="BB171" s="21" t="s">
        <v>409</v>
      </c>
      <c r="BC171" s="21" t="s">
        <v>659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1157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961</v>
      </c>
      <c r="P172" s="21" t="s">
        <v>172</v>
      </c>
      <c r="Q172" s="21" t="s">
        <v>931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1192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LOWER(SUBSTITUTE(SUBSTITUTE(Table2[[#This Row],[device_name]], " ", "-"), "_", "-"))</f>
        <v>ensuite-main-bulb-1</v>
      </c>
      <c r="AW172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 Bulb 1</v>
      </c>
      <c r="AX172" s="21" t="str">
        <f>Table2[[#This Row],[device_suggested_area]]</f>
        <v>Ensuite</v>
      </c>
      <c r="AY172" s="21" t="str">
        <f>_xlfn.CONCAT(Table2[[#This Row],[device_manufacturer]], " ", Table2[[#This Row],[device_suggested_area]])</f>
        <v>Phillips Ensuite</v>
      </c>
      <c r="AZ172" s="21" t="s">
        <v>1223</v>
      </c>
      <c r="BA172" s="21" t="s">
        <v>662</v>
      </c>
      <c r="BB172" s="21" t="s">
        <v>409</v>
      </c>
      <c r="BC172" s="21" t="s">
        <v>659</v>
      </c>
      <c r="BD172" s="21" t="s">
        <v>428</v>
      </c>
      <c r="BH172" s="21" t="s">
        <v>612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customHeight="1">
      <c r="A173" s="21">
        <v>1661</v>
      </c>
      <c r="B173" s="21" t="s">
        <v>26</v>
      </c>
      <c r="C173" s="21" t="s">
        <v>538</v>
      </c>
      <c r="D173" s="21" t="s">
        <v>137</v>
      </c>
      <c r="E173" s="21" t="s">
        <v>1031</v>
      </c>
      <c r="F173" s="25" t="str">
        <f>IF(ISBLANK(Table2[[#This Row],[unique_id]]), "", Table2[[#This Row],[unique_id]])</f>
        <v>ensuite_sconces</v>
      </c>
      <c r="G173" s="21" t="s">
        <v>1035</v>
      </c>
      <c r="H173" s="21" t="s">
        <v>139</v>
      </c>
      <c r="I173" s="21" t="s">
        <v>132</v>
      </c>
      <c r="J173" s="21" t="s">
        <v>1036</v>
      </c>
      <c r="K173" s="21" t="s">
        <v>1074</v>
      </c>
      <c r="M173" s="21" t="s">
        <v>136</v>
      </c>
      <c r="T173" s="27"/>
      <c r="V173" s="22"/>
      <c r="W173" s="22" t="s">
        <v>583</v>
      </c>
      <c r="X173" s="29">
        <v>118</v>
      </c>
      <c r="Y173" s="30" t="s">
        <v>929</v>
      </c>
      <c r="Z173" s="22" t="s">
        <v>1193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LOWER(SUBSTITUTE(SUBSTITUTE(Table2[[#This Row],[device_name]], " ", "-"), "_", "-"))</f>
        <v>ensuite-sconces</v>
      </c>
      <c r="AW173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</v>
      </c>
      <c r="AX173" s="21" t="str">
        <f>Table2[[#This Row],[device_suggested_area]]</f>
        <v>Ensuite</v>
      </c>
      <c r="AY173" s="21" t="str">
        <f>_xlfn.CONCAT(Table2[[#This Row],[device_manufacturer]], " ", Table2[[#This Row],[device_suggested_area]])</f>
        <v>IKEA Ensuite</v>
      </c>
      <c r="AZ173" s="21" t="s">
        <v>1036</v>
      </c>
      <c r="BA173" s="21" t="s">
        <v>1039</v>
      </c>
      <c r="BB173" s="21" t="s">
        <v>538</v>
      </c>
      <c r="BC173" s="21" t="s">
        <v>1037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customHeight="1">
      <c r="A174" s="21">
        <v>1662</v>
      </c>
      <c r="B174" s="21" t="s">
        <v>26</v>
      </c>
      <c r="C174" s="21" t="s">
        <v>538</v>
      </c>
      <c r="D174" s="21" t="s">
        <v>137</v>
      </c>
      <c r="E174" s="21" t="s">
        <v>1032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961</v>
      </c>
      <c r="P174" s="21" t="s">
        <v>172</v>
      </c>
      <c r="Q174" s="21" t="s">
        <v>931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1193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LOWER(SUBSTITUTE(SUBSTITUTE(Table2[[#This Row],[device_name]], " ", "-"), "_", "-"))</f>
        <v>ensuite-sconces-bulb-1</v>
      </c>
      <c r="AW174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1</v>
      </c>
      <c r="AX174" s="21" t="str">
        <f>Table2[[#This Row],[device_suggested_area]]</f>
        <v>Ensuite</v>
      </c>
      <c r="AY174" s="21" t="str">
        <f>_xlfn.CONCAT(Table2[[#This Row],[device_manufacturer]], " ", Table2[[#This Row],[device_suggested_area]])</f>
        <v>IKEA Ensuite</v>
      </c>
      <c r="AZ174" s="21" t="s">
        <v>1209</v>
      </c>
      <c r="BA174" s="21" t="s">
        <v>1039</v>
      </c>
      <c r="BB174" s="21" t="s">
        <v>538</v>
      </c>
      <c r="BC174" s="21" t="s">
        <v>1037</v>
      </c>
      <c r="BD174" s="21" t="s">
        <v>428</v>
      </c>
      <c r="BH174" s="21" t="s">
        <v>1038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customHeight="1">
      <c r="A175" s="21">
        <v>1663</v>
      </c>
      <c r="B175" s="21" t="s">
        <v>26</v>
      </c>
      <c r="C175" s="21" t="s">
        <v>538</v>
      </c>
      <c r="D175" s="21" t="s">
        <v>137</v>
      </c>
      <c r="E175" s="21" t="s">
        <v>1033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961</v>
      </c>
      <c r="P175" s="21" t="s">
        <v>172</v>
      </c>
      <c r="Q175" s="21" t="s">
        <v>931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582</v>
      </c>
      <c r="X175" s="29">
        <v>118</v>
      </c>
      <c r="Y175" s="30" t="s">
        <v>927</v>
      </c>
      <c r="Z175" s="22" t="s">
        <v>1193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LOWER(SUBSTITUTE(SUBSTITUTE(Table2[[#This Row],[device_name]], " ", "-"), "_", "-"))</f>
        <v>ensuite-sconces-bulb-2</v>
      </c>
      <c r="AW175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2</v>
      </c>
      <c r="AX175" s="21" t="str">
        <f>Table2[[#This Row],[device_suggested_area]]</f>
        <v>Ensuite</v>
      </c>
      <c r="AY175" s="21" t="str">
        <f>_xlfn.CONCAT(Table2[[#This Row],[device_manufacturer]], " ", Table2[[#This Row],[device_suggested_area]])</f>
        <v>IKEA Ensuite</v>
      </c>
      <c r="AZ175" s="21" t="s">
        <v>1210</v>
      </c>
      <c r="BA175" s="21" t="s">
        <v>1039</v>
      </c>
      <c r="BB175" s="21" t="s">
        <v>538</v>
      </c>
      <c r="BC175" s="21" t="s">
        <v>1037</v>
      </c>
      <c r="BD175" s="21" t="s">
        <v>428</v>
      </c>
      <c r="BH175" s="21" t="s">
        <v>1040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customHeight="1">
      <c r="A176" s="21">
        <v>1664</v>
      </c>
      <c r="B176" s="21" t="s">
        <v>26</v>
      </c>
      <c r="C176" s="21" t="s">
        <v>538</v>
      </c>
      <c r="D176" s="21" t="s">
        <v>137</v>
      </c>
      <c r="E176" s="21" t="s">
        <v>1034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961</v>
      </c>
      <c r="P176" s="21" t="s">
        <v>172</v>
      </c>
      <c r="Q176" s="21" t="s">
        <v>931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582</v>
      </c>
      <c r="X176" s="29">
        <v>118</v>
      </c>
      <c r="Y176" s="30" t="s">
        <v>927</v>
      </c>
      <c r="Z176" s="22" t="s">
        <v>1193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LOWER(SUBSTITUTE(SUBSTITUTE(Table2[[#This Row],[device_name]], " ", "-"), "_", "-"))</f>
        <v>ensuite-sconces-bulb-3</v>
      </c>
      <c r="AW176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3</v>
      </c>
      <c r="AX176" s="21" t="str">
        <f>Table2[[#This Row],[device_suggested_area]]</f>
        <v>Ensuite</v>
      </c>
      <c r="AY176" s="21" t="str">
        <f>_xlfn.CONCAT(Table2[[#This Row],[device_manufacturer]], " ", Table2[[#This Row],[device_suggested_area]])</f>
        <v>IKEA Ensuite</v>
      </c>
      <c r="AZ176" s="21" t="s">
        <v>1213</v>
      </c>
      <c r="BA176" s="21" t="s">
        <v>1039</v>
      </c>
      <c r="BB176" s="21" t="s">
        <v>538</v>
      </c>
      <c r="BC176" s="21" t="s">
        <v>1037</v>
      </c>
      <c r="BD176" s="21" t="s">
        <v>428</v>
      </c>
      <c r="BH176" s="21" t="s">
        <v>1041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892</v>
      </c>
      <c r="K177" s="24" t="s">
        <v>1072</v>
      </c>
      <c r="M177" s="21" t="s">
        <v>136</v>
      </c>
      <c r="T177" s="27"/>
      <c r="V177" s="22"/>
      <c r="W177" s="22" t="s">
        <v>583</v>
      </c>
      <c r="X177" s="29">
        <v>113</v>
      </c>
      <c r="Y177" s="30" t="s">
        <v>929</v>
      </c>
      <c r="Z177" s="30" t="s">
        <v>1190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LOWER(SUBSTITUTE(SUBSTITUTE(Table2[[#This Row],[device_name]], " ", "-"), "_", "-"))</f>
        <v>wardrobe-main</v>
      </c>
      <c r="AW177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</v>
      </c>
      <c r="AX177" s="21" t="str">
        <f>Table2[[#This Row],[device_suggested_area]]</f>
        <v>Wardrobe</v>
      </c>
      <c r="AY177" s="21" t="str">
        <f>_xlfn.CONCAT(Table2[[#This Row],[device_manufacturer]], " ", Table2[[#This Row],[device_suggested_area]])</f>
        <v>Phillips Wardrobe</v>
      </c>
      <c r="AZ177" s="21" t="s">
        <v>1222</v>
      </c>
      <c r="BA177" s="21" t="s">
        <v>662</v>
      </c>
      <c r="BB177" s="21" t="s">
        <v>409</v>
      </c>
      <c r="BC177" s="21" t="s">
        <v>659</v>
      </c>
      <c r="BD177" s="21" t="s">
        <v>588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1158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961</v>
      </c>
      <c r="P178" s="21" t="s">
        <v>172</v>
      </c>
      <c r="Q178" s="21" t="s">
        <v>931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1190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LOWER(SUBSTITUTE(SUBSTITUTE(Table2[[#This Row],[device_name]], " ", "-"), "_", "-"))</f>
        <v>wardrobe-main-bulb-1</v>
      </c>
      <c r="AW178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 Bulb 1</v>
      </c>
      <c r="AX178" s="21" t="str">
        <f>Table2[[#This Row],[device_suggested_area]]</f>
        <v>Wardrobe</v>
      </c>
      <c r="AY178" s="21" t="str">
        <f>_xlfn.CONCAT(Table2[[#This Row],[device_manufacturer]], " ", Table2[[#This Row],[device_suggested_area]])</f>
        <v>Phillips Wardrobe</v>
      </c>
      <c r="AZ178" s="21" t="s">
        <v>1223</v>
      </c>
      <c r="BA178" s="21" t="s">
        <v>662</v>
      </c>
      <c r="BB178" s="21" t="s">
        <v>409</v>
      </c>
      <c r="BC178" s="21" t="s">
        <v>659</v>
      </c>
      <c r="BD178" s="21" t="s">
        <v>588</v>
      </c>
      <c r="BH178" s="21" t="s">
        <v>613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customHeight="1">
      <c r="A179" s="21">
        <v>1667</v>
      </c>
      <c r="B179" s="32" t="s">
        <v>26</v>
      </c>
      <c r="C179" s="32" t="s">
        <v>984</v>
      </c>
      <c r="D179" s="32" t="s">
        <v>149</v>
      </c>
      <c r="E179" s="33" t="s">
        <v>1298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961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32" t="str">
        <f>LOWER(SUBSTITUTE(SUBSTITUTE(Table2[[#This Row],[device_name]], " ", "-"), "_", "-"))</f>
        <v>tplink-deck-festoons</v>
      </c>
      <c r="AW179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79" s="32" t="str">
        <f>_xlfn.CONCAT(Table2[[#This Row],[device_manufacturer]], " ", Table2[[#This Row],[device_suggested_area]])</f>
        <v>TPLink Deck</v>
      </c>
      <c r="AZ179" s="32" t="s">
        <v>897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1297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961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32" t="str">
        <f>LOWER(SUBSTITUTE(SUBSTITUTE(Table2[[#This Row],[device_name]], " ", "-"), "_", "-"))</f>
        <v>tplink-deck-festoons</v>
      </c>
      <c r="AW180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80" s="32" t="str">
        <f>_xlfn.CONCAT(Table2[[#This Row],[device_manufacturer]], " ", Table2[[#This Row],[device_suggested_area]])</f>
        <v>TPLink Deck</v>
      </c>
      <c r="AZ180" s="32" t="s">
        <v>897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1196</v>
      </c>
      <c r="BG180" s="32" t="s">
        <v>472</v>
      </c>
      <c r="BH180" s="32" t="s">
        <v>658</v>
      </c>
      <c r="BI180" s="32" t="s">
        <v>657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customHeight="1">
      <c r="A181" s="21">
        <v>1669</v>
      </c>
      <c r="B181" s="37" t="s">
        <v>26</v>
      </c>
      <c r="C181" s="37" t="s">
        <v>984</v>
      </c>
      <c r="D181" s="37" t="s">
        <v>149</v>
      </c>
      <c r="E181" s="38" t="s">
        <v>1159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961</v>
      </c>
      <c r="P181" s="37" t="s">
        <v>172</v>
      </c>
      <c r="Q181" s="37" t="s">
        <v>931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1337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37" t="str">
        <f>LOWER(SUBSTITUTE(SUBSTITUTE(Table2[[#This Row],[device_name]], " ", "-"), "_", "-"))</f>
        <v>sonoff-deck-festoons</v>
      </c>
      <c r="AW181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1" s="37" t="str">
        <f>_xlfn.CONCAT(Table2[[#This Row],[device_manufacturer]], " ", Table2[[#This Row],[device_suggested_area]])</f>
        <v>Sonoff Deck</v>
      </c>
      <c r="AZ181" s="37" t="s">
        <v>897</v>
      </c>
      <c r="BA181" s="37" t="s">
        <v>1311</v>
      </c>
      <c r="BB181" s="37" t="s">
        <v>365</v>
      </c>
      <c r="BC181" s="37" t="s">
        <v>1078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854</v>
      </c>
      <c r="D182" s="37" t="s">
        <v>137</v>
      </c>
      <c r="E182" s="37" t="s">
        <v>1013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897</v>
      </c>
      <c r="M182" s="37" t="s">
        <v>136</v>
      </c>
      <c r="O182" s="40" t="s">
        <v>961</v>
      </c>
      <c r="P182" s="37" t="s">
        <v>172</v>
      </c>
      <c r="Q182" s="37" t="s">
        <v>931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1306</v>
      </c>
      <c r="V182" s="40"/>
      <c r="W182" s="40"/>
      <c r="X182" s="40"/>
      <c r="Y182" s="40"/>
      <c r="Z182" s="40"/>
      <c r="AA182" s="56" t="s">
        <v>1301</v>
      </c>
      <c r="AE182" s="37" t="s">
        <v>308</v>
      </c>
      <c r="AG182" s="40" t="s">
        <v>34</v>
      </c>
      <c r="AH182" s="40" t="s">
        <v>1090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1112</v>
      </c>
      <c r="AO182" s="37" t="s">
        <v>1113</v>
      </c>
      <c r="AP182" s="37" t="s">
        <v>1101</v>
      </c>
      <c r="AQ182" s="37" t="s">
        <v>1102</v>
      </c>
      <c r="AR182" s="37" t="s">
        <v>1184</v>
      </c>
      <c r="AS182" s="37">
        <v>1</v>
      </c>
      <c r="AT182" s="42" t="str">
        <f>HYPERLINK(_xlfn.CONCAT("http://", Table2[[#This Row],[connection_ip]], "/?"))</f>
        <v>http://10.0.6.107/?</v>
      </c>
      <c r="AV182" s="37" t="str">
        <f>LOWER(SUBSTITUTE(SUBSTITUTE(Table2[[#This Row],[device_name]], " ", "-"), "_", "-"))</f>
        <v>sonoff-deck-festoons</v>
      </c>
      <c r="AW182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2" s="37" t="str">
        <f>_xlfn.CONCAT(Table2[[#This Row],[device_manufacturer]], " ", Table2[[#This Row],[device_suggested_area]])</f>
        <v>Sonoff Deck</v>
      </c>
      <c r="AZ182" s="37" t="s">
        <v>897</v>
      </c>
      <c r="BA182" s="37" t="s">
        <v>1311</v>
      </c>
      <c r="BB182" s="37" t="s">
        <v>365</v>
      </c>
      <c r="BC182" s="37" t="s">
        <v>1078</v>
      </c>
      <c r="BD182" s="37" t="s">
        <v>389</v>
      </c>
      <c r="BG182" s="37" t="s">
        <v>472</v>
      </c>
      <c r="BH182" s="37" t="s">
        <v>1310</v>
      </c>
      <c r="BI182" s="37" t="s">
        <v>1307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854</v>
      </c>
      <c r="D183" s="37" t="s">
        <v>27</v>
      </c>
      <c r="E183" s="37" t="s">
        <v>1302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G183" s="40" t="s">
        <v>34</v>
      </c>
      <c r="AH183" s="40" t="s">
        <v>1090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1312</v>
      </c>
      <c r="AS183" s="37">
        <v>1</v>
      </c>
      <c r="AT183" s="42"/>
      <c r="AV183" s="37" t="str">
        <f>LOWER(SUBSTITUTE(SUBSTITUTE(Table2[[#This Row],[device_name]], " ", "-"), "_", "-"))</f>
        <v>sonoff-deck-festoons</v>
      </c>
      <c r="AW183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3" s="37" t="str">
        <f>_xlfn.CONCAT(Table2[[#This Row],[device_manufacturer]], " ", Table2[[#This Row],[device_suggested_area]])</f>
        <v>Sonoff Deck</v>
      </c>
      <c r="AZ183" s="37" t="s">
        <v>897</v>
      </c>
      <c r="BA183" s="37" t="s">
        <v>1311</v>
      </c>
      <c r="BB183" s="37" t="s">
        <v>365</v>
      </c>
      <c r="BC183" s="37" t="s">
        <v>1078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854</v>
      </c>
      <c r="D184" s="37" t="s">
        <v>27</v>
      </c>
      <c r="E184" s="37" t="s">
        <v>1303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76</v>
      </c>
      <c r="AC184" s="37" t="s">
        <v>32</v>
      </c>
      <c r="AD184" s="37" t="s">
        <v>33</v>
      </c>
      <c r="AG184" s="40" t="s">
        <v>34</v>
      </c>
      <c r="AH184" s="40" t="s">
        <v>1090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1313</v>
      </c>
      <c r="AS184" s="37">
        <v>1</v>
      </c>
      <c r="AT184" s="42"/>
      <c r="AV184" s="37" t="str">
        <f>LOWER(SUBSTITUTE(SUBSTITUTE(Table2[[#This Row],[device_name]], " ", "-"), "_", "-"))</f>
        <v>sonoff-deck-festoons</v>
      </c>
      <c r="AW184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4" s="37" t="str">
        <f>_xlfn.CONCAT(Table2[[#This Row],[device_manufacturer]], " ", Table2[[#This Row],[device_suggested_area]])</f>
        <v>Sonoff Deck</v>
      </c>
      <c r="AZ184" s="37" t="s">
        <v>897</v>
      </c>
      <c r="BA184" s="37" t="s">
        <v>1311</v>
      </c>
      <c r="BB184" s="37" t="s">
        <v>365</v>
      </c>
      <c r="BC184" s="37" t="s">
        <v>1078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customHeight="1">
      <c r="A185" s="21">
        <v>1673</v>
      </c>
      <c r="B185" s="32" t="s">
        <v>26</v>
      </c>
      <c r="C185" s="32" t="s">
        <v>984</v>
      </c>
      <c r="D185" s="32" t="s">
        <v>149</v>
      </c>
      <c r="E185" s="33" t="s">
        <v>1299</v>
      </c>
      <c r="F185" s="34" t="str">
        <f>IF(ISBLANK(Table2[[#This Row],[unique_id]]), "", Table2[[#This Row],[unique_id]])</f>
        <v>template_old_landing_festoons_plug_proxy</v>
      </c>
      <c r="G185" s="32" t="s">
        <v>653</v>
      </c>
      <c r="H185" s="32" t="s">
        <v>139</v>
      </c>
      <c r="I185" s="32" t="s">
        <v>132</v>
      </c>
      <c r="O185" s="35" t="s">
        <v>961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32" t="str">
        <f>LOWER(SUBSTITUTE(SUBSTITUTE(Table2[[#This Row],[device_name]], " ", "-"), "_", "-"))</f>
        <v>tplink-landing-festoons</v>
      </c>
      <c r="AW185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5" s="32" t="str">
        <f>_xlfn.CONCAT(Table2[[#This Row],[device_manufacturer]], " ", Table2[[#This Row],[device_suggested_area]])</f>
        <v>TPLink Landing</v>
      </c>
      <c r="AZ185" s="32" t="s">
        <v>897</v>
      </c>
      <c r="BA185" s="32" t="s">
        <v>392</v>
      </c>
      <c r="BB185" s="32" t="s">
        <v>243</v>
      </c>
      <c r="BC185" s="32" t="s">
        <v>393</v>
      </c>
      <c r="BD185" s="32" t="s">
        <v>654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1300</v>
      </c>
      <c r="F186" s="34" t="str">
        <f>IF(ISBLANK(Table2[[#This Row],[unique_id]]), "", Table2[[#This Row],[unique_id]])</f>
        <v>old_landing_festoons_plug</v>
      </c>
      <c r="G186" s="32" t="s">
        <v>653</v>
      </c>
      <c r="H186" s="32" t="s">
        <v>139</v>
      </c>
      <c r="I186" s="32" t="s">
        <v>132</v>
      </c>
      <c r="O186" s="35" t="s">
        <v>961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32" t="str">
        <f>LOWER(SUBSTITUTE(SUBSTITUTE(Table2[[#This Row],[device_name]], " ", "-"), "_", "-"))</f>
        <v>tplink-landing-festoons</v>
      </c>
      <c r="AW186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6" s="32" t="str">
        <f>_xlfn.CONCAT(Table2[[#This Row],[device_manufacturer]], " ", Table2[[#This Row],[device_suggested_area]])</f>
        <v>TPLink Landing</v>
      </c>
      <c r="AZ186" s="32" t="s">
        <v>897</v>
      </c>
      <c r="BA186" s="32" t="s">
        <v>392</v>
      </c>
      <c r="BB186" s="32" t="s">
        <v>243</v>
      </c>
      <c r="BC186" s="32" t="s">
        <v>393</v>
      </c>
      <c r="BD186" s="32" t="s">
        <v>654</v>
      </c>
      <c r="BF186" s="32" t="s">
        <v>1196</v>
      </c>
      <c r="BG186" s="32" t="s">
        <v>472</v>
      </c>
      <c r="BH186" s="32" t="s">
        <v>655</v>
      </c>
      <c r="BI186" s="32" t="s">
        <v>656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customHeight="1">
      <c r="A187" s="21">
        <v>1675</v>
      </c>
      <c r="B187" s="37" t="s">
        <v>26</v>
      </c>
      <c r="C187" s="37" t="s">
        <v>984</v>
      </c>
      <c r="D187" s="37" t="s">
        <v>149</v>
      </c>
      <c r="E187" s="38" t="s">
        <v>1160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961</v>
      </c>
      <c r="P187" s="37" t="s">
        <v>172</v>
      </c>
      <c r="Q187" s="37" t="s">
        <v>931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1337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37" t="str">
        <f>LOWER(SUBSTITUTE(SUBSTITUTE(Table2[[#This Row],[device_name]], " ", "-"), "_", "-"))</f>
        <v>sonoff-landing-festoons</v>
      </c>
      <c r="AW187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7" s="37" t="str">
        <f>_xlfn.CONCAT(Table2[[#This Row],[device_manufacturer]], " ", Table2[[#This Row],[device_suggested_area]])</f>
        <v>Sonoff Landing</v>
      </c>
      <c r="AZ187" s="37" t="s">
        <v>897</v>
      </c>
      <c r="BA187" s="37" t="s">
        <v>1311</v>
      </c>
      <c r="BB187" s="37" t="s">
        <v>365</v>
      </c>
      <c r="BC187" s="37" t="s">
        <v>1078</v>
      </c>
      <c r="BD187" s="37" t="s">
        <v>654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854</v>
      </c>
      <c r="D188" s="37" t="s">
        <v>137</v>
      </c>
      <c r="E188" s="37" t="s">
        <v>1014</v>
      </c>
      <c r="F188" s="39" t="str">
        <f>IF(ISBLANK(Table2[[#This Row],[unique_id]]), "", Table2[[#This Row],[unique_id]])</f>
        <v>landing_festoons_plug</v>
      </c>
      <c r="G188" s="37" t="s">
        <v>653</v>
      </c>
      <c r="H188" s="37" t="s">
        <v>139</v>
      </c>
      <c r="I188" s="37" t="s">
        <v>132</v>
      </c>
      <c r="J188" s="37" t="s">
        <v>897</v>
      </c>
      <c r="M188" s="37" t="s">
        <v>136</v>
      </c>
      <c r="O188" s="40" t="s">
        <v>961</v>
      </c>
      <c r="P188" s="37" t="s">
        <v>172</v>
      </c>
      <c r="Q188" s="37" t="s">
        <v>931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1305</v>
      </c>
      <c r="V188" s="40"/>
      <c r="W188" s="40"/>
      <c r="X188" s="40"/>
      <c r="Y188" s="40"/>
      <c r="Z188" s="40"/>
      <c r="AA188" s="56" t="s">
        <v>1301</v>
      </c>
      <c r="AE188" s="37" t="s">
        <v>308</v>
      </c>
      <c r="AG188" s="40" t="s">
        <v>34</v>
      </c>
      <c r="AH188" s="40" t="s">
        <v>1090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1112</v>
      </c>
      <c r="AO188" s="37" t="s">
        <v>1113</v>
      </c>
      <c r="AP188" s="37" t="s">
        <v>1101</v>
      </c>
      <c r="AQ188" s="37" t="s">
        <v>1102</v>
      </c>
      <c r="AR188" s="37" t="s">
        <v>1184</v>
      </c>
      <c r="AS188" s="37">
        <v>1</v>
      </c>
      <c r="AT188" s="42" t="str">
        <f>HYPERLINK(_xlfn.CONCAT("http://", Table2[[#This Row],[connection_ip]], "/?"))</f>
        <v>http://10.0.6.108/?</v>
      </c>
      <c r="AV188" s="37" t="str">
        <f>LOWER(SUBSTITUTE(SUBSTITUTE(Table2[[#This Row],[device_name]], " ", "-"), "_", "-"))</f>
        <v>sonoff-landing-festoons</v>
      </c>
      <c r="AW188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8" s="37" t="str">
        <f>_xlfn.CONCAT(Table2[[#This Row],[device_manufacturer]], " ", Table2[[#This Row],[device_suggested_area]])</f>
        <v>Sonoff Landing</v>
      </c>
      <c r="AZ188" s="37" t="s">
        <v>897</v>
      </c>
      <c r="BA188" s="37" t="s">
        <v>1311</v>
      </c>
      <c r="BB188" s="37" t="s">
        <v>365</v>
      </c>
      <c r="BC188" s="37" t="s">
        <v>1078</v>
      </c>
      <c r="BD188" s="37" t="s">
        <v>654</v>
      </c>
      <c r="BG188" s="37" t="s">
        <v>472</v>
      </c>
      <c r="BH188" s="37" t="s">
        <v>1309</v>
      </c>
      <c r="BI188" s="37" t="s">
        <v>1308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854</v>
      </c>
      <c r="D189" s="37" t="s">
        <v>27</v>
      </c>
      <c r="E189" s="37" t="s">
        <v>1304</v>
      </c>
      <c r="F189" s="39" t="str">
        <f>IF(ISBLANK(Table2[[#This Row],[unique_id]]), "", Table2[[#This Row],[unique_id]])</f>
        <v>landing_festoons_plug_temperature</v>
      </c>
      <c r="G189" s="37" t="s">
        <v>653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G189" s="40" t="s">
        <v>34</v>
      </c>
      <c r="AH189" s="40" t="s">
        <v>1090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1314</v>
      </c>
      <c r="AS189" s="37">
        <v>1</v>
      </c>
      <c r="AT189" s="42"/>
      <c r="AV189" s="37" t="str">
        <f>LOWER(SUBSTITUTE(SUBSTITUTE(Table2[[#This Row],[device_name]], " ", "-"), "_", "-"))</f>
        <v>sonoff-landing-festoons</v>
      </c>
      <c r="AW189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9" s="37" t="str">
        <f>_xlfn.CONCAT(Table2[[#This Row],[device_manufacturer]], " ", Table2[[#This Row],[device_suggested_area]])</f>
        <v>Sonoff Landing</v>
      </c>
      <c r="AZ189" s="37" t="s">
        <v>897</v>
      </c>
      <c r="BA189" s="37" t="s">
        <v>1311</v>
      </c>
      <c r="BB189" s="37" t="s">
        <v>365</v>
      </c>
      <c r="BC189" s="37" t="s">
        <v>1078</v>
      </c>
      <c r="BD189" s="37" t="s">
        <v>654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671</v>
      </c>
      <c r="F190" s="25" t="str">
        <f>IF(ISBLANK(Table2[[#This Row],[unique_id]]), "", Table2[[#This Row],[unique_id]])</f>
        <v>garden_pedestals</v>
      </c>
      <c r="G190" s="21" t="s">
        <v>672</v>
      </c>
      <c r="H190" s="21" t="s">
        <v>139</v>
      </c>
      <c r="I190" s="21" t="s">
        <v>132</v>
      </c>
      <c r="J190" s="21" t="s">
        <v>896</v>
      </c>
      <c r="T190" s="27"/>
      <c r="V190" s="22"/>
      <c r="W190" s="22" t="s">
        <v>583</v>
      </c>
      <c r="X190" s="29">
        <v>115</v>
      </c>
      <c r="Y190" s="30" t="s">
        <v>930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LOWER(SUBSTITUTE(SUBSTITUTE(Table2[[#This Row],[device_name]], " ", "-"), "_", "-"))</f>
        <v>garden-pedestals</v>
      </c>
      <c r="AW190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</v>
      </c>
      <c r="AX190" s="21" t="str">
        <f>Table2[[#This Row],[device_suggested_area]]</f>
        <v>Garden</v>
      </c>
      <c r="AY190" s="21" t="str">
        <f>_xlfn.CONCAT(Table2[[#This Row],[device_manufacturer]], " ", Table2[[#This Row],[device_suggested_area]])</f>
        <v>Phillips Garden</v>
      </c>
      <c r="AZ190" s="21" t="s">
        <v>896</v>
      </c>
      <c r="BA190" s="21" t="s">
        <v>663</v>
      </c>
      <c r="BB190" s="21" t="s">
        <v>409</v>
      </c>
      <c r="BC190" s="21" t="s">
        <v>661</v>
      </c>
      <c r="BD190" s="21" t="s">
        <v>673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1161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931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582</v>
      </c>
      <c r="X191" s="29">
        <v>115</v>
      </c>
      <c r="Y191" s="30" t="s">
        <v>927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LOWER(SUBSTITUTE(SUBSTITUTE(Table2[[#This Row],[device_name]], " ", "-"), "_", "-"))</f>
        <v>garden-pedestals-bulb-1</v>
      </c>
      <c r="AW191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1</v>
      </c>
      <c r="AX191" s="21" t="str">
        <f>Table2[[#This Row],[device_suggested_area]]</f>
        <v>Garden</v>
      </c>
      <c r="AY191" s="21" t="str">
        <f>_xlfn.CONCAT(Table2[[#This Row],[device_manufacturer]], " ", Table2[[#This Row],[device_suggested_area]])</f>
        <v>Phillips Garden</v>
      </c>
      <c r="AZ191" s="21" t="s">
        <v>1229</v>
      </c>
      <c r="BA191" s="21" t="s">
        <v>663</v>
      </c>
      <c r="BB191" s="21" t="s">
        <v>409</v>
      </c>
      <c r="BC191" s="21" t="s">
        <v>661</v>
      </c>
      <c r="BD191" s="21" t="s">
        <v>673</v>
      </c>
      <c r="BH191" s="21" t="s">
        <v>660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1162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931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582</v>
      </c>
      <c r="X192" s="29">
        <v>115</v>
      </c>
      <c r="Y192" s="30" t="s">
        <v>927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LOWER(SUBSTITUTE(SUBSTITUTE(Table2[[#This Row],[device_name]], " ", "-"), "_", "-"))</f>
        <v>garden-pedestals-bulb-2</v>
      </c>
      <c r="AW192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2</v>
      </c>
      <c r="AX192" s="21" t="str">
        <f>Table2[[#This Row],[device_suggested_area]]</f>
        <v>Garden</v>
      </c>
      <c r="AY192" s="21" t="str">
        <f>_xlfn.CONCAT(Table2[[#This Row],[device_manufacturer]], " ", Table2[[#This Row],[device_suggested_area]])</f>
        <v>Phillips Garden</v>
      </c>
      <c r="AZ192" s="21" t="s">
        <v>1230</v>
      </c>
      <c r="BA192" s="21" t="s">
        <v>663</v>
      </c>
      <c r="BB192" s="21" t="s">
        <v>409</v>
      </c>
      <c r="BC192" s="21" t="s">
        <v>661</v>
      </c>
      <c r="BD192" s="21" t="s">
        <v>673</v>
      </c>
      <c r="BH192" s="21" t="s">
        <v>664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1163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931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582</v>
      </c>
      <c r="X193" s="29">
        <v>115</v>
      </c>
      <c r="Y193" s="30" t="s">
        <v>927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LOWER(SUBSTITUTE(SUBSTITUTE(Table2[[#This Row],[device_name]], " ", "-"), "_", "-"))</f>
        <v>garden-pedestals-bulb-3</v>
      </c>
      <c r="AW193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3</v>
      </c>
      <c r="AX193" s="21" t="str">
        <f>Table2[[#This Row],[device_suggested_area]]</f>
        <v>Garden</v>
      </c>
      <c r="AY193" s="21" t="str">
        <f>_xlfn.CONCAT(Table2[[#This Row],[device_manufacturer]], " ", Table2[[#This Row],[device_suggested_area]])</f>
        <v>Phillips Garden</v>
      </c>
      <c r="AZ193" s="21" t="s">
        <v>1231</v>
      </c>
      <c r="BA193" s="21" t="s">
        <v>663</v>
      </c>
      <c r="BB193" s="21" t="s">
        <v>409</v>
      </c>
      <c r="BC193" s="21" t="s">
        <v>661</v>
      </c>
      <c r="BD193" s="21" t="s">
        <v>673</v>
      </c>
      <c r="BH193" s="21" t="s">
        <v>665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1164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931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582</v>
      </c>
      <c r="X194" s="29">
        <v>115</v>
      </c>
      <c r="Y194" s="30" t="s">
        <v>927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LOWER(SUBSTITUTE(SUBSTITUTE(Table2[[#This Row],[device_name]], " ", "-"), "_", "-"))</f>
        <v>garden-pedestals-bulb-4</v>
      </c>
      <c r="AW194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4</v>
      </c>
      <c r="AX194" s="21" t="str">
        <f>Table2[[#This Row],[device_suggested_area]]</f>
        <v>Garden</v>
      </c>
      <c r="AY194" s="21" t="str">
        <f>_xlfn.CONCAT(Table2[[#This Row],[device_manufacturer]], " ", Table2[[#This Row],[device_suggested_area]])</f>
        <v>Phillips Garden</v>
      </c>
      <c r="AZ194" s="21" t="s">
        <v>1232</v>
      </c>
      <c r="BA194" s="21" t="s">
        <v>663</v>
      </c>
      <c r="BB194" s="21" t="s">
        <v>409</v>
      </c>
      <c r="BC194" s="21" t="s">
        <v>661</v>
      </c>
      <c r="BD194" s="21" t="s">
        <v>673</v>
      </c>
      <c r="BH194" s="21" t="s">
        <v>666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customHeight="1">
      <c r="A195" s="21">
        <v>1683</v>
      </c>
      <c r="B195" s="21" t="s">
        <v>677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582</v>
      </c>
      <c r="X195" s="29">
        <v>115</v>
      </c>
      <c r="Y195" s="30" t="s">
        <v>927</v>
      </c>
      <c r="Z195" s="30" t="s">
        <v>1195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LOWER(SUBSTITUTE(SUBSTITUTE(Table2[[#This Row],[device_name]], " ", "-"), "_", "-"))</f>
        <v>garden-pedestals-bulb-5</v>
      </c>
      <c r="AW195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5</v>
      </c>
      <c r="AX195" s="21" t="str">
        <f>Table2[[#This Row],[device_suggested_area]]</f>
        <v>Garden</v>
      </c>
      <c r="AY195" s="21" t="str">
        <f>_xlfn.CONCAT(Table2[[#This Row],[device_manufacturer]], " ", Table2[[#This Row],[device_suggested_area]])</f>
        <v>Phillips Garden</v>
      </c>
      <c r="AZ195" s="21" t="s">
        <v>1233</v>
      </c>
      <c r="BA195" s="21" t="s">
        <v>663</v>
      </c>
      <c r="BB195" s="21" t="s">
        <v>409</v>
      </c>
      <c r="BC195" s="21" t="s">
        <v>661</v>
      </c>
      <c r="BD195" s="21" t="s">
        <v>673</v>
      </c>
      <c r="BH195" s="21" t="s">
        <v>1315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customHeight="1">
      <c r="A196" s="21">
        <v>1684</v>
      </c>
      <c r="B196" s="21" t="s">
        <v>677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582</v>
      </c>
      <c r="X196" s="29">
        <v>115</v>
      </c>
      <c r="Y196" s="30" t="s">
        <v>927</v>
      </c>
      <c r="Z196" s="30" t="s">
        <v>1195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LOWER(SUBSTITUTE(SUBSTITUTE(Table2[[#This Row],[device_name]], " ", "-"), "_", "-"))</f>
        <v>garden-pedestals-bulb-6</v>
      </c>
      <c r="AW196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6</v>
      </c>
      <c r="AX196" s="21" t="str">
        <f>Table2[[#This Row],[device_suggested_area]]</f>
        <v>Garden</v>
      </c>
      <c r="AY196" s="21" t="str">
        <f>_xlfn.CONCAT(Table2[[#This Row],[device_manufacturer]], " ", Table2[[#This Row],[device_suggested_area]])</f>
        <v>Phillips Garden</v>
      </c>
      <c r="AZ196" s="21" t="s">
        <v>1234</v>
      </c>
      <c r="BA196" s="21" t="s">
        <v>663</v>
      </c>
      <c r="BB196" s="21" t="s">
        <v>409</v>
      </c>
      <c r="BC196" s="21" t="s">
        <v>661</v>
      </c>
      <c r="BD196" s="21" t="s">
        <v>673</v>
      </c>
      <c r="BH196" s="21" t="s">
        <v>1315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customHeight="1">
      <c r="A197" s="21">
        <v>1685</v>
      </c>
      <c r="B197" s="21" t="s">
        <v>677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582</v>
      </c>
      <c r="X197" s="29">
        <v>115</v>
      </c>
      <c r="Y197" s="30" t="s">
        <v>927</v>
      </c>
      <c r="Z197" s="30" t="s">
        <v>1195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LOWER(SUBSTITUTE(SUBSTITUTE(Table2[[#This Row],[device_name]], " ", "-"), "_", "-"))</f>
        <v>garden-pedestals-bulb-7</v>
      </c>
      <c r="AW197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7</v>
      </c>
      <c r="AX197" s="21" t="str">
        <f>Table2[[#This Row],[device_suggested_area]]</f>
        <v>Garden</v>
      </c>
      <c r="AY197" s="21" t="str">
        <f>_xlfn.CONCAT(Table2[[#This Row],[device_manufacturer]], " ", Table2[[#This Row],[device_suggested_area]])</f>
        <v>Phillips Garden</v>
      </c>
      <c r="AZ197" s="21" t="s">
        <v>1235</v>
      </c>
      <c r="BA197" s="21" t="s">
        <v>663</v>
      </c>
      <c r="BB197" s="21" t="s">
        <v>409</v>
      </c>
      <c r="BC197" s="21" t="s">
        <v>661</v>
      </c>
      <c r="BD197" s="21" t="s">
        <v>673</v>
      </c>
      <c r="BH197" s="21" t="s">
        <v>1315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customHeight="1">
      <c r="A198" s="21">
        <v>1686</v>
      </c>
      <c r="B198" s="21" t="s">
        <v>677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582</v>
      </c>
      <c r="X198" s="29">
        <v>115</v>
      </c>
      <c r="Y198" s="30" t="s">
        <v>927</v>
      </c>
      <c r="Z198" s="30" t="s">
        <v>1195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LOWER(SUBSTITUTE(SUBSTITUTE(Table2[[#This Row],[device_name]], " ", "-"), "_", "-"))</f>
        <v>garden-pedestals-bulb-8</v>
      </c>
      <c r="AW198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8</v>
      </c>
      <c r="AX198" s="21" t="str">
        <f>Table2[[#This Row],[device_suggested_area]]</f>
        <v>Garden</v>
      </c>
      <c r="AY198" s="21" t="str">
        <f>_xlfn.CONCAT(Table2[[#This Row],[device_manufacturer]], " ", Table2[[#This Row],[device_suggested_area]])</f>
        <v>Phillips Garden</v>
      </c>
      <c r="AZ198" s="21" t="s">
        <v>1236</v>
      </c>
      <c r="BA198" s="21" t="s">
        <v>663</v>
      </c>
      <c r="BB198" s="21" t="s">
        <v>409</v>
      </c>
      <c r="BC198" s="21" t="s">
        <v>661</v>
      </c>
      <c r="BD198" s="21" t="s">
        <v>673</v>
      </c>
      <c r="BH198" s="21" t="s">
        <v>1315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674</v>
      </c>
      <c r="F199" s="25" t="str">
        <f>IF(ISBLANK(Table2[[#This Row],[unique_id]]), "", Table2[[#This Row],[unique_id]])</f>
        <v>tree_spotlights</v>
      </c>
      <c r="G199" s="21" t="s">
        <v>670</v>
      </c>
      <c r="H199" s="21" t="s">
        <v>139</v>
      </c>
      <c r="I199" s="21" t="s">
        <v>132</v>
      </c>
      <c r="J199" s="21" t="s">
        <v>898</v>
      </c>
      <c r="T199" s="27"/>
      <c r="V199" s="22"/>
      <c r="W199" s="22" t="s">
        <v>583</v>
      </c>
      <c r="X199" s="29">
        <v>116</v>
      </c>
      <c r="Y199" s="30" t="s">
        <v>930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LOWER(SUBSTITUTE(SUBSTITUTE(Table2[[#This Row],[device_name]], " ", "-"), "_", "-"))</f>
        <v>tree-spotlights</v>
      </c>
      <c r="AW199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</v>
      </c>
      <c r="AX199" s="21" t="str">
        <f>Table2[[#This Row],[device_suggested_area]]</f>
        <v>Tree</v>
      </c>
      <c r="AY199" s="21" t="str">
        <f>_xlfn.CONCAT(Table2[[#This Row],[device_manufacturer]], " ", Table2[[#This Row],[device_suggested_area]])</f>
        <v>Phillips Tree</v>
      </c>
      <c r="AZ199" s="21" t="s">
        <v>898</v>
      </c>
      <c r="BA199" s="21" t="s">
        <v>669</v>
      </c>
      <c r="BB199" s="21" t="s">
        <v>409</v>
      </c>
      <c r="BC199" s="21" t="s">
        <v>661</v>
      </c>
      <c r="BD199" s="21" t="s">
        <v>668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1165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961</v>
      </c>
      <c r="P200" s="21" t="s">
        <v>172</v>
      </c>
      <c r="Q200" s="21" t="s">
        <v>931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582</v>
      </c>
      <c r="X200" s="29">
        <v>116</v>
      </c>
      <c r="Y200" s="30" t="s">
        <v>927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LOWER(SUBSTITUTE(SUBSTITUTE(Table2[[#This Row],[device_name]], " ", "-"), "_", "-"))</f>
        <v>tree-spotlights-bulb-1</v>
      </c>
      <c r="AW200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1</v>
      </c>
      <c r="AX200" s="21" t="str">
        <f>Table2[[#This Row],[device_suggested_area]]</f>
        <v>Tree</v>
      </c>
      <c r="AY200" s="21" t="str">
        <f>_xlfn.CONCAT(Table2[[#This Row],[device_manufacturer]], " ", Table2[[#This Row],[device_suggested_area]])</f>
        <v>Phillips Tree</v>
      </c>
      <c r="AZ200" s="21" t="s">
        <v>1237</v>
      </c>
      <c r="BA200" s="21" t="s">
        <v>669</v>
      </c>
      <c r="BB200" s="21" t="s">
        <v>409</v>
      </c>
      <c r="BC200" s="21" t="s">
        <v>661</v>
      </c>
      <c r="BD200" s="21" t="s">
        <v>668</v>
      </c>
      <c r="BH200" s="21" t="s">
        <v>667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1166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961</v>
      </c>
      <c r="P201" s="21" t="s">
        <v>172</v>
      </c>
      <c r="Q201" s="21" t="s">
        <v>931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582</v>
      </c>
      <c r="X201" s="29">
        <v>116</v>
      </c>
      <c r="Y201" s="30" t="s">
        <v>927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LOWER(SUBSTITUTE(SUBSTITUTE(Table2[[#This Row],[device_name]], " ", "-"), "_", "-"))</f>
        <v>tree-spotlights-bulb-2</v>
      </c>
      <c r="AW201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2</v>
      </c>
      <c r="AX201" s="21" t="str">
        <f>Table2[[#This Row],[device_suggested_area]]</f>
        <v>Tree</v>
      </c>
      <c r="AY201" s="21" t="str">
        <f>_xlfn.CONCAT(Table2[[#This Row],[device_manufacturer]], " ", Table2[[#This Row],[device_suggested_area]])</f>
        <v>Phillips Tree</v>
      </c>
      <c r="AZ201" s="21" t="s">
        <v>1238</v>
      </c>
      <c r="BA201" s="21" t="s">
        <v>669</v>
      </c>
      <c r="BB201" s="21" t="s">
        <v>409</v>
      </c>
      <c r="BC201" s="21" t="s">
        <v>661</v>
      </c>
      <c r="BD201" s="21" t="s">
        <v>668</v>
      </c>
      <c r="BH201" s="21" t="s">
        <v>676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customHeight="1">
      <c r="A202" s="21">
        <v>1690</v>
      </c>
      <c r="B202" s="21" t="s">
        <v>677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582</v>
      </c>
      <c r="X202" s="29">
        <v>116</v>
      </c>
      <c r="Y202" s="30" t="s">
        <v>927</v>
      </c>
      <c r="Z202" s="30" t="s">
        <v>1195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LOWER(SUBSTITUTE(SUBSTITUTE(Table2[[#This Row],[device_name]], " ", "-"), "_", "-"))</f>
        <v>tree-spotlights-bulb-3</v>
      </c>
      <c r="AW202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3</v>
      </c>
      <c r="AX202" s="21" t="str">
        <f>Table2[[#This Row],[device_suggested_area]]</f>
        <v>Tree</v>
      </c>
      <c r="AY202" s="21" t="str">
        <f>_xlfn.CONCAT(Table2[[#This Row],[device_manufacturer]], " ", Table2[[#This Row],[device_suggested_area]])</f>
        <v>Phillips Tree</v>
      </c>
      <c r="AZ202" s="21" t="s">
        <v>1239</v>
      </c>
      <c r="BA202" s="21" t="s">
        <v>669</v>
      </c>
      <c r="BB202" s="21" t="s">
        <v>409</v>
      </c>
      <c r="BC202" s="21" t="s">
        <v>661</v>
      </c>
      <c r="BD202" s="21" t="s">
        <v>668</v>
      </c>
      <c r="BH202" s="21" t="s">
        <v>1315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804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/>
      <c r="AY203" s="21" t="str">
        <f>_xlfn.CONCAT(Table2[[#This Row],[device_manufacturer]], " ", Table2[[#This Row],[device_suggested_area]])</f>
        <v xml:space="preserve"> </v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customHeight="1">
      <c r="A204" s="21">
        <v>1801</v>
      </c>
      <c r="B204" s="21" t="s">
        <v>26</v>
      </c>
      <c r="C204" s="21" t="s">
        <v>984</v>
      </c>
      <c r="D204" s="21" t="s">
        <v>149</v>
      </c>
      <c r="E204" s="27" t="s">
        <v>1167</v>
      </c>
      <c r="F204" s="25" t="str">
        <f>IF(ISBLANK(Table2[[#This Row],[unique_id]]), "", Table2[[#This Row],[unique_id]])</f>
        <v>template_bathroom_rails_plug_proxy</v>
      </c>
      <c r="G204" s="21" t="s">
        <v>536</v>
      </c>
      <c r="H204" s="21" t="s">
        <v>804</v>
      </c>
      <c r="I204" s="21" t="s">
        <v>132</v>
      </c>
      <c r="O204" s="22" t="s">
        <v>961</v>
      </c>
      <c r="P204" s="21" t="s">
        <v>172</v>
      </c>
      <c r="Q204" s="24" t="s">
        <v>932</v>
      </c>
      <c r="R204" s="21" t="str">
        <f>Table2[[#This Row],[entity_domain]]</f>
        <v>Heating &amp; Cooling</v>
      </c>
      <c r="S204" s="21" t="s">
        <v>536</v>
      </c>
      <c r="T204" s="27" t="s">
        <v>1336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LOWER(SUBSTITUTE(SUBSTITUTE(Table2[[#This Row],[device_name]], " ", "-"), "_", "-"))</f>
        <v>tplink-bathroom-rails</v>
      </c>
      <c r="AW204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4" s="21" t="str">
        <f>_xlfn.CONCAT(Table2[[#This Row],[device_manufacturer]], " ", Table2[[#This Row],[device_suggested_area]])</f>
        <v>TPLink Bathroom</v>
      </c>
      <c r="AZ204" s="21" t="s">
        <v>1247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1015</v>
      </c>
      <c r="F205" s="25" t="str">
        <f>IF(ISBLANK(Table2[[#This Row],[unique_id]]), "", Table2[[#This Row],[unique_id]])</f>
        <v>bathroom_rails_plug</v>
      </c>
      <c r="G205" s="21" t="s">
        <v>536</v>
      </c>
      <c r="H205" s="21" t="s">
        <v>804</v>
      </c>
      <c r="I205" s="21" t="s">
        <v>132</v>
      </c>
      <c r="J205" s="21" t="s">
        <v>536</v>
      </c>
      <c r="M205" s="21" t="s">
        <v>268</v>
      </c>
      <c r="O205" s="22" t="s">
        <v>961</v>
      </c>
      <c r="P205" s="21" t="s">
        <v>172</v>
      </c>
      <c r="Q205" s="24" t="s">
        <v>932</v>
      </c>
      <c r="R205" s="21" t="str">
        <f>Table2[[#This Row],[entity_domain]]</f>
        <v>Heating &amp; Cooling</v>
      </c>
      <c r="S205" s="21" t="s">
        <v>536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LOWER(SUBSTITUTE(SUBSTITUTE(Table2[[#This Row],[device_name]], " ", "-"), "_", "-"))</f>
        <v>tplink-bathroom-rails</v>
      </c>
      <c r="AW205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5" s="21" t="str">
        <f>_xlfn.CONCAT(Table2[[#This Row],[device_manufacturer]], " ", Table2[[#This Row],[device_suggested_area]])</f>
        <v>TPLink Bathroom</v>
      </c>
      <c r="AZ205" s="21" t="s">
        <v>1247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1196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customHeight="1">
      <c r="A206" s="21">
        <v>1803</v>
      </c>
      <c r="B206" s="37" t="s">
        <v>26</v>
      </c>
      <c r="C206" s="37" t="s">
        <v>984</v>
      </c>
      <c r="D206" s="37" t="s">
        <v>149</v>
      </c>
      <c r="E206" s="38" t="s">
        <v>1186</v>
      </c>
      <c r="F206" s="39" t="str">
        <f>IF(ISBLANK(Table2[[#This Row],[unique_id]]), "", Table2[[#This Row],[unique_id]])</f>
        <v>template_roof_water_booster_plug_proxy</v>
      </c>
      <c r="G206" s="37" t="s">
        <v>533</v>
      </c>
      <c r="H206" s="37" t="s">
        <v>804</v>
      </c>
      <c r="I206" s="37" t="s">
        <v>132</v>
      </c>
      <c r="O206" s="40" t="s">
        <v>961</v>
      </c>
      <c r="P206" s="37" t="s">
        <v>172</v>
      </c>
      <c r="Q206" s="43" t="s">
        <v>932</v>
      </c>
      <c r="R206" s="37" t="str">
        <f>Table2[[#This Row],[entity_domain]]</f>
        <v>Heating &amp; Cooling</v>
      </c>
      <c r="S206" s="37" t="s">
        <v>533</v>
      </c>
      <c r="T206" s="38" t="s">
        <v>1336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37" t="str">
        <f>LOWER(SUBSTITUTE(SUBSTITUTE(Table2[[#This Row],[device_name]], " ", "-"), "_", "-"))</f>
        <v>sonoff-ceiling-water-booster</v>
      </c>
      <c r="AW20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6" s="37" t="str">
        <f>_xlfn.CONCAT(Table2[[#This Row],[device_manufacturer]], " ", Table2[[#This Row],[device_suggested_area]])</f>
        <v>Sonoff Ceiling</v>
      </c>
      <c r="AZ206" s="37" t="s">
        <v>533</v>
      </c>
      <c r="BA206" s="37" t="s">
        <v>531</v>
      </c>
      <c r="BB206" s="37" t="s">
        <v>365</v>
      </c>
      <c r="BC206" s="37" t="s">
        <v>1078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854</v>
      </c>
      <c r="D207" s="37" t="s">
        <v>134</v>
      </c>
      <c r="E207" s="37" t="s">
        <v>1185</v>
      </c>
      <c r="F207" s="39" t="str">
        <f>IF(ISBLANK(Table2[[#This Row],[unique_id]]), "", Table2[[#This Row],[unique_id]])</f>
        <v>roof_water_booster_plug</v>
      </c>
      <c r="G207" s="37" t="s">
        <v>533</v>
      </c>
      <c r="H207" s="37" t="s">
        <v>804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961</v>
      </c>
      <c r="P207" s="37" t="s">
        <v>172</v>
      </c>
      <c r="Q207" s="37" t="s">
        <v>932</v>
      </c>
      <c r="R207" s="37" t="str">
        <f>Table2[[#This Row],[entity_domain]]</f>
        <v>Heating &amp; Cooling</v>
      </c>
      <c r="S207" s="37" t="s">
        <v>533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sensor.roof_water_booster_plug_energy_power
energy_sensor_id: sensor.roof_water_booster_plug_energy_total
</v>
      </c>
      <c r="V207" s="40"/>
      <c r="W207" s="40"/>
      <c r="X207" s="40"/>
      <c r="Y207" s="40"/>
      <c r="Z207" s="40"/>
      <c r="AA207" s="56" t="s">
        <v>1287</v>
      </c>
      <c r="AE207" s="37" t="s">
        <v>532</v>
      </c>
      <c r="AG207" s="40" t="s">
        <v>34</v>
      </c>
      <c r="AH207" s="40" t="s">
        <v>1090</v>
      </c>
      <c r="AJ207" s="37" t="str">
        <f>_xlfn.CONCAT("haas/entity/", Table2[[#This Row],[entity_namespace]], "/tasmota/",Table2[[#This Row],[unique_id]], "/config")</f>
        <v>haas/entity/switch/tasmota/roof_water_booster_plug/config</v>
      </c>
      <c r="AK207" s="37" t="str">
        <f>_xlfn.CONCAT("tasmota/device/",Table2[[#This Row],[unique_id]], "/stat/POWER")</f>
        <v>tasmota/device/roof_water_booster_plug/stat/POWER</v>
      </c>
      <c r="AL207" s="37" t="str">
        <f>_xlfn.CONCAT("tasmota/device/",Table2[[#This Row],[unique_id]], "/cmnd/POWER")</f>
        <v>tasmota/device/roof_water_booster_plug/cmnd/POWER</v>
      </c>
      <c r="AM207" s="37" t="str">
        <f>_xlfn.CONCAT("tasmota/device/",Table2[[#This Row],[unique_id]], "/tele/LWT")</f>
        <v>tasmota/device/roof_water_booster_plug/tele/LWT</v>
      </c>
      <c r="AP207" s="37" t="s">
        <v>1101</v>
      </c>
      <c r="AQ207" s="37" t="s">
        <v>1102</v>
      </c>
      <c r="AR207" s="37" t="s">
        <v>1184</v>
      </c>
      <c r="AS207" s="37">
        <v>1</v>
      </c>
      <c r="AT207" s="42" t="str">
        <f>HYPERLINK(_xlfn.CONCAT("http://", Table2[[#This Row],[connection_ip]], "/?"))</f>
        <v>http://10.0.6.100/?</v>
      </c>
      <c r="AV207" s="37" t="str">
        <f>LOWER(SUBSTITUTE(SUBSTITUTE(Table2[[#This Row],[device_name]], " ", "-"), "_", "-"))</f>
        <v>sonoff-ceiling-water-booster</v>
      </c>
      <c r="AW207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7" s="37" t="str">
        <f>_xlfn.CONCAT(Table2[[#This Row],[device_manufacturer]], " ", Table2[[#This Row],[device_suggested_area]])</f>
        <v>Sonoff Ceiling</v>
      </c>
      <c r="AZ207" s="37" t="s">
        <v>533</v>
      </c>
      <c r="BA207" s="37" t="s">
        <v>531</v>
      </c>
      <c r="BB207" s="37" t="s">
        <v>365</v>
      </c>
      <c r="BC207" s="37" t="s">
        <v>1078</v>
      </c>
      <c r="BD207" s="37" t="s">
        <v>442</v>
      </c>
      <c r="BG207" s="37" t="s">
        <v>472</v>
      </c>
      <c r="BH207" s="37" t="s">
        <v>530</v>
      </c>
      <c r="BI207" s="37" t="s">
        <v>1079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854</v>
      </c>
      <c r="D208" s="37" t="s">
        <v>27</v>
      </c>
      <c r="E208" s="37" t="s">
        <v>1187</v>
      </c>
      <c r="F208" s="39" t="str">
        <f>IF(ISBLANK(Table2[[#This Row],[unique_id]]), "", Table2[[#This Row],[unique_id]])</f>
        <v>roof_water_booster_plug_energy_power</v>
      </c>
      <c r="G208" s="37" t="s">
        <v>1095</v>
      </c>
      <c r="H208" s="37" t="s">
        <v>804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1091</v>
      </c>
      <c r="AG208" s="40" t="s">
        <v>34</v>
      </c>
      <c r="AH208" s="40" t="s">
        <v>1090</v>
      </c>
      <c r="AJ208" s="37" t="str">
        <f>_xlfn.CONCAT("haas/entity/", Table2[[#This Row],[entity_namespace]], "/tasmota/",Table2[[#This Row],[unique_id]], "/config")</f>
        <v>haas/entity/sensor/tasmota/roof_water_booster_plug_energy_power/config</v>
      </c>
      <c r="AK208" s="37" t="str">
        <f>_xlfn.CONCAT("tasmota/device/",E207, "/tele/SENSOR")</f>
        <v>tasmota/device/roof_water_booster_plug/tele/SENSOR</v>
      </c>
      <c r="AR208" s="37" t="s">
        <v>1092</v>
      </c>
      <c r="AS208" s="37">
        <v>1</v>
      </c>
      <c r="AT208" s="42"/>
      <c r="AV208" s="37" t="str">
        <f>LOWER(SUBSTITUTE(SUBSTITUTE(Table2[[#This Row],[device_name]], " ", "-"), "_", "-"))</f>
        <v>sonoff-ceiling-water-booster</v>
      </c>
      <c r="AW208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8" s="37" t="str">
        <f>_xlfn.CONCAT(Table2[[#This Row],[device_manufacturer]], " ", Table2[[#This Row],[device_suggested_area]])</f>
        <v>Sonoff Ceiling</v>
      </c>
      <c r="AZ208" s="37" t="s">
        <v>533</v>
      </c>
      <c r="BA208" s="37" t="s">
        <v>531</v>
      </c>
      <c r="BB208" s="37" t="s">
        <v>365</v>
      </c>
      <c r="BC208" s="37" t="s">
        <v>1078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854</v>
      </c>
      <c r="D209" s="37" t="s">
        <v>27</v>
      </c>
      <c r="E209" s="37" t="s">
        <v>1188</v>
      </c>
      <c r="F209" s="39" t="str">
        <f>IF(ISBLANK(Table2[[#This Row],[unique_id]]), "", Table2[[#This Row],[unique_id]])</f>
        <v>roof_water_booster_plug_energy_total</v>
      </c>
      <c r="G209" s="37" t="s">
        <v>1096</v>
      </c>
      <c r="H209" s="37" t="s">
        <v>804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1093</v>
      </c>
      <c r="AG209" s="40" t="s">
        <v>34</v>
      </c>
      <c r="AH209" s="40" t="s">
        <v>1090</v>
      </c>
      <c r="AJ209" s="37" t="str">
        <f>_xlfn.CONCAT("haas/entity/", Table2[[#This Row],[entity_namespace]], "/tasmota/",Table2[[#This Row],[unique_id]], "/config")</f>
        <v>haas/entity/sensor/tasmota/roof_water_booster_plug_energy_total/config</v>
      </c>
      <c r="AK209" s="37" t="str">
        <f>_xlfn.CONCAT("tasmota/device/",E207, "/tele/SENSOR")</f>
        <v>tasmota/device/roof_water_booster_plug/tele/SENSOR</v>
      </c>
      <c r="AR209" s="37" t="s">
        <v>1094</v>
      </c>
      <c r="AS209" s="37">
        <v>1</v>
      </c>
      <c r="AT209" s="42"/>
      <c r="AV209" s="37" t="str">
        <f>LOWER(SUBSTITUTE(SUBSTITUTE(Table2[[#This Row],[device_name]], " ", "-"), "_", "-"))</f>
        <v>sonoff-ceiling-water-booster</v>
      </c>
      <c r="AW209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9" s="37" t="str">
        <f>_xlfn.CONCAT(Table2[[#This Row],[device_manufacturer]], " ", Table2[[#This Row],[device_suggested_area]])</f>
        <v>Sonoff Ceiling</v>
      </c>
      <c r="AZ209" s="37" t="s">
        <v>533</v>
      </c>
      <c r="BA209" s="37" t="s">
        <v>531</v>
      </c>
      <c r="BB209" s="37" t="s">
        <v>365</v>
      </c>
      <c r="BC209" s="37" t="s">
        <v>1078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customHeight="1">
      <c r="A210" s="21">
        <v>1807</v>
      </c>
      <c r="B210" s="37" t="s">
        <v>26</v>
      </c>
      <c r="C210" s="37" t="s">
        <v>984</v>
      </c>
      <c r="D210" s="37" t="s">
        <v>149</v>
      </c>
      <c r="E210" s="38" t="s">
        <v>1291</v>
      </c>
      <c r="F210" s="39" t="str">
        <f>IF(ISBLANK(Table2[[#This Row],[unique_id]]), "", Table2[[#This Row],[unique_id]])</f>
        <v>template_outdoor_pool_filter_plug_proxy</v>
      </c>
      <c r="G210" s="37" t="s">
        <v>350</v>
      </c>
      <c r="H210" s="37" t="s">
        <v>804</v>
      </c>
      <c r="I210" s="37" t="s">
        <v>132</v>
      </c>
      <c r="O210" s="40" t="s">
        <v>961</v>
      </c>
      <c r="P210" s="37" t="s">
        <v>172</v>
      </c>
      <c r="Q210" s="43" t="s">
        <v>932</v>
      </c>
      <c r="R210" s="37" t="str">
        <f>Table2[[#This Row],[entity_domain]]</f>
        <v>Heating &amp; Cooling</v>
      </c>
      <c r="S210" s="37" t="s">
        <v>350</v>
      </c>
      <c r="T210" s="38" t="s">
        <v>1336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37" t="str">
        <f>LOWER(SUBSTITUTE(SUBSTITUTE(Table2[[#This Row],[device_name]], " ", "-"), "_", "-"))</f>
        <v>sonoff-pool-pool-filter</v>
      </c>
      <c r="AW210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0" s="37" t="str">
        <f>_xlfn.CONCAT(Table2[[#This Row],[device_manufacturer]], " ", Table2[[#This Row],[device_suggested_area]])</f>
        <v>Sonoff Pool</v>
      </c>
      <c r="AZ210" s="37" t="s">
        <v>350</v>
      </c>
      <c r="BA210" s="37" t="s">
        <v>531</v>
      </c>
      <c r="BB210" s="37" t="s">
        <v>365</v>
      </c>
      <c r="BC210" s="37" t="s">
        <v>1078</v>
      </c>
      <c r="BD210" s="37" t="s">
        <v>1276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854</v>
      </c>
      <c r="D211" s="37" t="s">
        <v>134</v>
      </c>
      <c r="E211" s="37" t="s">
        <v>1292</v>
      </c>
      <c r="F211" s="39" t="str">
        <f>IF(ISBLANK(Table2[[#This Row],[unique_id]]), "", Table2[[#This Row],[unique_id]])</f>
        <v>outdoor_pool_filter_plug</v>
      </c>
      <c r="G211" s="37" t="s">
        <v>350</v>
      </c>
      <c r="H211" s="37" t="s">
        <v>804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961</v>
      </c>
      <c r="P211" s="37" t="s">
        <v>172</v>
      </c>
      <c r="Q211" s="37" t="s">
        <v>932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sensor.outdoor_pool_filter_plug_energy_power
energy_sensor_id: sensor.outdoor_pool_filter_plug_energy_total
</v>
      </c>
      <c r="V211" s="40"/>
      <c r="W211" s="40"/>
      <c r="X211" s="40"/>
      <c r="Y211" s="40"/>
      <c r="Z211" s="40"/>
      <c r="AA211" s="56" t="s">
        <v>1287</v>
      </c>
      <c r="AE211" s="37" t="s">
        <v>532</v>
      </c>
      <c r="AG211" s="40" t="s">
        <v>34</v>
      </c>
      <c r="AH211" s="40" t="s">
        <v>1090</v>
      </c>
      <c r="AJ211" s="37" t="str">
        <f>_xlfn.CONCAT("haas/entity/", Table2[[#This Row],[entity_namespace]], "/tasmota/",Table2[[#This Row],[unique_id]], "/config")</f>
        <v>haas/entity/switch/tasmota/outdoor_pool_filter_plug/config</v>
      </c>
      <c r="AK211" s="37" t="str">
        <f>_xlfn.CONCAT("tasmota/device/",Table2[[#This Row],[unique_id]], "/stat/POWER")</f>
        <v>tasmota/device/outdoor_pool_filter_plug/stat/POWER</v>
      </c>
      <c r="AL211" s="37" t="str">
        <f>_xlfn.CONCAT("tasmota/device/",Table2[[#This Row],[unique_id]], "/cmnd/POWER")</f>
        <v>tasmota/device/outdoor_pool_filter_plug/cmnd/POWER</v>
      </c>
      <c r="AM211" s="37" t="str">
        <f>_xlfn.CONCAT("tasmota/device/",Table2[[#This Row],[unique_id]], "/tele/LWT")</f>
        <v>tasmota/device/outdoor_pool_filter_plug/tele/LWT</v>
      </c>
      <c r="AP211" s="37" t="s">
        <v>1101</v>
      </c>
      <c r="AQ211" s="37" t="s">
        <v>1102</v>
      </c>
      <c r="AR211" s="37" t="s">
        <v>1184</v>
      </c>
      <c r="AS211" s="37">
        <v>1</v>
      </c>
      <c r="AT211" s="42" t="str">
        <f>HYPERLINK(_xlfn.CONCAT("http://", Table2[[#This Row],[connection_ip]], "/?"))</f>
        <v>http://10.0.6.106/?</v>
      </c>
      <c r="AV211" s="37" t="str">
        <f>LOWER(SUBSTITUTE(SUBSTITUTE(Table2[[#This Row],[device_name]], " ", "-"), "_", "-"))</f>
        <v>sonoff-pool-pool-filter</v>
      </c>
      <c r="AW211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1" s="37" t="str">
        <f>_xlfn.CONCAT(Table2[[#This Row],[device_manufacturer]], " ", Table2[[#This Row],[device_suggested_area]])</f>
        <v>Sonoff Pool</v>
      </c>
      <c r="AZ211" s="37" t="s">
        <v>350</v>
      </c>
      <c r="BA211" s="37" t="s">
        <v>531</v>
      </c>
      <c r="BB211" s="37" t="s">
        <v>365</v>
      </c>
      <c r="BC211" s="37" t="s">
        <v>1078</v>
      </c>
      <c r="BD211" s="37" t="s">
        <v>1276</v>
      </c>
      <c r="BG211" s="37" t="s">
        <v>472</v>
      </c>
      <c r="BH211" s="37" t="s">
        <v>1296</v>
      </c>
      <c r="BI211" s="37" t="s">
        <v>1295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854</v>
      </c>
      <c r="D212" s="37" t="s">
        <v>27</v>
      </c>
      <c r="E212" s="37" t="s">
        <v>1293</v>
      </c>
      <c r="F212" s="39" t="str">
        <f>IF(ISBLANK(Table2[[#This Row],[unique_id]]), "", Table2[[#This Row],[unique_id]])</f>
        <v>outdoor_pool_filter_plug_energy_power</v>
      </c>
      <c r="G212" s="37" t="s">
        <v>1095</v>
      </c>
      <c r="H212" s="37" t="s">
        <v>804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1091</v>
      </c>
      <c r="AG212" s="40" t="s">
        <v>34</v>
      </c>
      <c r="AH212" s="40" t="s">
        <v>1090</v>
      </c>
      <c r="AJ212" s="37" t="str">
        <f>_xlfn.CONCAT("haas/entity/", Table2[[#This Row],[entity_namespace]], "/tasmota/",Table2[[#This Row],[unique_id]], "/config")</f>
        <v>haas/entity/sensor/tasmota/outdoor_pool_filter_plug_energy_power/config</v>
      </c>
      <c r="AK212" s="37" t="str">
        <f>_xlfn.CONCAT("tasmota/device/",E211, "/tele/SENSOR")</f>
        <v>tasmota/device/outdoor_pool_filter_plug/tele/SENSOR</v>
      </c>
      <c r="AR212" s="37" t="s">
        <v>1092</v>
      </c>
      <c r="AS212" s="37">
        <v>1</v>
      </c>
      <c r="AT212" s="42"/>
      <c r="AV212" s="37" t="str">
        <f>LOWER(SUBSTITUTE(SUBSTITUTE(Table2[[#This Row],[device_name]], " ", "-"), "_", "-"))</f>
        <v>sonoff-pool-pool-filter</v>
      </c>
      <c r="AW212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2" s="37" t="str">
        <f>_xlfn.CONCAT(Table2[[#This Row],[device_manufacturer]], " ", Table2[[#This Row],[device_suggested_area]])</f>
        <v>Sonoff Pool</v>
      </c>
      <c r="AZ212" s="37" t="s">
        <v>350</v>
      </c>
      <c r="BA212" s="37" t="s">
        <v>531</v>
      </c>
      <c r="BB212" s="37" t="s">
        <v>365</v>
      </c>
      <c r="BC212" s="37" t="s">
        <v>1078</v>
      </c>
      <c r="BD212" s="37" t="s">
        <v>1276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854</v>
      </c>
      <c r="D213" s="37" t="s">
        <v>27</v>
      </c>
      <c r="E213" s="37" t="s">
        <v>1294</v>
      </c>
      <c r="F213" s="39" t="str">
        <f>IF(ISBLANK(Table2[[#This Row],[unique_id]]), "", Table2[[#This Row],[unique_id]])</f>
        <v>outdoor_pool_filter_plug_energy_total</v>
      </c>
      <c r="G213" s="37" t="s">
        <v>1096</v>
      </c>
      <c r="H213" s="37" t="s">
        <v>804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1093</v>
      </c>
      <c r="AG213" s="40" t="s">
        <v>34</v>
      </c>
      <c r="AH213" s="40" t="s">
        <v>1090</v>
      </c>
      <c r="AJ213" s="37" t="str">
        <f>_xlfn.CONCAT("haas/entity/", Table2[[#This Row],[entity_namespace]], "/tasmota/",Table2[[#This Row],[unique_id]], "/config")</f>
        <v>haas/entity/sensor/tasmota/outdoor_pool_filter_plug_energy_total/config</v>
      </c>
      <c r="AK213" s="37" t="str">
        <f>_xlfn.CONCAT("tasmota/device/",E211, "/tele/SENSOR")</f>
        <v>tasmota/device/outdoor_pool_filter_plug/tele/SENSOR</v>
      </c>
      <c r="AR213" s="37" t="s">
        <v>1094</v>
      </c>
      <c r="AS213" s="37">
        <v>1</v>
      </c>
      <c r="AT213" s="42"/>
      <c r="AV213" s="37" t="str">
        <f>LOWER(SUBSTITUTE(SUBSTITUTE(Table2[[#This Row],[device_name]], " ", "-"), "_", "-"))</f>
        <v>sonoff-pool-pool-filter</v>
      </c>
      <c r="AW213" s="37" t="str">
        <f>_xlfn.CONCAT(IF(ISBLANK(Table2[[#This Row],[_device_name_prefix_custom]]), Table2[[#This Row],[_device_name_prefix_default]], Table2[[#This Row],[_device_name_prefix_custom]]), " ", Table2[[#This Row],[_device_name_suffix]])</f>
        <v>Sonoff Pool Pool Filter</v>
      </c>
      <c r="AY213" s="37" t="str">
        <f>_xlfn.CONCAT(Table2[[#This Row],[device_manufacturer]], " ", Table2[[#This Row],[device_suggested_area]])</f>
        <v>Sonoff Pool</v>
      </c>
      <c r="AZ213" s="37" t="s">
        <v>350</v>
      </c>
      <c r="BA213" s="37" t="s">
        <v>531</v>
      </c>
      <c r="BB213" s="37" t="s">
        <v>365</v>
      </c>
      <c r="BC213" s="37" t="s">
        <v>1078</v>
      </c>
      <c r="BD213" s="37" t="s">
        <v>1276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customHeight="1">
      <c r="A214" s="21">
        <v>2000</v>
      </c>
      <c r="B214" s="21" t="s">
        <v>26</v>
      </c>
      <c r="C214" s="21" t="s">
        <v>984</v>
      </c>
      <c r="D214" s="21" t="s">
        <v>149</v>
      </c>
      <c r="E214" s="44" t="s">
        <v>982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539</v>
      </c>
      <c r="I214" s="21" t="s">
        <v>132</v>
      </c>
      <c r="O214" s="22" t="s">
        <v>961</v>
      </c>
      <c r="P214" s="21" t="s">
        <v>172</v>
      </c>
      <c r="Q214" s="21" t="s">
        <v>931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985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LOWER(SUBSTITUTE(SUBSTITUTE(Table2[[#This Row],[device_name]], " ", "-"), "_", "-"))</f>
        <v>lounge-air-purifier</v>
      </c>
      <c r="AW214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4" s="21" t="str">
        <f>Table2[[#This Row],[device_suggested_area]]</f>
        <v>Lounge</v>
      </c>
      <c r="AY214" s="21" t="str">
        <f>_xlfn.CONCAT(Table2[[#This Row],[device_manufacturer]], " ", Table2[[#This Row],[device_suggested_area]])</f>
        <v>IKEA Lounge</v>
      </c>
      <c r="AZ214" s="21" t="s">
        <v>564</v>
      </c>
      <c r="BA214" s="21" t="s">
        <v>555</v>
      </c>
      <c r="BB214" s="21" t="s">
        <v>538</v>
      </c>
      <c r="BC214" s="21" t="s">
        <v>554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customHeight="1">
      <c r="A215" s="21">
        <v>2001</v>
      </c>
      <c r="B215" s="21" t="s">
        <v>26</v>
      </c>
      <c r="C215" s="21" t="s">
        <v>538</v>
      </c>
      <c r="D215" s="21" t="s">
        <v>129</v>
      </c>
      <c r="E215" s="44" t="s">
        <v>543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539</v>
      </c>
      <c r="I215" s="21" t="s">
        <v>132</v>
      </c>
      <c r="J215" s="21" t="s">
        <v>564</v>
      </c>
      <c r="M215" s="21" t="s">
        <v>136</v>
      </c>
      <c r="T215" s="27"/>
      <c r="V215" s="22"/>
      <c r="W215" s="22" t="s">
        <v>582</v>
      </c>
      <c r="X215" s="22"/>
      <c r="Y215" s="30" t="s">
        <v>927</v>
      </c>
      <c r="Z215" s="30"/>
      <c r="AA215" s="30"/>
      <c r="AE215" s="21" t="s">
        <v>540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LOWER(SUBSTITUTE(SUBSTITUTE(Table2[[#This Row],[device_name]], " ", "-"), "_", "-"))</f>
        <v>lounge-air-purifier</v>
      </c>
      <c r="AW215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5" s="21" t="str">
        <f>Table2[[#This Row],[device_suggested_area]]</f>
        <v>Lounge</v>
      </c>
      <c r="AY215" s="21" t="str">
        <f>_xlfn.CONCAT(Table2[[#This Row],[device_manufacturer]], " ", Table2[[#This Row],[device_suggested_area]])</f>
        <v>IKEA Lounge</v>
      </c>
      <c r="AZ215" s="21" t="s">
        <v>564</v>
      </c>
      <c r="BA215" s="21" t="s">
        <v>555</v>
      </c>
      <c r="BB215" s="21" t="s">
        <v>538</v>
      </c>
      <c r="BC215" s="21" t="s">
        <v>554</v>
      </c>
      <c r="BD215" s="21" t="s">
        <v>203</v>
      </c>
      <c r="BH215" s="21" t="s">
        <v>572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customHeight="1">
      <c r="A216" s="21">
        <v>2002</v>
      </c>
      <c r="B216" s="21" t="s">
        <v>26</v>
      </c>
      <c r="C216" s="21" t="s">
        <v>984</v>
      </c>
      <c r="D216" s="21" t="s">
        <v>149</v>
      </c>
      <c r="E216" s="44" t="s">
        <v>983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539</v>
      </c>
      <c r="I216" s="21" t="s">
        <v>132</v>
      </c>
      <c r="O216" s="22" t="s">
        <v>961</v>
      </c>
      <c r="P216" s="21" t="s">
        <v>172</v>
      </c>
      <c r="Q216" s="21" t="s">
        <v>931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985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LOWER(SUBSTITUTE(SUBSTITUTE(Table2[[#This Row],[device_name]], " ", "-"), "_", "-"))</f>
        <v>dining-air-purifier</v>
      </c>
      <c r="AW216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6" s="21" t="str">
        <f>Table2[[#This Row],[device_suggested_area]]</f>
        <v>Dining</v>
      </c>
      <c r="AY216" s="21" t="str">
        <f>_xlfn.CONCAT(Table2[[#This Row],[device_manufacturer]], " ", Table2[[#This Row],[device_suggested_area]])</f>
        <v>IKEA Dining</v>
      </c>
      <c r="AZ216" s="21" t="s">
        <v>564</v>
      </c>
      <c r="BA216" s="21" t="s">
        <v>555</v>
      </c>
      <c r="BB216" s="21" t="s">
        <v>538</v>
      </c>
      <c r="BC216" s="21" t="s">
        <v>554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customHeight="1">
      <c r="A217" s="21">
        <v>2003</v>
      </c>
      <c r="B217" s="21" t="s">
        <v>26</v>
      </c>
      <c r="C217" s="21" t="s">
        <v>538</v>
      </c>
      <c r="D217" s="21" t="s">
        <v>129</v>
      </c>
      <c r="E217" s="44" t="s">
        <v>621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539</v>
      </c>
      <c r="I217" s="21" t="s">
        <v>132</v>
      </c>
      <c r="J217" s="21" t="s">
        <v>564</v>
      </c>
      <c r="M217" s="21" t="s">
        <v>136</v>
      </c>
      <c r="T217" s="27"/>
      <c r="V217" s="22"/>
      <c r="W217" s="22" t="s">
        <v>582</v>
      </c>
      <c r="X217" s="22"/>
      <c r="Y217" s="30" t="s">
        <v>927</v>
      </c>
      <c r="Z217" s="30"/>
      <c r="AA217" s="30"/>
      <c r="AE217" s="21" t="s">
        <v>540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LOWER(SUBSTITUTE(SUBSTITUTE(Table2[[#This Row],[device_name]], " ", "-"), "_", "-"))</f>
        <v>dining-air-purifier</v>
      </c>
      <c r="AW217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7" s="21" t="str">
        <f>Table2[[#This Row],[device_suggested_area]]</f>
        <v>Dining</v>
      </c>
      <c r="AY217" s="21" t="str">
        <f>_xlfn.CONCAT(Table2[[#This Row],[device_manufacturer]], " ", Table2[[#This Row],[device_suggested_area]])</f>
        <v>IKEA Dining</v>
      </c>
      <c r="AZ217" s="21" t="s">
        <v>564</v>
      </c>
      <c r="BA217" s="21" t="s">
        <v>555</v>
      </c>
      <c r="BB217" s="21" t="s">
        <v>538</v>
      </c>
      <c r="BC217" s="21" t="s">
        <v>554</v>
      </c>
      <c r="BD217" s="21" t="s">
        <v>202</v>
      </c>
      <c r="BH217" s="21" t="s">
        <v>622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customHeight="1">
      <c r="A218" s="21">
        <v>2100</v>
      </c>
      <c r="B218" s="21" t="s">
        <v>26</v>
      </c>
      <c r="C218" s="21" t="s">
        <v>950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/>
      <c r="AY218" s="21" t="str">
        <f>_xlfn.CONCAT(Table2[[#This Row],[device_manufacturer]], " ", Table2[[#This Row],[device_suggested_area]])</f>
        <v xml:space="preserve"> </v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customHeight="1">
      <c r="A219" s="21">
        <v>2101</v>
      </c>
      <c r="B219" s="21" t="s">
        <v>26</v>
      </c>
      <c r="C219" s="21" t="s">
        <v>950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/>
      <c r="AY219" s="21" t="str">
        <f>_xlfn.CONCAT(Table2[[#This Row],[device_manufacturer]], " ", Table2[[#This Row],[device_suggested_area]])</f>
        <v xml:space="preserve"> </v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customHeight="1">
      <c r="A220" s="21">
        <v>2102</v>
      </c>
      <c r="B220" s="21" t="s">
        <v>26</v>
      </c>
      <c r="C220" s="21" t="s">
        <v>950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/>
      <c r="AY220" s="21" t="str">
        <f>_xlfn.CONCAT(Table2[[#This Row],[device_manufacturer]], " ", Table2[[#This Row],[device_suggested_area]])</f>
        <v xml:space="preserve"> </v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/>
      <c r="AY221" s="21" t="str">
        <f>_xlfn.CONCAT(Table2[[#This Row],[device_manufacturer]], " ", Table2[[#This Row],[device_suggested_area]])</f>
        <v xml:space="preserve"> </v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customHeight="1">
      <c r="A222" s="21">
        <v>2104</v>
      </c>
      <c r="B222" s="21" t="s">
        <v>26</v>
      </c>
      <c r="C222" s="21" t="s">
        <v>950</v>
      </c>
      <c r="D222" s="21" t="s">
        <v>27</v>
      </c>
      <c r="E222" s="21" t="s">
        <v>934</v>
      </c>
      <c r="F222" s="25" t="str">
        <f>IF(ISBLANK(Table2[[#This Row],[unique_id]]), "", Table2[[#This Row],[unique_id]])</f>
        <v>lights_power</v>
      </c>
      <c r="G222" s="21" t="s">
        <v>963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/>
      <c r="AY222" s="21" t="str">
        <f>_xlfn.CONCAT(Table2[[#This Row],[device_manufacturer]], " ", Table2[[#This Row],[device_suggested_area]])</f>
        <v xml:space="preserve"> </v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customHeight="1">
      <c r="A223" s="21">
        <v>2105</v>
      </c>
      <c r="B223" s="21" t="s">
        <v>26</v>
      </c>
      <c r="C223" s="21" t="s">
        <v>950</v>
      </c>
      <c r="D223" s="21" t="s">
        <v>27</v>
      </c>
      <c r="E223" s="21" t="s">
        <v>935</v>
      </c>
      <c r="F223" s="25" t="str">
        <f>IF(ISBLANK(Table2[[#This Row],[unique_id]]), "", Table2[[#This Row],[unique_id]])</f>
        <v>fans_power</v>
      </c>
      <c r="G223" s="21" t="s">
        <v>962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/>
      <c r="AY223" s="21" t="str">
        <f>_xlfn.CONCAT(Table2[[#This Row],[device_manufacturer]], " ", Table2[[#This Row],[device_suggested_area]])</f>
        <v xml:space="preserve"> </v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customHeight="1">
      <c r="A224" s="21">
        <v>2106</v>
      </c>
      <c r="B224" s="21" t="s">
        <v>26</v>
      </c>
      <c r="C224" s="21" t="s">
        <v>950</v>
      </c>
      <c r="D224" s="21" t="s">
        <v>27</v>
      </c>
      <c r="E224" s="21" t="s">
        <v>1005</v>
      </c>
      <c r="F224" s="25" t="str">
        <f>IF(ISBLANK(Table2[[#This Row],[unique_id]]), "", Table2[[#This Row],[unique_id]])</f>
        <v>all_standby_power</v>
      </c>
      <c r="G224" s="21" t="s">
        <v>1030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/>
      <c r="AY224" s="21" t="str">
        <f>_xlfn.CONCAT(Table2[[#This Row],[device_manufacturer]], " ", Table2[[#This Row],[device_suggested_area]])</f>
        <v xml:space="preserve"> </v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customHeight="1">
      <c r="A225" s="21">
        <v>2107</v>
      </c>
      <c r="B225" s="21" t="s">
        <v>26</v>
      </c>
      <c r="C225" s="21" t="s">
        <v>950</v>
      </c>
      <c r="D225" s="21" t="s">
        <v>27</v>
      </c>
      <c r="E225" s="21" t="s">
        <v>1346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/>
      <c r="AY225" s="21" t="str">
        <f>_xlfn.CONCAT(Table2[[#This Row],[device_manufacturer]], " ", Table2[[#This Row],[device_suggested_area]])</f>
        <v xml:space="preserve"> </v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customHeight="1">
      <c r="A226" s="21">
        <v>2108</v>
      </c>
      <c r="B226" s="21" t="s">
        <v>26</v>
      </c>
      <c r="C226" s="21" t="s">
        <v>950</v>
      </c>
      <c r="D226" s="21" t="s">
        <v>27</v>
      </c>
      <c r="E226" s="21" t="s">
        <v>1347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/>
      <c r="AY226" s="21" t="str">
        <f>_xlfn.CONCAT(Table2[[#This Row],[device_manufacturer]], " ", Table2[[#This Row],[device_suggested_area]])</f>
        <v xml:space="preserve"> </v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customHeight="1">
      <c r="A227" s="21">
        <v>2109</v>
      </c>
      <c r="B227" s="21" t="s">
        <v>26</v>
      </c>
      <c r="C227" s="21" t="s">
        <v>950</v>
      </c>
      <c r="D227" s="21" t="s">
        <v>27</v>
      </c>
      <c r="E227" s="21" t="s">
        <v>1348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/>
      <c r="AY227" s="21" t="str">
        <f>_xlfn.CONCAT(Table2[[#This Row],[device_manufacturer]], " ", Table2[[#This Row],[device_suggested_area]])</f>
        <v xml:space="preserve"> </v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customHeight="1">
      <c r="A228" s="21">
        <v>2110</v>
      </c>
      <c r="B228" s="21" t="s">
        <v>26</v>
      </c>
      <c r="C228" s="21" t="s">
        <v>950</v>
      </c>
      <c r="D228" s="21" t="s">
        <v>27</v>
      </c>
      <c r="E228" s="21" t="s">
        <v>1349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/>
      <c r="AY228" s="21" t="str">
        <f>_xlfn.CONCAT(Table2[[#This Row],[device_manufacturer]], " ", Table2[[#This Row],[device_suggested_area]])</f>
        <v xml:space="preserve"> </v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customHeight="1">
      <c r="A229" s="21">
        <v>2111</v>
      </c>
      <c r="B229" s="21" t="s">
        <v>26</v>
      </c>
      <c r="C229" s="21" t="s">
        <v>950</v>
      </c>
      <c r="D229" s="21" t="s">
        <v>27</v>
      </c>
      <c r="E229" s="21" t="s">
        <v>1350</v>
      </c>
      <c r="F229" s="25" t="str">
        <f>IF(ISBLANK(Table2[[#This Row],[unique_id]]), "", Table2[[#This Row],[unique_id]])</f>
        <v>water_booster_power</v>
      </c>
      <c r="G229" s="21" t="s">
        <v>533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/>
      <c r="AY229" s="21" t="str">
        <f>_xlfn.CONCAT(Table2[[#This Row],[device_manufacturer]], " ", Table2[[#This Row],[device_suggested_area]])</f>
        <v xml:space="preserve"> </v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customHeight="1">
      <c r="A230" s="21">
        <v>2112</v>
      </c>
      <c r="B230" s="21" t="s">
        <v>26</v>
      </c>
      <c r="C230" s="21" t="s">
        <v>950</v>
      </c>
      <c r="D230" s="21" t="s">
        <v>27</v>
      </c>
      <c r="E230" s="21" t="s">
        <v>1351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/>
      <c r="AY230" s="21" t="str">
        <f>_xlfn.CONCAT(Table2[[#This Row],[device_manufacturer]], " ", Table2[[#This Row],[device_suggested_area]])</f>
        <v xml:space="preserve"> </v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customHeight="1">
      <c r="A231" s="21">
        <v>2113</v>
      </c>
      <c r="B231" s="21" t="s">
        <v>26</v>
      </c>
      <c r="C231" s="21" t="s">
        <v>950</v>
      </c>
      <c r="D231" s="21" t="s">
        <v>27</v>
      </c>
      <c r="E231" s="21" t="s">
        <v>1352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/>
      <c r="AY231" s="21" t="str">
        <f>_xlfn.CONCAT(Table2[[#This Row],[device_manufacturer]], " ", Table2[[#This Row],[device_suggested_area]])</f>
        <v xml:space="preserve"> </v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customHeight="1">
      <c r="A232" s="21">
        <v>2114</v>
      </c>
      <c r="B232" s="21" t="s">
        <v>26</v>
      </c>
      <c r="C232" s="21" t="s">
        <v>950</v>
      </c>
      <c r="D232" s="21" t="s">
        <v>27</v>
      </c>
      <c r="E232" s="21" t="s">
        <v>1353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/>
      <c r="AY232" s="21" t="str">
        <f>_xlfn.CONCAT(Table2[[#This Row],[device_manufacturer]], " ", Table2[[#This Row],[device_suggested_area]])</f>
        <v xml:space="preserve"> </v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customHeight="1">
      <c r="A233" s="21">
        <v>2115</v>
      </c>
      <c r="B233" s="21" t="s">
        <v>26</v>
      </c>
      <c r="C233" s="21" t="s">
        <v>950</v>
      </c>
      <c r="D233" s="21" t="s">
        <v>27</v>
      </c>
      <c r="E233" s="21" t="s">
        <v>951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/>
      <c r="AY233" s="21" t="str">
        <f>_xlfn.CONCAT(Table2[[#This Row],[device_manufacturer]], " ", Table2[[#This Row],[device_suggested_area]])</f>
        <v xml:space="preserve"> </v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customHeight="1">
      <c r="A234" s="21">
        <v>2116</v>
      </c>
      <c r="B234" s="21" t="s">
        <v>26</v>
      </c>
      <c r="C234" s="21" t="s">
        <v>950</v>
      </c>
      <c r="D234" s="21" t="s">
        <v>27</v>
      </c>
      <c r="E234" s="21" t="s">
        <v>952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/>
      <c r="AY234" s="21" t="str">
        <f>_xlfn.CONCAT(Table2[[#This Row],[device_manufacturer]], " ", Table2[[#This Row],[device_suggested_area]])</f>
        <v xml:space="preserve"> </v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customHeight="1">
      <c r="A235" s="21">
        <v>2117</v>
      </c>
      <c r="B235" s="21" t="s">
        <v>26</v>
      </c>
      <c r="C235" s="21" t="s">
        <v>950</v>
      </c>
      <c r="D235" s="21" t="s">
        <v>27</v>
      </c>
      <c r="E235" s="21" t="s">
        <v>1354</v>
      </c>
      <c r="F235" s="25" t="str">
        <f>IF(ISBLANK(Table2[[#This Row],[unique_id]]), "", Table2[[#This Row],[unique_id]])</f>
        <v>towel_rails_power</v>
      </c>
      <c r="G235" s="21" t="s">
        <v>536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/>
      <c r="AY235" s="21" t="str">
        <f>_xlfn.CONCAT(Table2[[#This Row],[device_manufacturer]], " ", Table2[[#This Row],[device_suggested_area]])</f>
        <v xml:space="preserve"> </v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customHeight="1">
      <c r="A236" s="21">
        <v>2118</v>
      </c>
      <c r="B236" s="21" t="s">
        <v>26</v>
      </c>
      <c r="C236" s="21" t="s">
        <v>950</v>
      </c>
      <c r="D236" s="21" t="s">
        <v>27</v>
      </c>
      <c r="E236" s="21" t="s">
        <v>953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/>
      <c r="AY236" s="21" t="str">
        <f>_xlfn.CONCAT(Table2[[#This Row],[device_manufacturer]], " ", Table2[[#This Row],[device_suggested_area]])</f>
        <v xml:space="preserve"> </v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customHeight="1">
      <c r="A237" s="21">
        <v>2119</v>
      </c>
      <c r="B237" s="21" t="s">
        <v>26</v>
      </c>
      <c r="C237" s="21" t="s">
        <v>950</v>
      </c>
      <c r="D237" s="21" t="s">
        <v>27</v>
      </c>
      <c r="E237" s="21" t="s">
        <v>954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/>
      <c r="AY237" s="21" t="str">
        <f>_xlfn.CONCAT(Table2[[#This Row],[device_manufacturer]], " ", Table2[[#This Row],[device_suggested_area]])</f>
        <v xml:space="preserve"> </v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customHeight="1">
      <c r="A238" s="21">
        <v>2120</v>
      </c>
      <c r="B238" s="21" t="s">
        <v>26</v>
      </c>
      <c r="C238" s="21" t="s">
        <v>950</v>
      </c>
      <c r="D238" s="21" t="s">
        <v>27</v>
      </c>
      <c r="E238" s="21" t="s">
        <v>967</v>
      </c>
      <c r="F238" s="25" t="str">
        <f>IF(ISBLANK(Table2[[#This Row],[unique_id]]), "", Table2[[#This Row],[unique_id]])</f>
        <v>audio_visual_devices_power</v>
      </c>
      <c r="G238" s="21" t="s">
        <v>968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/>
      <c r="AY238" s="21" t="str">
        <f>_xlfn.CONCAT(Table2[[#This Row],[device_manufacturer]], " ", Table2[[#This Row],[device_suggested_area]])</f>
        <v xml:space="preserve"> </v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customHeight="1">
      <c r="A239" s="21">
        <v>2121</v>
      </c>
      <c r="B239" s="21" t="s">
        <v>26</v>
      </c>
      <c r="C239" s="21" t="s">
        <v>950</v>
      </c>
      <c r="D239" s="21" t="s">
        <v>27</v>
      </c>
      <c r="E239" s="21" t="s">
        <v>939</v>
      </c>
      <c r="F239" s="25" t="str">
        <f>IF(ISBLANK(Table2[[#This Row],[unique_id]]), "", Table2[[#This Row],[unique_id]])</f>
        <v>servers_network_power</v>
      </c>
      <c r="G239" s="21" t="s">
        <v>933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/>
      <c r="AY239" s="21" t="str">
        <f>_xlfn.CONCAT(Table2[[#This Row],[device_manufacturer]], " ", Table2[[#This Row],[device_suggested_area]])</f>
        <v xml:space="preserve"> </v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/>
      <c r="AY240" s="21" t="str">
        <f>_xlfn.CONCAT(Table2[[#This Row],[device_manufacturer]], " ", Table2[[#This Row],[device_suggested_area]])</f>
        <v xml:space="preserve"> </v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customHeight="1">
      <c r="A241" s="21">
        <v>2123</v>
      </c>
      <c r="B241" s="21" t="s">
        <v>26</v>
      </c>
      <c r="C241" s="21" t="s">
        <v>950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/>
      <c r="AY241" s="21" t="str">
        <f>_xlfn.CONCAT(Table2[[#This Row],[device_manufacturer]], " ", Table2[[#This Row],[device_suggested_area]])</f>
        <v xml:space="preserve"> </v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customHeight="1">
      <c r="A242" s="21">
        <v>2124</v>
      </c>
      <c r="B242" s="21" t="s">
        <v>26</v>
      </c>
      <c r="C242" s="21" t="s">
        <v>950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/>
      <c r="AY242" s="21" t="str">
        <f>_xlfn.CONCAT(Table2[[#This Row],[device_manufacturer]], " ", Table2[[#This Row],[device_suggested_area]])</f>
        <v xml:space="preserve"> </v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customHeight="1">
      <c r="A243" s="21">
        <v>2125</v>
      </c>
      <c r="B243" s="21" t="s">
        <v>26</v>
      </c>
      <c r="C243" s="21" t="s">
        <v>950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/>
      <c r="AY243" s="21" t="str">
        <f>_xlfn.CONCAT(Table2[[#This Row],[device_manufacturer]], " ", Table2[[#This Row],[device_suggested_area]])</f>
        <v xml:space="preserve"> </v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/>
      <c r="AY244" s="21" t="str">
        <f>_xlfn.CONCAT(Table2[[#This Row],[device_manufacturer]], " ", Table2[[#This Row],[device_suggested_area]])</f>
        <v xml:space="preserve"> </v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customHeight="1">
      <c r="A245" s="21">
        <v>2127</v>
      </c>
      <c r="B245" s="21" t="s">
        <v>26</v>
      </c>
      <c r="C245" s="21" t="s">
        <v>950</v>
      </c>
      <c r="D245" s="21" t="s">
        <v>27</v>
      </c>
      <c r="E245" s="21" t="s">
        <v>936</v>
      </c>
      <c r="F245" s="25" t="str">
        <f>IF(ISBLANK(Table2[[#This Row],[unique_id]]), "", Table2[[#This Row],[unique_id]])</f>
        <v>lights_energy_daily</v>
      </c>
      <c r="G245" s="21" t="s">
        <v>963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/>
      <c r="AY245" s="21" t="str">
        <f>_xlfn.CONCAT(Table2[[#This Row],[device_manufacturer]], " ", Table2[[#This Row],[device_suggested_area]])</f>
        <v xml:space="preserve"> </v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customHeight="1">
      <c r="A246" s="21">
        <v>2128</v>
      </c>
      <c r="B246" s="21" t="s">
        <v>26</v>
      </c>
      <c r="C246" s="21" t="s">
        <v>950</v>
      </c>
      <c r="D246" s="21" t="s">
        <v>27</v>
      </c>
      <c r="E246" s="21" t="s">
        <v>937</v>
      </c>
      <c r="F246" s="25" t="str">
        <f>IF(ISBLANK(Table2[[#This Row],[unique_id]]), "", Table2[[#This Row],[unique_id]])</f>
        <v>fans_energy_daily</v>
      </c>
      <c r="G246" s="21" t="s">
        <v>962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/>
      <c r="AY246" s="21" t="str">
        <f>_xlfn.CONCAT(Table2[[#This Row],[device_manufacturer]], " ", Table2[[#This Row],[device_suggested_area]])</f>
        <v xml:space="preserve"> </v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customHeight="1">
      <c r="A247" s="21">
        <v>2129</v>
      </c>
      <c r="B247" s="21" t="s">
        <v>26</v>
      </c>
      <c r="C247" s="21" t="s">
        <v>950</v>
      </c>
      <c r="D247" s="21" t="s">
        <v>27</v>
      </c>
      <c r="E247" s="21" t="s">
        <v>1009</v>
      </c>
      <c r="F247" s="25" t="str">
        <f>IF(ISBLANK(Table2[[#This Row],[unique_id]]), "", Table2[[#This Row],[unique_id]])</f>
        <v>all_standby_energy_daily</v>
      </c>
      <c r="G247" s="21" t="s">
        <v>1030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/>
      <c r="AY247" s="21" t="str">
        <f>_xlfn.CONCAT(Table2[[#This Row],[device_manufacturer]], " ", Table2[[#This Row],[device_suggested_area]])</f>
        <v xml:space="preserve"> </v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customHeight="1">
      <c r="A248" s="21">
        <v>2130</v>
      </c>
      <c r="B248" s="21" t="s">
        <v>26</v>
      </c>
      <c r="C248" s="21" t="s">
        <v>950</v>
      </c>
      <c r="D248" s="21" t="s">
        <v>27</v>
      </c>
      <c r="E248" s="21" t="s">
        <v>1355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/>
      <c r="AY248" s="21" t="str">
        <f>_xlfn.CONCAT(Table2[[#This Row],[device_manufacturer]], " ", Table2[[#This Row],[device_suggested_area]])</f>
        <v xml:space="preserve"> </v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customHeight="1">
      <c r="A249" s="21">
        <v>2131</v>
      </c>
      <c r="B249" s="21" t="s">
        <v>26</v>
      </c>
      <c r="C249" s="21" t="s">
        <v>950</v>
      </c>
      <c r="D249" s="21" t="s">
        <v>27</v>
      </c>
      <c r="E249" s="21" t="s">
        <v>1356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/>
      <c r="AY249" s="21" t="str">
        <f>_xlfn.CONCAT(Table2[[#This Row],[device_manufacturer]], " ", Table2[[#This Row],[device_suggested_area]])</f>
        <v xml:space="preserve"> </v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customHeight="1">
      <c r="A250" s="21">
        <v>2132</v>
      </c>
      <c r="B250" s="21" t="s">
        <v>26</v>
      </c>
      <c r="C250" s="21" t="s">
        <v>950</v>
      </c>
      <c r="D250" s="21" t="s">
        <v>27</v>
      </c>
      <c r="E250" s="21" t="s">
        <v>1357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/>
      <c r="AY250" s="21" t="str">
        <f>_xlfn.CONCAT(Table2[[#This Row],[device_manufacturer]], " ", Table2[[#This Row],[device_suggested_area]])</f>
        <v xml:space="preserve"> </v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customHeight="1">
      <c r="A251" s="21">
        <v>2133</v>
      </c>
      <c r="B251" s="21" t="s">
        <v>26</v>
      </c>
      <c r="C251" s="21" t="s">
        <v>950</v>
      </c>
      <c r="D251" s="21" t="s">
        <v>27</v>
      </c>
      <c r="E251" s="21" t="s">
        <v>1358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/>
      <c r="AY251" s="21" t="str">
        <f>_xlfn.CONCAT(Table2[[#This Row],[device_manufacturer]], " ", Table2[[#This Row],[device_suggested_area]])</f>
        <v xml:space="preserve"> </v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customHeight="1">
      <c r="A252" s="21">
        <v>2134</v>
      </c>
      <c r="B252" s="21" t="s">
        <v>26</v>
      </c>
      <c r="C252" s="21" t="s">
        <v>950</v>
      </c>
      <c r="D252" s="21" t="s">
        <v>27</v>
      </c>
      <c r="E252" s="21" t="s">
        <v>1359</v>
      </c>
      <c r="F252" s="25" t="str">
        <f>IF(ISBLANK(Table2[[#This Row],[unique_id]]), "", Table2[[#This Row],[unique_id]])</f>
        <v>water_booster_energy_daily</v>
      </c>
      <c r="G252" s="21" t="s">
        <v>533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/>
      <c r="AY252" s="21" t="str">
        <f>_xlfn.CONCAT(Table2[[#This Row],[device_manufacturer]], " ", Table2[[#This Row],[device_suggested_area]])</f>
        <v xml:space="preserve"> </v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customHeight="1">
      <c r="A253" s="21">
        <v>2135</v>
      </c>
      <c r="B253" s="21" t="s">
        <v>26</v>
      </c>
      <c r="C253" s="21" t="s">
        <v>950</v>
      </c>
      <c r="D253" s="21" t="s">
        <v>27</v>
      </c>
      <c r="E253" s="21" t="s">
        <v>1360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/>
      <c r="AY253" s="21" t="str">
        <f>_xlfn.CONCAT(Table2[[#This Row],[device_manufacturer]], " ", Table2[[#This Row],[device_suggested_area]])</f>
        <v xml:space="preserve"> </v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customHeight="1">
      <c r="A254" s="21">
        <v>2136</v>
      </c>
      <c r="B254" s="21" t="s">
        <v>26</v>
      </c>
      <c r="C254" s="21" t="s">
        <v>950</v>
      </c>
      <c r="D254" s="21" t="s">
        <v>27</v>
      </c>
      <c r="E254" s="21" t="s">
        <v>1361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/>
      <c r="AY254" s="21" t="str">
        <f>_xlfn.CONCAT(Table2[[#This Row],[device_manufacturer]], " ", Table2[[#This Row],[device_suggested_area]])</f>
        <v xml:space="preserve"> </v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customHeight="1">
      <c r="A255" s="21">
        <v>2137</v>
      </c>
      <c r="B255" s="21" t="s">
        <v>26</v>
      </c>
      <c r="C255" s="21" t="s">
        <v>950</v>
      </c>
      <c r="D255" s="21" t="s">
        <v>27</v>
      </c>
      <c r="E255" s="21" t="s">
        <v>1362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/>
      <c r="AY255" s="21" t="str">
        <f>_xlfn.CONCAT(Table2[[#This Row],[device_manufacturer]], " ", Table2[[#This Row],[device_suggested_area]])</f>
        <v xml:space="preserve"> </v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customHeight="1">
      <c r="A256" s="21">
        <v>2138</v>
      </c>
      <c r="B256" s="21" t="s">
        <v>26</v>
      </c>
      <c r="C256" s="21" t="s">
        <v>950</v>
      </c>
      <c r="D256" s="21" t="s">
        <v>27</v>
      </c>
      <c r="E256" s="21" t="s">
        <v>955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/>
      <c r="AY256" s="21" t="str">
        <f>_xlfn.CONCAT(Table2[[#This Row],[device_manufacturer]], " ", Table2[[#This Row],[device_suggested_area]])</f>
        <v xml:space="preserve"> </v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customHeight="1">
      <c r="A257" s="21">
        <v>2139</v>
      </c>
      <c r="B257" s="21" t="s">
        <v>26</v>
      </c>
      <c r="C257" s="21" t="s">
        <v>950</v>
      </c>
      <c r="D257" s="21" t="s">
        <v>27</v>
      </c>
      <c r="E257" s="21" t="s">
        <v>956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/>
      <c r="AY257" s="21" t="str">
        <f>_xlfn.CONCAT(Table2[[#This Row],[device_manufacturer]], " ", Table2[[#This Row],[device_suggested_area]])</f>
        <v xml:space="preserve"> </v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customHeight="1">
      <c r="A258" s="21">
        <v>2140</v>
      </c>
      <c r="B258" s="21" t="s">
        <v>26</v>
      </c>
      <c r="C258" s="21" t="s">
        <v>950</v>
      </c>
      <c r="D258" s="21" t="s">
        <v>27</v>
      </c>
      <c r="E258" s="21" t="s">
        <v>1363</v>
      </c>
      <c r="F258" s="25" t="str">
        <f>IF(ISBLANK(Table2[[#This Row],[unique_id]]), "", Table2[[#This Row],[unique_id]])</f>
        <v>towel_rails_energy_daily</v>
      </c>
      <c r="G258" s="21" t="s">
        <v>536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/>
      <c r="AY258" s="21" t="str">
        <f>_xlfn.CONCAT(Table2[[#This Row],[device_manufacturer]], " ", Table2[[#This Row],[device_suggested_area]])</f>
        <v xml:space="preserve"> </v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customHeight="1">
      <c r="A259" s="21">
        <v>2141</v>
      </c>
      <c r="B259" s="21" t="s">
        <v>26</v>
      </c>
      <c r="C259" s="21" t="s">
        <v>950</v>
      </c>
      <c r="D259" s="21" t="s">
        <v>27</v>
      </c>
      <c r="E259" s="21" t="s">
        <v>957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/>
      <c r="AY259" s="21" t="str">
        <f>_xlfn.CONCAT(Table2[[#This Row],[device_manufacturer]], " ", Table2[[#This Row],[device_suggested_area]])</f>
        <v xml:space="preserve"> </v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customHeight="1">
      <c r="A260" s="21">
        <v>2142</v>
      </c>
      <c r="B260" s="21" t="s">
        <v>26</v>
      </c>
      <c r="C260" s="21" t="s">
        <v>950</v>
      </c>
      <c r="D260" s="21" t="s">
        <v>27</v>
      </c>
      <c r="E260" s="21" t="s">
        <v>958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/>
      <c r="AY260" s="21" t="str">
        <f>_xlfn.CONCAT(Table2[[#This Row],[device_manufacturer]], " ", Table2[[#This Row],[device_suggested_area]])</f>
        <v xml:space="preserve"> </v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customHeight="1">
      <c r="A261" s="21">
        <v>2143</v>
      </c>
      <c r="B261" s="21" t="s">
        <v>26</v>
      </c>
      <c r="C261" s="21" t="s">
        <v>950</v>
      </c>
      <c r="D261" s="21" t="s">
        <v>27</v>
      </c>
      <c r="E261" s="21" t="s">
        <v>969</v>
      </c>
      <c r="F261" s="25" t="str">
        <f>IF(ISBLANK(Table2[[#This Row],[unique_id]]), "", Table2[[#This Row],[unique_id]])</f>
        <v>audio_visual_devices_energy_daily</v>
      </c>
      <c r="G261" s="21" t="s">
        <v>968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/>
      <c r="AY261" s="21" t="str">
        <f>_xlfn.CONCAT(Table2[[#This Row],[device_manufacturer]], " ", Table2[[#This Row],[device_suggested_area]])</f>
        <v xml:space="preserve"> </v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customHeight="1">
      <c r="A262" s="21">
        <v>2144</v>
      </c>
      <c r="B262" s="21" t="s">
        <v>26</v>
      </c>
      <c r="C262" s="21" t="s">
        <v>950</v>
      </c>
      <c r="D262" s="21" t="s">
        <v>27</v>
      </c>
      <c r="E262" s="21" t="s">
        <v>940</v>
      </c>
      <c r="F262" s="25" t="str">
        <f>IF(ISBLANK(Table2[[#This Row],[unique_id]]), "", Table2[[#This Row],[unique_id]])</f>
        <v>servers_network_energy_daily</v>
      </c>
      <c r="G262" s="21" t="s">
        <v>933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/>
      <c r="AY262" s="21" t="str">
        <f>_xlfn.CONCAT(Table2[[#This Row],[device_manufacturer]], " ", Table2[[#This Row],[device_suggested_area]])</f>
        <v xml:space="preserve"> </v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/>
      <c r="AY263" s="21" t="str">
        <f>_xlfn.CONCAT(Table2[[#This Row],[device_manufacturer]], " ", Table2[[#This Row],[device_suggested_area]])</f>
        <v xml:space="preserve"> </v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LOWER(SUBSTITUTE(SUBSTITUTE(Table2[[#This Row],[device_name]], " ", "-"), "_", "-"))</f>
        <v>withings-ensuite-scales</v>
      </c>
      <c r="AW264" s="21" t="str">
        <f>_xlfn.CONCAT(IF(ISBLANK(Table2[[#This Row],[_device_name_prefix_custom]]), Table2[[#This Row],[_device_name_prefix_default]], Table2[[#This Row],[_device_name_prefix_custom]]), " ", Table2[[#This Row],[_device_name_suffix]])</f>
        <v>Withings Ensuite Scales</v>
      </c>
      <c r="AY264" s="21" t="str">
        <f>_xlfn.CONCAT(Table2[[#This Row],[device_manufacturer]], " ", Table2[[#This Row],[device_suggested_area]])</f>
        <v>Withings Ensuite</v>
      </c>
      <c r="AZ264" s="21" t="s">
        <v>1260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customHeight="1">
      <c r="A265" s="21">
        <v>2500</v>
      </c>
      <c r="B265" s="21" t="s">
        <v>677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888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881</v>
      </c>
      <c r="AS265" s="21">
        <v>1</v>
      </c>
      <c r="AT265" s="14"/>
      <c r="AV265" s="21" t="str">
        <f>LOWER(SUBSTITUTE(SUBSTITUTE(Table2[[#This Row],[device_name]], " ", "-"), "_", "-"))</f>
        <v>internet-script</v>
      </c>
      <c r="AW265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5" s="21" t="s">
        <v>299</v>
      </c>
      <c r="AY265" s="21" t="str">
        <f>_xlfn.CONCAT(Table2[[#This Row],[device_manufacturer]], " ", Table2[[#This Row],[device_suggested_area]])</f>
        <v>JaneAndGraham Home</v>
      </c>
      <c r="AZ265" s="21" t="s">
        <v>1319</v>
      </c>
      <c r="BA265" s="21" t="s">
        <v>1286</v>
      </c>
      <c r="BB265" s="21" t="s">
        <v>294</v>
      </c>
      <c r="BC265" s="21" t="s">
        <v>1215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888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882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881</v>
      </c>
      <c r="AR266" s="45" t="s">
        <v>884</v>
      </c>
      <c r="AS266" s="21">
        <v>1</v>
      </c>
      <c r="AT266" s="14"/>
      <c r="AV266" s="21" t="str">
        <f>LOWER(SUBSTITUTE(SUBSTITUTE(Table2[[#This Row],[device_name]], " ", "-"), "_", "-"))</f>
        <v>internet-script</v>
      </c>
      <c r="AW266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6" s="21" t="s">
        <v>299</v>
      </c>
      <c r="AY266" s="21" t="str">
        <f>_xlfn.CONCAT(Table2[[#This Row],[device_manufacturer]], " ", Table2[[#This Row],[device_suggested_area]])</f>
        <v>JaneAndGraham Home</v>
      </c>
      <c r="AZ266" s="21" t="s">
        <v>1319</v>
      </c>
      <c r="BA266" s="21" t="s">
        <v>1286</v>
      </c>
      <c r="BB266" s="21" t="s">
        <v>294</v>
      </c>
      <c r="BC266" s="21" t="s">
        <v>1215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888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883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881</v>
      </c>
      <c r="AR267" s="45" t="s">
        <v>885</v>
      </c>
      <c r="AS267" s="21">
        <v>1</v>
      </c>
      <c r="AT267" s="14"/>
      <c r="AV267" s="21" t="str">
        <f>LOWER(SUBSTITUTE(SUBSTITUTE(Table2[[#This Row],[device_name]], " ", "-"), "_", "-"))</f>
        <v>internet-script</v>
      </c>
      <c r="AW267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7" s="21" t="s">
        <v>299</v>
      </c>
      <c r="AY267" s="21" t="str">
        <f>_xlfn.CONCAT(Table2[[#This Row],[device_manufacturer]], " ", Table2[[#This Row],[device_suggested_area]])</f>
        <v>JaneAndGraham Home</v>
      </c>
      <c r="AZ267" s="21" t="s">
        <v>1319</v>
      </c>
      <c r="BA267" s="21" t="s">
        <v>1286</v>
      </c>
      <c r="BB267" s="21" t="s">
        <v>294</v>
      </c>
      <c r="BC267" s="21" t="s">
        <v>1215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888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883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881</v>
      </c>
      <c r="AR268" s="45" t="s">
        <v>886</v>
      </c>
      <c r="AS268" s="21">
        <v>1</v>
      </c>
      <c r="AT268" s="14"/>
      <c r="AV268" s="21" t="str">
        <f>LOWER(SUBSTITUTE(SUBSTITUTE(Table2[[#This Row],[device_name]], " ", "-"), "_", "-"))</f>
        <v>internet-script</v>
      </c>
      <c r="AW268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8" s="21" t="s">
        <v>299</v>
      </c>
      <c r="AY268" s="21" t="str">
        <f>_xlfn.CONCAT(Table2[[#This Row],[device_manufacturer]], " ", Table2[[#This Row],[device_suggested_area]])</f>
        <v>JaneAndGraham Home</v>
      </c>
      <c r="AZ268" s="21" t="s">
        <v>1319</v>
      </c>
      <c r="BA268" s="21" t="s">
        <v>1286</v>
      </c>
      <c r="BB268" s="21" t="s">
        <v>294</v>
      </c>
      <c r="BC268" s="21" t="s">
        <v>1215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877</v>
      </c>
      <c r="F269" s="25" t="str">
        <f>IF(ISBLANK(Table2[[#This Row],[unique_id]]), "", Table2[[#This Row],[unique_id]])</f>
        <v>network_certifcate_expiry</v>
      </c>
      <c r="G269" s="21" t="s">
        <v>878</v>
      </c>
      <c r="H269" s="21" t="s">
        <v>888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879</v>
      </c>
      <c r="AF269" s="21">
        <v>200</v>
      </c>
      <c r="AG269" s="22" t="s">
        <v>34</v>
      </c>
      <c r="AH269" s="22"/>
      <c r="AI269" s="21" t="s">
        <v>880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881</v>
      </c>
      <c r="AR269" s="45" t="s">
        <v>887</v>
      </c>
      <c r="AS269" s="21">
        <v>1</v>
      </c>
      <c r="AT269" s="14"/>
      <c r="AV269" s="21" t="str">
        <f>LOWER(SUBSTITUTE(SUBSTITUTE(Table2[[#This Row],[device_name]], " ", "-"), "_", "-"))</f>
        <v>internet-script</v>
      </c>
      <c r="AW269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9" s="21" t="s">
        <v>299</v>
      </c>
      <c r="AY269" s="21" t="str">
        <f>_xlfn.CONCAT(Table2[[#This Row],[device_manufacturer]], " ", Table2[[#This Row],[device_suggested_area]])</f>
        <v>JaneAndGraham Home</v>
      </c>
      <c r="AZ269" s="21" t="s">
        <v>1319</v>
      </c>
      <c r="BA269" s="21" t="s">
        <v>1286</v>
      </c>
      <c r="BB269" s="21" t="s">
        <v>294</v>
      </c>
      <c r="BC269" s="21" t="s">
        <v>1215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2505</v>
      </c>
      <c r="B270" s="21" t="s">
        <v>677</v>
      </c>
      <c r="C270" s="21" t="s">
        <v>151</v>
      </c>
      <c r="D270" s="21" t="s">
        <v>330</v>
      </c>
      <c r="E270" s="21" t="s">
        <v>874</v>
      </c>
      <c r="F270" s="25" t="str">
        <f>IF(ISBLANK(Table2[[#This Row],[unique_id]]), "", Table2[[#This Row],[unique_id]])</f>
        <v>network_refresh_zigbee_router_lqi</v>
      </c>
      <c r="G270" s="21" t="s">
        <v>875</v>
      </c>
      <c r="H270" s="21" t="s">
        <v>872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876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/>
      <c r="AY270" s="21" t="str">
        <f>_xlfn.CONCAT(Table2[[#This Row],[device_manufacturer]], " ", Table2[[#This Row],[device_suggested_area]])</f>
        <v xml:space="preserve"> </v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2506</v>
      </c>
      <c r="B271" s="21" t="s">
        <v>26</v>
      </c>
      <c r="C271" s="21" t="s">
        <v>538</v>
      </c>
      <c r="D271" s="21" t="s">
        <v>27</v>
      </c>
      <c r="E271" s="21" t="s">
        <v>866</v>
      </c>
      <c r="F271" s="25" t="str">
        <f>IF(ISBLANK(Table2[[#This Row],[unique_id]]), "", Table2[[#This Row],[unique_id]])</f>
        <v>template_driveway_repeater_linkquality_percentage</v>
      </c>
      <c r="G271" s="21" t="s">
        <v>859</v>
      </c>
      <c r="H271" s="21" t="s">
        <v>872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/>
      <c r="AY271" s="21" t="str">
        <f>_xlfn.CONCAT(Table2[[#This Row],[device_manufacturer]], " ", Table2[[#This Row],[device_suggested_area]])</f>
        <v xml:space="preserve"> </v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2507</v>
      </c>
      <c r="B272" s="21" t="s">
        <v>26</v>
      </c>
      <c r="C272" s="21" t="s">
        <v>538</v>
      </c>
      <c r="D272" s="21" t="s">
        <v>27</v>
      </c>
      <c r="E272" s="21" t="s">
        <v>867</v>
      </c>
      <c r="F272" s="25" t="str">
        <f>IF(ISBLANK(Table2[[#This Row],[unique_id]]), "", Table2[[#This Row],[unique_id]])</f>
        <v>template_landing_repeater_linkquality_percentage</v>
      </c>
      <c r="G272" s="21" t="s">
        <v>860</v>
      </c>
      <c r="H272" s="21" t="s">
        <v>872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/>
      <c r="AY272" s="21" t="str">
        <f>_xlfn.CONCAT(Table2[[#This Row],[device_manufacturer]], " ", Table2[[#This Row],[device_suggested_area]])</f>
        <v xml:space="preserve"> </v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customHeight="1">
      <c r="A273" s="21">
        <v>2508</v>
      </c>
      <c r="B273" s="21" t="s">
        <v>26</v>
      </c>
      <c r="C273" s="21" t="s">
        <v>538</v>
      </c>
      <c r="D273" s="21" t="s">
        <v>27</v>
      </c>
      <c r="E273" s="21" t="s">
        <v>868</v>
      </c>
      <c r="F273" s="25" t="str">
        <f>IF(ISBLANK(Table2[[#This Row],[unique_id]]), "", Table2[[#This Row],[unique_id]])</f>
        <v>template_garden_repeater_linkquality_percentage</v>
      </c>
      <c r="G273" s="21" t="s">
        <v>858</v>
      </c>
      <c r="H273" s="21" t="s">
        <v>872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/>
      <c r="AY273" s="21" t="str">
        <f>_xlfn.CONCAT(Table2[[#This Row],[device_manufacturer]], " ", Table2[[#This Row],[device_suggested_area]])</f>
        <v xml:space="preserve"> </v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870</v>
      </c>
      <c r="F274" s="25" t="str">
        <f>IF(ISBLANK(Table2[[#This Row],[unique_id]]), "", Table2[[#This Row],[unique_id]])</f>
        <v>template_kitchen_fan_outlet_linkquality_percentage</v>
      </c>
      <c r="G274" s="21" t="s">
        <v>762</v>
      </c>
      <c r="H274" s="21" t="s">
        <v>872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/>
      <c r="AY274" s="21" t="str">
        <f>_xlfn.CONCAT(Table2[[#This Row],[device_manufacturer]], " ", Table2[[#This Row],[device_suggested_area]])</f>
        <v xml:space="preserve"> </v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template_deck_fans_outlet_linkquality_percentage</v>
      </c>
      <c r="G275" s="21" t="s">
        <v>763</v>
      </c>
      <c r="H275" s="21" t="s">
        <v>872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/>
      <c r="AY275" s="21" t="str">
        <f>_xlfn.CONCAT(Table2[[#This Row],[device_manufacturer]], " ", Table2[[#This Row],[device_suggested_area]])</f>
        <v xml:space="preserve"> </v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871</v>
      </c>
      <c r="F276" s="25" t="str">
        <f>IF(ISBLANK(Table2[[#This Row],[unique_id]]), "", Table2[[#This Row],[unique_id]])</f>
        <v>template_edwin_wardrobe_outlet_linkquality_percentage</v>
      </c>
      <c r="G276" s="21" t="s">
        <v>864</v>
      </c>
      <c r="H276" s="21" t="s">
        <v>872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/>
      <c r="AY276" s="21" t="str">
        <f>_xlfn.CONCAT(Table2[[#This Row],[device_manufacturer]], " ", Table2[[#This Row],[device_suggested_area]])</f>
        <v xml:space="preserve"> </v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807</v>
      </c>
      <c r="H277" s="21" t="s">
        <v>873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LOWER(SUBSTITUTE(SUBSTITUTE(Table2[[#This Row],[device_name]], " ", "-"), "_", "-"))</f>
        <v>davis-rack-weather-station</v>
      </c>
      <c r="AW27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7" s="21" t="str">
        <f>_xlfn.CONCAT(Table2[[#This Row],[device_manufacturer]], " ", Table2[[#This Row],[device_suggested_area]])</f>
        <v>Davis Rack</v>
      </c>
      <c r="AZ277" s="21" t="s">
        <v>500</v>
      </c>
      <c r="BA277" s="21" t="s">
        <v>36</v>
      </c>
      <c r="BB277" s="21" t="s">
        <v>37</v>
      </c>
      <c r="BC277" s="21" t="s">
        <v>1332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865</v>
      </c>
      <c r="F278" s="25" t="str">
        <f>IF(ISBLANK(Table2[[#This Row],[unique_id]]), "", Table2[[#This Row],[unique_id]])</f>
        <v>template_weatherstation_coms_signal_quality_percentage</v>
      </c>
      <c r="G278" s="21" t="s">
        <v>807</v>
      </c>
      <c r="H278" s="21" t="s">
        <v>873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/>
      <c r="AY278" s="21" t="str">
        <f>_xlfn.CONCAT(Table2[[#This Row],[device_manufacturer]], " ", Table2[[#This Row],[device_suggested_area]])</f>
        <v xml:space="preserve"> </v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873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/>
      <c r="AY279" s="21" t="str">
        <f>_xlfn.CONCAT(Table2[[#This Row],[device_manufacturer]], " ", Table2[[#This Row],[device_suggested_area]])</f>
        <v xml:space="preserve"> </v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customHeight="1">
      <c r="A280" s="21">
        <v>2520</v>
      </c>
      <c r="B280" s="21" t="s">
        <v>26</v>
      </c>
      <c r="C280" s="21" t="s">
        <v>771</v>
      </c>
      <c r="D280" s="21" t="s">
        <v>27</v>
      </c>
      <c r="E280" s="21" t="s">
        <v>812</v>
      </c>
      <c r="F280" s="25" t="str">
        <f>IF(ISBLANK(Table2[[#This Row],[unique_id]]), "", Table2[[#This Row],[unique_id]])</f>
        <v>back_door_lock_battery</v>
      </c>
      <c r="G280" s="21" t="s">
        <v>798</v>
      </c>
      <c r="H280" s="21" t="s">
        <v>619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/>
      <c r="AY280" s="21" t="str">
        <f>_xlfn.CONCAT(Table2[[#This Row],[device_manufacturer]], " ", Table2[[#This Row],[device_suggested_area]])</f>
        <v xml:space="preserve"> </v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customHeight="1">
      <c r="A281" s="21">
        <v>2521</v>
      </c>
      <c r="B281" s="21" t="s">
        <v>26</v>
      </c>
      <c r="C281" s="21" t="s">
        <v>771</v>
      </c>
      <c r="D281" s="21" t="s">
        <v>27</v>
      </c>
      <c r="E281" s="21" t="s">
        <v>813</v>
      </c>
      <c r="F281" s="25" t="str">
        <f>IF(ISBLANK(Table2[[#This Row],[unique_id]]), "", Table2[[#This Row],[unique_id]])</f>
        <v>front_door_lock_battery</v>
      </c>
      <c r="G281" s="21" t="s">
        <v>797</v>
      </c>
      <c r="H281" s="21" t="s">
        <v>619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/>
      <c r="AY281" s="21" t="str">
        <f>_xlfn.CONCAT(Table2[[#This Row],[device_manufacturer]], " ", Table2[[#This Row],[device_suggested_area]])</f>
        <v xml:space="preserve"> </v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815</v>
      </c>
      <c r="F282" s="25" t="str">
        <f>IF(ISBLANK(Table2[[#This Row],[unique_id]]), "", Table2[[#This Row],[unique_id]])</f>
        <v>template_back_door_sensor_battery_last</v>
      </c>
      <c r="G282" s="21" t="s">
        <v>800</v>
      </c>
      <c r="H282" s="21" t="s">
        <v>619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/>
      <c r="AY282" s="21" t="str">
        <f>_xlfn.CONCAT(Table2[[#This Row],[device_manufacturer]], " ", Table2[[#This Row],[device_suggested_area]])</f>
        <v xml:space="preserve"> </v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template_front_door_sensor_battery_last</v>
      </c>
      <c r="G283" s="21" t="s">
        <v>799</v>
      </c>
      <c r="H283" s="21" t="s">
        <v>619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/>
      <c r="AY283" s="21" t="str">
        <f>_xlfn.CONCAT(Table2[[#This Row],[device_manufacturer]], " ", Table2[[#This Row],[device_suggested_area]])</f>
        <v xml:space="preserve"> </v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customHeight="1">
      <c r="A284" s="21">
        <v>2524</v>
      </c>
      <c r="B284" s="21" t="s">
        <v>677</v>
      </c>
      <c r="C284" s="21" t="s">
        <v>545</v>
      </c>
      <c r="D284" s="21" t="s">
        <v>27</v>
      </c>
      <c r="E284" s="21" t="s">
        <v>578</v>
      </c>
      <c r="F284" s="25" t="str">
        <f>IF(ISBLANK(Table2[[#This Row],[unique_id]]), "", Table2[[#This Row],[unique_id]])</f>
        <v>home_cube_remote_battery</v>
      </c>
      <c r="G284" s="21" t="s">
        <v>553</v>
      </c>
      <c r="H284" s="21" t="s">
        <v>619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/>
      <c r="AY284" s="21" t="str">
        <f>_xlfn.CONCAT(Table2[[#This Row],[device_manufacturer]], " ", Table2[[#This Row],[device_suggested_area]])</f>
        <v xml:space="preserve"> </v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template_weatherstation_console_battery_percent_int</v>
      </c>
      <c r="G285" s="21" t="s">
        <v>807</v>
      </c>
      <c r="H285" s="21" t="s">
        <v>619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808</v>
      </c>
      <c r="AG285" s="22"/>
      <c r="AH285" s="22"/>
      <c r="AR285" s="24"/>
      <c r="AS285" s="21"/>
      <c r="AT285" s="14"/>
      <c r="AU285" s="22"/>
      <c r="AV285" s="21"/>
      <c r="AY285" s="21" t="str">
        <f>_xlfn.CONCAT(Table2[[#This Row],[device_manufacturer]], " ", Table2[[#This Row],[device_suggested_area]])</f>
        <v xml:space="preserve"> </v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552</v>
      </c>
      <c r="H286" s="21" t="s">
        <v>619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LOWER(SUBSTITUTE(SUBSTITUTE(Table2[[#This Row],[device_name]], " ", "-"), "_", "-"))</f>
        <v>davis-rack-weather-station</v>
      </c>
      <c r="AW28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86" s="21" t="str">
        <f>_xlfn.CONCAT(Table2[[#This Row],[device_manufacturer]], " ", Table2[[#This Row],[device_suggested_area]])</f>
        <v>Davis Rack</v>
      </c>
      <c r="AZ286" s="21" t="s">
        <v>500</v>
      </c>
      <c r="BA286" s="21" t="s">
        <v>36</v>
      </c>
      <c r="BB286" s="21" t="s">
        <v>37</v>
      </c>
      <c r="BC286" s="21" t="s">
        <v>1332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731</v>
      </c>
      <c r="F287" s="25" t="str">
        <f>IF(ISBLANK(Table2[[#This Row],[unique_id]]), "", Table2[[#This Row],[unique_id]])</f>
        <v>bertram_2_office_pantry_battery_percent</v>
      </c>
      <c r="G287" s="21" t="s">
        <v>546</v>
      </c>
      <c r="H287" s="21" t="s">
        <v>619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LOWER(SUBSTITUTE(SUBSTITUTE(Table2[[#This Row],[device_name]], " ", "-"), "_", "-"))</f>
        <v>netatmo-pantry-module</v>
      </c>
      <c r="AW28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287" s="21" t="str">
        <f>_xlfn.CONCAT(Table2[[#This Row],[device_manufacturer]], " ", Table2[[#This Row],[device_suggested_area]])</f>
        <v>Netatmo Pantry</v>
      </c>
      <c r="AZ287" s="21" t="s">
        <v>1217</v>
      </c>
      <c r="BA287" s="21" t="s">
        <v>1219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732</v>
      </c>
      <c r="F288" s="25" t="str">
        <f>IF(ISBLANK(Table2[[#This Row],[unique_id]]), "", Table2[[#This Row],[unique_id]])</f>
        <v>bertram_2_office_lounge_battery_percent</v>
      </c>
      <c r="G288" s="21" t="s">
        <v>547</v>
      </c>
      <c r="H288" s="21" t="s">
        <v>619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LOWER(SUBSTITUTE(SUBSTITUTE(Table2[[#This Row],[device_name]], " ", "-"), "_", "-"))</f>
        <v>netatmo-lounge-module</v>
      </c>
      <c r="AW288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288" s="21" t="str">
        <f>_xlfn.CONCAT(Table2[[#This Row],[device_manufacturer]], " ", Table2[[#This Row],[device_suggested_area]])</f>
        <v>Netatmo Lounge</v>
      </c>
      <c r="AZ288" s="21" t="s">
        <v>1217</v>
      </c>
      <c r="BA288" s="21" t="s">
        <v>1219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733</v>
      </c>
      <c r="F289" s="25" t="str">
        <f>IF(ISBLANK(Table2[[#This Row],[unique_id]]), "", Table2[[#This Row],[unique_id]])</f>
        <v>bertram_2_office_dining_battery_percent</v>
      </c>
      <c r="G289" s="21" t="s">
        <v>548</v>
      </c>
      <c r="H289" s="21" t="s">
        <v>619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LOWER(SUBSTITUTE(SUBSTITUTE(Table2[[#This Row],[device_name]], " ", "-"), "_", "-"))</f>
        <v>netatmo-dining-module</v>
      </c>
      <c r="AW289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89" s="21" t="str">
        <f>_xlfn.CONCAT(Table2[[#This Row],[device_manufacturer]], " ", Table2[[#This Row],[device_suggested_area]])</f>
        <v>Netatmo Dining</v>
      </c>
      <c r="AZ289" s="21" t="s">
        <v>1217</v>
      </c>
      <c r="BA289" s="21" t="s">
        <v>1219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734</v>
      </c>
      <c r="F290" s="25" t="str">
        <f>IF(ISBLANK(Table2[[#This Row],[unique_id]]), "", Table2[[#This Row],[unique_id]])</f>
        <v>bertram_2_office_basement_battery_percent</v>
      </c>
      <c r="G290" s="21" t="s">
        <v>549</v>
      </c>
      <c r="H290" s="21" t="s">
        <v>619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LOWER(SUBSTITUTE(SUBSTITUTE(Table2[[#This Row],[device_name]], " ", "-"), "_", "-"))</f>
        <v>netatmo-basement-module</v>
      </c>
      <c r="AW290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90" s="21" t="str">
        <f>_xlfn.CONCAT(Table2[[#This Row],[device_manufacturer]], " ", Table2[[#This Row],[device_suggested_area]])</f>
        <v>Netatmo Basement</v>
      </c>
      <c r="AZ290" s="21" t="s">
        <v>1217</v>
      </c>
      <c r="BA290" s="21" t="s">
        <v>1219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907</v>
      </c>
      <c r="F291" s="25" t="str">
        <f>IF(ISBLANK(Table2[[#This Row],[unique_id]]), "", Table2[[#This Row],[unique_id]])</f>
        <v>parents_move_battery</v>
      </c>
      <c r="G291" s="21" t="s">
        <v>550</v>
      </c>
      <c r="H291" s="21" t="s">
        <v>619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/>
      <c r="AY291" s="21" t="str">
        <f>_xlfn.CONCAT(Table2[[#This Row],[device_manufacturer]], " ", Table2[[#This Row],[device_suggested_area]])</f>
        <v xml:space="preserve"> </v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906</v>
      </c>
      <c r="F292" s="25" t="str">
        <f>IF(ISBLANK(Table2[[#This Row],[unique_id]]), "", Table2[[#This Row],[unique_id]])</f>
        <v>kitchen_move_battery</v>
      </c>
      <c r="G292" s="21" t="s">
        <v>551</v>
      </c>
      <c r="H292" s="21" t="s">
        <v>619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/>
      <c r="AY292" s="21" t="str">
        <f>_xlfn.CONCAT(Table2[[#This Row],[device_manufacturer]], " ", Table2[[#This Row],[device_suggested_area]])</f>
        <v xml:space="preserve"> </v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619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/>
      <c r="AY293" s="21" t="str">
        <f>_xlfn.CONCAT(Table2[[#This Row],[device_manufacturer]], " ", Table2[[#This Row],[device_suggested_area]])</f>
        <v xml:space="preserve"> </v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customHeight="1">
      <c r="A294" s="21">
        <v>2550</v>
      </c>
      <c r="B294" s="21" t="s">
        <v>26</v>
      </c>
      <c r="C294" s="21" t="s">
        <v>950</v>
      </c>
      <c r="D294" s="21" t="s">
        <v>27</v>
      </c>
      <c r="E294" s="21" t="s">
        <v>1007</v>
      </c>
      <c r="F294" s="25" t="str">
        <f>IF(ISBLANK(Table2[[#This Row],[unique_id]]), "", Table2[[#This Row],[unique_id]])</f>
        <v>all_standby</v>
      </c>
      <c r="G294" s="21" t="s">
        <v>1008</v>
      </c>
      <c r="H294" s="21" t="s">
        <v>620</v>
      </c>
      <c r="I294" s="21" t="s">
        <v>307</v>
      </c>
      <c r="O294" s="22" t="s">
        <v>961</v>
      </c>
      <c r="R294" s="46"/>
      <c r="T294" s="27" t="s">
        <v>1006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/>
      <c r="AY294" s="21" t="str">
        <f>_xlfn.CONCAT(Table2[[#This Row],[device_manufacturer]], " ", Table2[[#This Row],[device_suggested_area]])</f>
        <v xml:space="preserve"> </v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customHeight="1">
      <c r="A295" s="21">
        <v>2551</v>
      </c>
      <c r="B295" s="21" t="s">
        <v>26</v>
      </c>
      <c r="C295" s="21" t="s">
        <v>984</v>
      </c>
      <c r="D295" s="21" t="s">
        <v>149</v>
      </c>
      <c r="E295" s="27" t="s">
        <v>1339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620</v>
      </c>
      <c r="I295" s="21" t="s">
        <v>307</v>
      </c>
      <c r="O295" s="22" t="s">
        <v>961</v>
      </c>
      <c r="P295" s="21" t="s">
        <v>172</v>
      </c>
      <c r="Q295" s="21" t="s">
        <v>931</v>
      </c>
      <c r="R295" s="46" t="s">
        <v>916</v>
      </c>
      <c r="S295" s="21" t="str">
        <f>Table2[[#This Row],[friendly_name]]</f>
        <v>Lounge TV</v>
      </c>
      <c r="T295" s="27" t="s">
        <v>1336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LOWER(SUBSTITUTE(SUBSTITUTE(Table2[[#This Row],[device_name]], " ", "-"), "_", "-"))</f>
        <v>tplink-lounge-tv</v>
      </c>
      <c r="AW295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5" s="21" t="str">
        <f>_xlfn.CONCAT(Table2[[#This Row],[device_manufacturer]], " ", Table2[[#This Row],[device_suggested_area]])</f>
        <v>TPLink Lounge</v>
      </c>
      <c r="AZ295" s="21" t="s">
        <v>1205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1338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620</v>
      </c>
      <c r="I296" s="21" t="s">
        <v>307</v>
      </c>
      <c r="M296" s="21" t="s">
        <v>268</v>
      </c>
      <c r="O296" s="22" t="s">
        <v>961</v>
      </c>
      <c r="P296" s="21" t="s">
        <v>172</v>
      </c>
      <c r="Q296" s="21" t="s">
        <v>931</v>
      </c>
      <c r="R296" s="46" t="s">
        <v>916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LOWER(SUBSTITUTE(SUBSTITUTE(Table2[[#This Row],[device_name]], " ", "-"), "_", "-"))</f>
        <v>tplink-lounge-tv</v>
      </c>
      <c r="AW296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6" s="21" t="str">
        <f>_xlfn.CONCAT(Table2[[#This Row],[device_manufacturer]], " ", Table2[[#This Row],[device_suggested_area]])</f>
        <v>TPLink Lounge</v>
      </c>
      <c r="AZ296" s="21" t="s">
        <v>1205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1196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customHeight="1">
      <c r="A297" s="21">
        <v>2553</v>
      </c>
      <c r="B297" s="21" t="s">
        <v>26</v>
      </c>
      <c r="C297" s="21" t="s">
        <v>984</v>
      </c>
      <c r="D297" s="21" t="s">
        <v>149</v>
      </c>
      <c r="E297" s="27" t="s">
        <v>1168</v>
      </c>
      <c r="F297" s="25" t="str">
        <f>IF(ISBLANK(Table2[[#This Row],[unique_id]]), "", Table2[[#This Row],[unique_id]])</f>
        <v>template_lounge_sub_plug_proxy</v>
      </c>
      <c r="G297" s="21" t="s">
        <v>965</v>
      </c>
      <c r="H297" s="21" t="s">
        <v>620</v>
      </c>
      <c r="I297" s="21" t="s">
        <v>307</v>
      </c>
      <c r="O297" s="22" t="s">
        <v>961</v>
      </c>
      <c r="P297" s="21" t="s">
        <v>172</v>
      </c>
      <c r="Q297" s="21" t="s">
        <v>931</v>
      </c>
      <c r="R297" s="46" t="s">
        <v>916</v>
      </c>
      <c r="S297" s="21" t="str">
        <f>Table2[[#This Row],[friendly_name]]</f>
        <v>Lounge Sub</v>
      </c>
      <c r="T297" s="27" t="s">
        <v>1336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LOWER(SUBSTITUTE(SUBSTITUTE(Table2[[#This Row],[device_name]], " ", "-"), "_", "-"))</f>
        <v>tplink-lounge-sub</v>
      </c>
      <c r="AW297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7" s="21" t="str">
        <f>_xlfn.CONCAT(Table2[[#This Row],[device_manufacturer]], " ", Table2[[#This Row],[device_suggested_area]])</f>
        <v>TPLink Lounge</v>
      </c>
      <c r="AZ297" s="21" t="s">
        <v>1248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1016</v>
      </c>
      <c r="F298" s="25" t="str">
        <f>IF(ISBLANK(Table2[[#This Row],[unique_id]]), "", Table2[[#This Row],[unique_id]])</f>
        <v>lounge_sub_plug</v>
      </c>
      <c r="G298" s="21" t="s">
        <v>965</v>
      </c>
      <c r="H298" s="21" t="s">
        <v>620</v>
      </c>
      <c r="I298" s="21" t="s">
        <v>307</v>
      </c>
      <c r="M298" s="21" t="s">
        <v>268</v>
      </c>
      <c r="O298" s="22" t="s">
        <v>961</v>
      </c>
      <c r="P298" s="21" t="s">
        <v>172</v>
      </c>
      <c r="Q298" s="21" t="s">
        <v>931</v>
      </c>
      <c r="R298" s="46" t="s">
        <v>916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966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LOWER(SUBSTITUTE(SUBSTITUTE(Table2[[#This Row],[device_name]], " ", "-"), "_", "-"))</f>
        <v>tplink-lounge-sub</v>
      </c>
      <c r="AW298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8" s="21" t="str">
        <f>_xlfn.CONCAT(Table2[[#This Row],[device_manufacturer]], " ", Table2[[#This Row],[device_suggested_area]])</f>
        <v>TPLink Lounge</v>
      </c>
      <c r="AZ298" s="21" t="s">
        <v>1248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1196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customHeight="1">
      <c r="A299" s="21">
        <v>2555</v>
      </c>
      <c r="B299" s="21" t="s">
        <v>26</v>
      </c>
      <c r="C299" s="21" t="s">
        <v>984</v>
      </c>
      <c r="D299" s="21" t="s">
        <v>149</v>
      </c>
      <c r="E299" s="27" t="s">
        <v>1169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620</v>
      </c>
      <c r="I299" s="21" t="s">
        <v>307</v>
      </c>
      <c r="O299" s="22" t="s">
        <v>961</v>
      </c>
      <c r="P299" s="21" t="s">
        <v>172</v>
      </c>
      <c r="Q299" s="21" t="s">
        <v>931</v>
      </c>
      <c r="R299" s="21" t="s">
        <v>620</v>
      </c>
      <c r="S299" s="21" t="str">
        <f>Table2[[#This Row],[friendly_name]]</f>
        <v>Study Outlet</v>
      </c>
      <c r="T299" s="27" t="s">
        <v>1335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LOWER(SUBSTITUTE(SUBSTITUTE(Table2[[#This Row],[device_name]], " ", "-"), "_", "-"))</f>
        <v>tplink-study-outlet</v>
      </c>
      <c r="AW299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299" s="21" t="str">
        <f>_xlfn.CONCAT(Table2[[#This Row],[device_manufacturer]], " ", Table2[[#This Row],[device_suggested_area]])</f>
        <v>TPLink Study</v>
      </c>
      <c r="AZ299" s="21" t="s">
        <v>1245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1017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620</v>
      </c>
      <c r="I300" s="21" t="s">
        <v>307</v>
      </c>
      <c r="M300" s="21" t="s">
        <v>268</v>
      </c>
      <c r="O300" s="22" t="s">
        <v>961</v>
      </c>
      <c r="P300" s="21" t="s">
        <v>172</v>
      </c>
      <c r="Q300" s="21" t="s">
        <v>931</v>
      </c>
      <c r="R300" s="21" t="s">
        <v>620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LOWER(SUBSTITUTE(SUBSTITUTE(Table2[[#This Row],[device_name]], " ", "-"), "_", "-"))</f>
        <v>tplink-study-outlet</v>
      </c>
      <c r="AW300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300" s="21" t="str">
        <f>_xlfn.CONCAT(Table2[[#This Row],[device_manufacturer]], " ", Table2[[#This Row],[device_suggested_area]])</f>
        <v>TPLink Study</v>
      </c>
      <c r="AZ300" s="21" t="s">
        <v>1245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1196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customHeight="1">
      <c r="A301" s="21">
        <v>2557</v>
      </c>
      <c r="B301" s="21" t="s">
        <v>26</v>
      </c>
      <c r="C301" s="21" t="s">
        <v>984</v>
      </c>
      <c r="D301" s="21" t="s">
        <v>149</v>
      </c>
      <c r="E301" s="27" t="s">
        <v>1170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620</v>
      </c>
      <c r="I301" s="21" t="s">
        <v>307</v>
      </c>
      <c r="O301" s="22" t="s">
        <v>961</v>
      </c>
      <c r="P301" s="21" t="s">
        <v>172</v>
      </c>
      <c r="Q301" s="21" t="s">
        <v>931</v>
      </c>
      <c r="R301" s="21" t="s">
        <v>620</v>
      </c>
      <c r="S301" s="21" t="str">
        <f>Table2[[#This Row],[friendly_name]]</f>
        <v>Office Outlet</v>
      </c>
      <c r="T301" s="27" t="s">
        <v>1335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LOWER(SUBSTITUTE(SUBSTITUTE(Table2[[#This Row],[device_name]], " ", "-"), "_", "-"))</f>
        <v>tplink-office-outlet</v>
      </c>
      <c r="AW301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1" s="21" t="str">
        <f>_xlfn.CONCAT(Table2[[#This Row],[device_manufacturer]], " ", Table2[[#This Row],[device_suggested_area]])</f>
        <v>TPLink Office</v>
      </c>
      <c r="AZ301" s="21" t="s">
        <v>1245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1018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620</v>
      </c>
      <c r="I302" s="21" t="s">
        <v>307</v>
      </c>
      <c r="M302" s="21" t="s">
        <v>268</v>
      </c>
      <c r="O302" s="22" t="s">
        <v>961</v>
      </c>
      <c r="P302" s="21" t="s">
        <v>172</v>
      </c>
      <c r="Q302" s="21" t="s">
        <v>931</v>
      </c>
      <c r="R302" s="21" t="s">
        <v>620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LOWER(SUBSTITUTE(SUBSTITUTE(Table2[[#This Row],[device_name]], " ", "-"), "_", "-"))</f>
        <v>tplink-office-outlet</v>
      </c>
      <c r="AW302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2" s="21" t="str">
        <f>_xlfn.CONCAT(Table2[[#This Row],[device_manufacturer]], " ", Table2[[#This Row],[device_suggested_area]])</f>
        <v>TPLink Office</v>
      </c>
      <c r="AZ302" s="21" t="s">
        <v>1245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1197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customHeight="1">
      <c r="A303" s="21">
        <v>2559</v>
      </c>
      <c r="B303" s="21" t="s">
        <v>26</v>
      </c>
      <c r="C303" s="21" t="s">
        <v>984</v>
      </c>
      <c r="D303" s="21" t="s">
        <v>149</v>
      </c>
      <c r="E303" s="27" t="s">
        <v>1171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620</v>
      </c>
      <c r="I303" s="21" t="s">
        <v>307</v>
      </c>
      <c r="O303" s="22" t="s">
        <v>961</v>
      </c>
      <c r="P303" s="21" t="s">
        <v>172</v>
      </c>
      <c r="Q303" s="21" t="s">
        <v>932</v>
      </c>
      <c r="R303" s="21" t="s">
        <v>942</v>
      </c>
      <c r="S303" s="21" t="str">
        <f>Table2[[#This Row],[friendly_name]]</f>
        <v>Dish Washer</v>
      </c>
      <c r="T303" s="27" t="s">
        <v>1335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LOWER(SUBSTITUTE(SUBSTITUTE(Table2[[#This Row],[device_name]], " ", "-"), "_", "-"))</f>
        <v>tplink-kitchen-dish-washer</v>
      </c>
      <c r="AW303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3" s="21" t="str">
        <f>_xlfn.CONCAT(Table2[[#This Row],[device_manufacturer]], " ", Table2[[#This Row],[device_suggested_area]])</f>
        <v>TPLink 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1019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620</v>
      </c>
      <c r="I304" s="21" t="s">
        <v>307</v>
      </c>
      <c r="M304" s="21" t="s">
        <v>268</v>
      </c>
      <c r="O304" s="22" t="s">
        <v>961</v>
      </c>
      <c r="P304" s="21" t="s">
        <v>172</v>
      </c>
      <c r="Q304" s="21" t="s">
        <v>932</v>
      </c>
      <c r="R304" s="21" t="s">
        <v>942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LOWER(SUBSTITUTE(SUBSTITUTE(Table2[[#This Row],[device_name]], " ", "-"), "_", "-"))</f>
        <v>tplink-kitchen-dish-washer</v>
      </c>
      <c r="AW304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4" s="21" t="str">
        <f>_xlfn.CONCAT(Table2[[#This Row],[device_manufacturer]], " ", Table2[[#This Row],[device_suggested_area]])</f>
        <v>TPLink 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1196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customHeight="1">
      <c r="A305" s="21">
        <v>2561</v>
      </c>
      <c r="B305" s="21" t="s">
        <v>26</v>
      </c>
      <c r="C305" s="21" t="s">
        <v>984</v>
      </c>
      <c r="D305" s="21" t="s">
        <v>149</v>
      </c>
      <c r="E305" s="27" t="s">
        <v>1172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620</v>
      </c>
      <c r="I305" s="21" t="s">
        <v>307</v>
      </c>
      <c r="O305" s="22" t="s">
        <v>961</v>
      </c>
      <c r="P305" s="21" t="s">
        <v>172</v>
      </c>
      <c r="Q305" s="21" t="s">
        <v>932</v>
      </c>
      <c r="R305" s="21" t="s">
        <v>942</v>
      </c>
      <c r="S305" s="21" t="str">
        <f>Table2[[#This Row],[friendly_name]]</f>
        <v>Clothes Dryer</v>
      </c>
      <c r="T305" s="27" t="s">
        <v>1335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LOWER(SUBSTITUTE(SUBSTITUTE(Table2[[#This Row],[device_name]], " ", "-"), "_", "-"))</f>
        <v>tplink-laundry-clothes-dryer</v>
      </c>
      <c r="AW305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5" s="21" t="str">
        <f>_xlfn.CONCAT(Table2[[#This Row],[device_manufacturer]], " ", Table2[[#This Row],[device_suggested_area]])</f>
        <v>TPLink 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1020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620</v>
      </c>
      <c r="I306" s="21" t="s">
        <v>307</v>
      </c>
      <c r="M306" s="21" t="s">
        <v>268</v>
      </c>
      <c r="O306" s="22" t="s">
        <v>961</v>
      </c>
      <c r="P306" s="21" t="s">
        <v>172</v>
      </c>
      <c r="Q306" s="21" t="s">
        <v>932</v>
      </c>
      <c r="R306" s="21" t="s">
        <v>942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LOWER(SUBSTITUTE(SUBSTITUTE(Table2[[#This Row],[device_name]], " ", "-"), "_", "-"))</f>
        <v>tplink-laundry-clothes-dryer</v>
      </c>
      <c r="AW306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6" s="21" t="str">
        <f>_xlfn.CONCAT(Table2[[#This Row],[device_manufacturer]], " ", Table2[[#This Row],[device_suggested_area]])</f>
        <v>TPLink 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1196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customHeight="1">
      <c r="A307" s="21">
        <v>2563</v>
      </c>
      <c r="B307" s="21" t="s">
        <v>26</v>
      </c>
      <c r="C307" s="21" t="s">
        <v>984</v>
      </c>
      <c r="D307" s="21" t="s">
        <v>149</v>
      </c>
      <c r="E307" s="27" t="s">
        <v>1173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620</v>
      </c>
      <c r="I307" s="21" t="s">
        <v>307</v>
      </c>
      <c r="O307" s="22" t="s">
        <v>961</v>
      </c>
      <c r="P307" s="21" t="s">
        <v>172</v>
      </c>
      <c r="Q307" s="21" t="s">
        <v>932</v>
      </c>
      <c r="R307" s="21" t="s">
        <v>942</v>
      </c>
      <c r="S307" s="21" t="str">
        <f>Table2[[#This Row],[friendly_name]]</f>
        <v>Washing Machine</v>
      </c>
      <c r="T307" s="27" t="s">
        <v>1335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LOWER(SUBSTITUTE(SUBSTITUTE(Table2[[#This Row],[device_name]], " ", "-"), "_", "-"))</f>
        <v>tplink-laundry-washing-machine</v>
      </c>
      <c r="AW30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7" s="21" t="str">
        <f>_xlfn.CONCAT(Table2[[#This Row],[device_manufacturer]], " ", Table2[[#This Row],[device_suggested_area]])</f>
        <v>TPLink 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1021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620</v>
      </c>
      <c r="I308" s="21" t="s">
        <v>307</v>
      </c>
      <c r="M308" s="21" t="s">
        <v>268</v>
      </c>
      <c r="O308" s="22" t="s">
        <v>961</v>
      </c>
      <c r="P308" s="21" t="s">
        <v>172</v>
      </c>
      <c r="Q308" s="21" t="s">
        <v>932</v>
      </c>
      <c r="R308" s="21" t="s">
        <v>942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LOWER(SUBSTITUTE(SUBSTITUTE(Table2[[#This Row],[device_name]], " ", "-"), "_", "-"))</f>
        <v>tplink-laundry-washing-machine</v>
      </c>
      <c r="AW30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8" s="21" t="str">
        <f>_xlfn.CONCAT(Table2[[#This Row],[device_manufacturer]], " ", Table2[[#This Row],[device_suggested_area]])</f>
        <v>TPLink 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1196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customHeight="1">
      <c r="A309" s="21">
        <v>2565</v>
      </c>
      <c r="B309" s="21" t="s">
        <v>26</v>
      </c>
      <c r="C309" s="21" t="s">
        <v>984</v>
      </c>
      <c r="D309" s="21" t="s">
        <v>149</v>
      </c>
      <c r="E309" s="27" t="s">
        <v>1174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620</v>
      </c>
      <c r="I309" s="21" t="s">
        <v>307</v>
      </c>
      <c r="O309" s="22" t="s">
        <v>961</v>
      </c>
      <c r="P309" s="21" t="s">
        <v>172</v>
      </c>
      <c r="Q309" s="21" t="s">
        <v>932</v>
      </c>
      <c r="R309" s="21" t="s">
        <v>942</v>
      </c>
      <c r="S309" s="21" t="str">
        <f>Table2[[#This Row],[friendly_name]]</f>
        <v>Coffee Machine</v>
      </c>
      <c r="T309" s="27" t="s">
        <v>1335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LOWER(SUBSTITUTE(SUBSTITUTE(Table2[[#This Row],[device_name]], " ", "-"), "_", "-"))</f>
        <v>tplink-kitchen-coffee-machine</v>
      </c>
      <c r="AW309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09" s="21" t="str">
        <f>_xlfn.CONCAT(Table2[[#This Row],[device_manufacturer]], " ", Table2[[#This Row],[device_suggested_area]])</f>
        <v>TPLink 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1022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620</v>
      </c>
      <c r="I310" s="21" t="s">
        <v>307</v>
      </c>
      <c r="M310" s="21" t="s">
        <v>268</v>
      </c>
      <c r="O310" s="22" t="s">
        <v>961</v>
      </c>
      <c r="P310" s="21" t="s">
        <v>172</v>
      </c>
      <c r="Q310" s="21" t="s">
        <v>932</v>
      </c>
      <c r="R310" s="21" t="s">
        <v>942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LOWER(SUBSTITUTE(SUBSTITUTE(Table2[[#This Row],[device_name]], " ", "-"), "_", "-"))</f>
        <v>tplink-kitchen-coffee-machine</v>
      </c>
      <c r="AW310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10" s="21" t="str">
        <f>_xlfn.CONCAT(Table2[[#This Row],[device_manufacturer]], " ", Table2[[#This Row],[device_suggested_area]])</f>
        <v>TPLink 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1196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customHeight="1">
      <c r="A311" s="21">
        <v>2567</v>
      </c>
      <c r="B311" s="21" t="s">
        <v>26</v>
      </c>
      <c r="C311" s="21" t="s">
        <v>984</v>
      </c>
      <c r="D311" s="21" t="s">
        <v>149</v>
      </c>
      <c r="E311" s="27" t="s">
        <v>1175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620</v>
      </c>
      <c r="I311" s="21" t="s">
        <v>307</v>
      </c>
      <c r="O311" s="22" t="s">
        <v>961</v>
      </c>
      <c r="P311" s="21" t="s">
        <v>172</v>
      </c>
      <c r="Q311" s="21" t="s">
        <v>931</v>
      </c>
      <c r="R311" s="21" t="s">
        <v>943</v>
      </c>
      <c r="S311" s="21" t="str">
        <f>Table2[[#This Row],[friendly_name]]</f>
        <v>Kitchen Fridge</v>
      </c>
      <c r="T311" s="27" t="s">
        <v>1336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LOWER(SUBSTITUTE(SUBSTITUTE(Table2[[#This Row],[device_name]], " ", "-"), "_", "-"))</f>
        <v>tplink-kitchen-fridge</v>
      </c>
      <c r="AW311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1" s="21" t="str">
        <f>_xlfn.CONCAT(Table2[[#This Row],[device_manufacturer]], " ", Table2[[#This Row],[device_suggested_area]])</f>
        <v>TPLink Kitchen</v>
      </c>
      <c r="AZ311" s="21" t="s">
        <v>1249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1023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620</v>
      </c>
      <c r="I312" s="21" t="s">
        <v>307</v>
      </c>
      <c r="M312" s="21" t="s">
        <v>268</v>
      </c>
      <c r="O312" s="22" t="s">
        <v>961</v>
      </c>
      <c r="P312" s="21" t="s">
        <v>172</v>
      </c>
      <c r="Q312" s="21" t="s">
        <v>931</v>
      </c>
      <c r="R312" s="21" t="s">
        <v>943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LOWER(SUBSTITUTE(SUBSTITUTE(Table2[[#This Row],[device_name]], " ", "-"), "_", "-"))</f>
        <v>tplink-kitchen-fridge</v>
      </c>
      <c r="AW312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2" s="21" t="str">
        <f>_xlfn.CONCAT(Table2[[#This Row],[device_manufacturer]], " ", Table2[[#This Row],[device_suggested_area]])</f>
        <v>TPLink Kitchen</v>
      </c>
      <c r="AZ312" s="21" t="s">
        <v>1249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1196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customHeight="1">
      <c r="A313" s="21">
        <v>2569</v>
      </c>
      <c r="B313" s="21" t="s">
        <v>26</v>
      </c>
      <c r="C313" s="21" t="s">
        <v>984</v>
      </c>
      <c r="D313" s="21" t="s">
        <v>149</v>
      </c>
      <c r="E313" s="27" t="s">
        <v>1176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620</v>
      </c>
      <c r="I313" s="21" t="s">
        <v>307</v>
      </c>
      <c r="O313" s="22" t="s">
        <v>961</v>
      </c>
      <c r="P313" s="21" t="s">
        <v>172</v>
      </c>
      <c r="Q313" s="21" t="s">
        <v>931</v>
      </c>
      <c r="R313" s="21" t="s">
        <v>943</v>
      </c>
      <c r="S313" s="21" t="str">
        <f>Table2[[#This Row],[friendly_name]]</f>
        <v>Deck Freezer</v>
      </c>
      <c r="T313" s="27" t="s">
        <v>1336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LOWER(SUBSTITUTE(SUBSTITUTE(Table2[[#This Row],[device_name]], " ", "-"), "_", "-"))</f>
        <v>tplink-deck-freezer</v>
      </c>
      <c r="AW313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3" s="21" t="str">
        <f>_xlfn.CONCAT(Table2[[#This Row],[device_manufacturer]], " ", Table2[[#This Row],[device_suggested_area]])</f>
        <v>TPLink Deck</v>
      </c>
      <c r="AZ313" s="21" t="s">
        <v>1250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1024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620</v>
      </c>
      <c r="I314" s="21" t="s">
        <v>307</v>
      </c>
      <c r="M314" s="21" t="s">
        <v>268</v>
      </c>
      <c r="O314" s="22" t="s">
        <v>961</v>
      </c>
      <c r="P314" s="21" t="s">
        <v>172</v>
      </c>
      <c r="Q314" s="21" t="s">
        <v>931</v>
      </c>
      <c r="R314" s="21" t="s">
        <v>943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LOWER(SUBSTITUTE(SUBSTITUTE(Table2[[#This Row],[device_name]], " ", "-"), "_", "-"))</f>
        <v>tplink-deck-freezer</v>
      </c>
      <c r="AW314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4" s="21" t="str">
        <f>_xlfn.CONCAT(Table2[[#This Row],[device_manufacturer]], " ", Table2[[#This Row],[device_suggested_area]])</f>
        <v>TPLink Deck</v>
      </c>
      <c r="AZ314" s="21" t="s">
        <v>1250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1196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customHeight="1">
      <c r="A315" s="21">
        <v>2571</v>
      </c>
      <c r="B315" s="21" t="s">
        <v>26</v>
      </c>
      <c r="C315" s="21" t="s">
        <v>984</v>
      </c>
      <c r="D315" s="21" t="s">
        <v>149</v>
      </c>
      <c r="E315" s="27" t="s">
        <v>1177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620</v>
      </c>
      <c r="I315" s="21" t="s">
        <v>307</v>
      </c>
      <c r="O315" s="22" t="s">
        <v>961</v>
      </c>
      <c r="P315" s="21" t="s">
        <v>172</v>
      </c>
      <c r="Q315" s="21" t="s">
        <v>931</v>
      </c>
      <c r="R315" s="21" t="s">
        <v>620</v>
      </c>
      <c r="S315" s="21" t="str">
        <f>Table2[[#This Row],[friendly_name]]</f>
        <v>Battery Charger</v>
      </c>
      <c r="T315" s="27" t="s">
        <v>1335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LOWER(SUBSTITUTE(SUBSTITUTE(Table2[[#This Row],[device_name]], " ", "-"), "_", "-"))</f>
        <v>tplink-study-battery-charger</v>
      </c>
      <c r="AW315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5" s="21" t="str">
        <f>_xlfn.CONCAT(Table2[[#This Row],[device_manufacturer]], " ", Table2[[#This Row],[device_suggested_area]])</f>
        <v>TPLink 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1025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620</v>
      </c>
      <c r="I316" s="21" t="s">
        <v>307</v>
      </c>
      <c r="M316" s="21" t="s">
        <v>268</v>
      </c>
      <c r="O316" s="22" t="s">
        <v>961</v>
      </c>
      <c r="P316" s="21" t="s">
        <v>172</v>
      </c>
      <c r="Q316" s="21" t="s">
        <v>931</v>
      </c>
      <c r="R316" s="21" t="s">
        <v>620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LOWER(SUBSTITUTE(SUBSTITUTE(Table2[[#This Row],[device_name]], " ", "-"), "_", "-"))</f>
        <v>tplink-study-battery-charger</v>
      </c>
      <c r="AW316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6" s="21" t="str">
        <f>_xlfn.CONCAT(Table2[[#This Row],[device_manufacturer]], " ", Table2[[#This Row],[device_suggested_area]])</f>
        <v>TPLink 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1196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customHeight="1">
      <c r="A317" s="21">
        <v>2573</v>
      </c>
      <c r="B317" s="21" t="s">
        <v>26</v>
      </c>
      <c r="C317" s="21" t="s">
        <v>984</v>
      </c>
      <c r="D317" s="21" t="s">
        <v>149</v>
      </c>
      <c r="E317" s="27" t="s">
        <v>1178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620</v>
      </c>
      <c r="I317" s="21" t="s">
        <v>307</v>
      </c>
      <c r="O317" s="22" t="s">
        <v>961</v>
      </c>
      <c r="P317" s="21" t="s">
        <v>172</v>
      </c>
      <c r="Q317" s="21" t="s">
        <v>931</v>
      </c>
      <c r="R317" s="21" t="s">
        <v>620</v>
      </c>
      <c r="S317" s="21" t="str">
        <f>Table2[[#This Row],[friendly_name]]</f>
        <v>Vacuum Charger</v>
      </c>
      <c r="T317" s="27" t="s">
        <v>1335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LOWER(SUBSTITUTE(SUBSTITUTE(Table2[[#This Row],[device_name]], " ", "-"), "_", "-"))</f>
        <v>tplink-laundry-vacuum-charger</v>
      </c>
      <c r="AW31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7" s="21" t="str">
        <f>_xlfn.CONCAT(Table2[[#This Row],[device_manufacturer]], " ", Table2[[#This Row],[device_suggested_area]])</f>
        <v>TPLink 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1026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620</v>
      </c>
      <c r="I318" s="21" t="s">
        <v>307</v>
      </c>
      <c r="M318" s="21" t="s">
        <v>268</v>
      </c>
      <c r="O318" s="22" t="s">
        <v>961</v>
      </c>
      <c r="P318" s="21" t="s">
        <v>172</v>
      </c>
      <c r="Q318" s="21" t="s">
        <v>931</v>
      </c>
      <c r="R318" s="21" t="s">
        <v>620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LOWER(SUBSTITUTE(SUBSTITUTE(Table2[[#This Row],[device_name]], " ", "-"), "_", "-"))</f>
        <v>tplink-laundry-vacuum-charger</v>
      </c>
      <c r="AW31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8" s="21" t="str">
        <f>_xlfn.CONCAT(Table2[[#This Row],[device_manufacturer]], " ", Table2[[#This Row],[device_suggested_area]])</f>
        <v>TPLink 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1197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customHeight="1">
      <c r="A319" s="21">
        <v>2575</v>
      </c>
      <c r="B319" s="21" t="s">
        <v>26</v>
      </c>
      <c r="C319" s="21" t="s">
        <v>984</v>
      </c>
      <c r="D319" s="21" t="s">
        <v>149</v>
      </c>
      <c r="E319" s="27" t="s">
        <v>1340</v>
      </c>
      <c r="F319" s="25" t="str">
        <f>IF(ISBLANK(Table2[[#This Row],[unique_id]]), "", Table2[[#This Row],[unique_id]])</f>
        <v>template_ada_tablet_plug_proxy</v>
      </c>
      <c r="G319" s="21" t="s">
        <v>997</v>
      </c>
      <c r="H319" s="21" t="s">
        <v>620</v>
      </c>
      <c r="I319" s="21" t="s">
        <v>307</v>
      </c>
      <c r="O319" s="22" t="s">
        <v>961</v>
      </c>
      <c r="P319" s="21" t="s">
        <v>172</v>
      </c>
      <c r="Q319" s="21" t="s">
        <v>931</v>
      </c>
      <c r="R319" s="46" t="s">
        <v>916</v>
      </c>
      <c r="S319" s="21" t="str">
        <f>Table2[[#This Row],[friendly_name]]</f>
        <v>Ada Tablet</v>
      </c>
      <c r="T319" s="27" t="s">
        <v>1335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LOWER(SUBSTITUTE(SUBSTITUTE(Table2[[#This Row],[device_name]], " ", "-"), "_", "-"))</f>
        <v>tplink-lounge-ada-tablet</v>
      </c>
      <c r="AW319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19" s="21" t="str">
        <f>_xlfn.CONCAT(Table2[[#This Row],[device_manufacturer]], " ", Table2[[#This Row],[device_suggested_area]])</f>
        <v>TPLink Lounge</v>
      </c>
      <c r="AZ319" s="21" t="s">
        <v>997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1341</v>
      </c>
      <c r="F320" s="25" t="str">
        <f>IF(ISBLANK(Table2[[#This Row],[unique_id]]), "", Table2[[#This Row],[unique_id]])</f>
        <v>ada_tablet_plug</v>
      </c>
      <c r="G320" s="21" t="s">
        <v>997</v>
      </c>
      <c r="H320" s="21" t="s">
        <v>620</v>
      </c>
      <c r="I320" s="21" t="s">
        <v>307</v>
      </c>
      <c r="M320" s="21" t="s">
        <v>268</v>
      </c>
      <c r="O320" s="22" t="s">
        <v>961</v>
      </c>
      <c r="P320" s="21" t="s">
        <v>172</v>
      </c>
      <c r="Q320" s="21" t="s">
        <v>931</v>
      </c>
      <c r="R320" s="46" t="s">
        <v>916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998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LOWER(SUBSTITUTE(SUBSTITUTE(Table2[[#This Row],[device_name]], " ", "-"), "_", "-"))</f>
        <v>tplink-lounge-ada-tablet</v>
      </c>
      <c r="AW320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20" s="21" t="str">
        <f>_xlfn.CONCAT(Table2[[#This Row],[device_manufacturer]], " ", Table2[[#This Row],[device_suggested_area]])</f>
        <v>TPLink Lounge</v>
      </c>
      <c r="AZ320" s="21" t="s">
        <v>997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1196</v>
      </c>
      <c r="BG320" s="21" t="s">
        <v>472</v>
      </c>
      <c r="BH320" s="21" t="s">
        <v>973</v>
      </c>
      <c r="BI320" s="21" t="s">
        <v>692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customHeight="1">
      <c r="A321" s="21">
        <v>2577</v>
      </c>
      <c r="B321" s="21" t="s">
        <v>26</v>
      </c>
      <c r="C321" s="21" t="s">
        <v>984</v>
      </c>
      <c r="D321" s="21" t="s">
        <v>149</v>
      </c>
      <c r="E321" s="27" t="s">
        <v>1342</v>
      </c>
      <c r="F321" s="25" t="str">
        <f>IF(ISBLANK(Table2[[#This Row],[unique_id]]), "", Table2[[#This Row],[unique_id]])</f>
        <v>template_server_flo_plug_proxy</v>
      </c>
      <c r="G321" s="21" t="s">
        <v>981</v>
      </c>
      <c r="H321" s="21" t="s">
        <v>620</v>
      </c>
      <c r="I321" s="21" t="s">
        <v>307</v>
      </c>
      <c r="O321" s="22" t="s">
        <v>961</v>
      </c>
      <c r="R321" s="21" t="s">
        <v>976</v>
      </c>
      <c r="S321" s="21" t="str">
        <f>Table2[[#This Row],[friendly_name]]</f>
        <v>Server Flo</v>
      </c>
      <c r="T321" s="27" t="s">
        <v>1335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LOWER(SUBSTITUTE(SUBSTITUTE(Table2[[#This Row],[device_name]], " ", "-"), "_", "-"))</f>
        <v>tplink-rack-macbook-flo</v>
      </c>
      <c r="AW321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1" s="21" t="str">
        <f>_xlfn.CONCAT(Table2[[#This Row],[device_manufacturer]], " ", Table2[[#This Row],[device_suggested_area]])</f>
        <v>TPLink Rack</v>
      </c>
      <c r="AZ321" s="21" t="s">
        <v>1323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1343</v>
      </c>
      <c r="F322" s="25" t="str">
        <f>IF(ISBLANK(Table2[[#This Row],[unique_id]]), "", Table2[[#This Row],[unique_id]])</f>
        <v>server_flo_plug</v>
      </c>
      <c r="G322" s="21" t="s">
        <v>981</v>
      </c>
      <c r="H322" s="21" t="s">
        <v>620</v>
      </c>
      <c r="I322" s="21" t="s">
        <v>307</v>
      </c>
      <c r="M322" s="21" t="s">
        <v>268</v>
      </c>
      <c r="O322" s="22" t="s">
        <v>961</v>
      </c>
      <c r="R322" s="21" t="s">
        <v>976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LOWER(SUBSTITUTE(SUBSTITUTE(Table2[[#This Row],[device_name]], " ", "-"), "_", "-"))</f>
        <v>tplink-rack-macbook-flo</v>
      </c>
      <c r="AW322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2" s="21" t="str">
        <f>_xlfn.CONCAT(Table2[[#This Row],[device_manufacturer]], " ", Table2[[#This Row],[device_suggested_area]])</f>
        <v>TPLink Rack</v>
      </c>
      <c r="AZ322" s="21" t="s">
        <v>1323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1197</v>
      </c>
      <c r="BG322" s="21" t="s">
        <v>472</v>
      </c>
      <c r="BH322" s="21" t="s">
        <v>979</v>
      </c>
      <c r="BI322" s="21" t="s">
        <v>974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customHeight="1">
      <c r="A323" s="21">
        <v>2579</v>
      </c>
      <c r="B323" s="21" t="s">
        <v>26</v>
      </c>
      <c r="C323" s="21" t="s">
        <v>984</v>
      </c>
      <c r="D323" s="21" t="s">
        <v>149</v>
      </c>
      <c r="E323" s="27" t="s">
        <v>1344</v>
      </c>
      <c r="F323" s="25" t="str">
        <f>IF(ISBLANK(Table2[[#This Row],[unique_id]]), "", Table2[[#This Row],[unique_id]])</f>
        <v>template_server_meg_plug_proxy</v>
      </c>
      <c r="G323" s="24" t="s">
        <v>980</v>
      </c>
      <c r="H323" s="21" t="s">
        <v>620</v>
      </c>
      <c r="I323" s="21" t="s">
        <v>307</v>
      </c>
      <c r="O323" s="22" t="s">
        <v>961</v>
      </c>
      <c r="R323" s="21" t="s">
        <v>976</v>
      </c>
      <c r="S323" s="21" t="str">
        <f>Table2[[#This Row],[friendly_name]]</f>
        <v>Server Meg</v>
      </c>
      <c r="T323" s="27" t="s">
        <v>1335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LOWER(SUBSTITUTE(SUBSTITUTE(Table2[[#This Row],[device_name]], " ", "-"), "_", "-"))</f>
        <v>tplink-rack-macmini-meg</v>
      </c>
      <c r="AW323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3" s="21" t="str">
        <f>_xlfn.CONCAT(Table2[[#This Row],[device_manufacturer]], " ", Table2[[#This Row],[device_suggested_area]])</f>
        <v>TPLink Rack</v>
      </c>
      <c r="AZ323" s="21" t="s">
        <v>1324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1345</v>
      </c>
      <c r="F324" s="25" t="str">
        <f>IF(ISBLANK(Table2[[#This Row],[unique_id]]), "", Table2[[#This Row],[unique_id]])</f>
        <v>server_meg_plug</v>
      </c>
      <c r="G324" s="24" t="s">
        <v>980</v>
      </c>
      <c r="H324" s="21" t="s">
        <v>620</v>
      </c>
      <c r="I324" s="21" t="s">
        <v>307</v>
      </c>
      <c r="M324" s="21" t="s">
        <v>268</v>
      </c>
      <c r="O324" s="22" t="s">
        <v>961</v>
      </c>
      <c r="R324" s="21" t="s">
        <v>976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LOWER(SUBSTITUTE(SUBSTITUTE(Table2[[#This Row],[device_name]], " ", "-"), "_", "-"))</f>
        <v>tplink-rack-macmini-meg</v>
      </c>
      <c r="AW324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4" s="21" t="str">
        <f>_xlfn.CONCAT(Table2[[#This Row],[device_manufacturer]], " ", Table2[[#This Row],[device_suggested_area]])</f>
        <v>TPLink Rack</v>
      </c>
      <c r="AZ324" s="21" t="s">
        <v>1324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1197</v>
      </c>
      <c r="BG324" s="21" t="s">
        <v>472</v>
      </c>
      <c r="BH324" s="21" t="s">
        <v>978</v>
      </c>
      <c r="BI324" s="21" t="s">
        <v>975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customHeight="1">
      <c r="A325" s="21">
        <v>2581</v>
      </c>
      <c r="B325" s="32" t="s">
        <v>26</v>
      </c>
      <c r="C325" s="32" t="s">
        <v>984</v>
      </c>
      <c r="D325" s="32" t="s">
        <v>149</v>
      </c>
      <c r="E325" s="33" t="s">
        <v>1120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620</v>
      </c>
      <c r="I325" s="32" t="s">
        <v>307</v>
      </c>
      <c r="O325" s="35" t="s">
        <v>961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32" t="str">
        <f>LOWER(SUBSTITUTE(SUBSTITUTE(Table2[[#This Row],[device_name]], " ", "-"), "_", "-"))</f>
        <v>tplink-rack-outlet</v>
      </c>
      <c r="AW325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5" s="32" t="str">
        <f>_xlfn.CONCAT(Table2[[#This Row],[device_manufacturer]], " ", Table2[[#This Row],[device_suggested_area]])</f>
        <v>TPLink Rack</v>
      </c>
      <c r="AZ325" s="32" t="s">
        <v>1245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1118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620</v>
      </c>
      <c r="I326" s="32" t="s">
        <v>307</v>
      </c>
      <c r="O326" s="35" t="s">
        <v>961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32" t="str">
        <f>LOWER(SUBSTITUTE(SUBSTITUTE(Table2[[#This Row],[device_name]], " ", "-"), "_", "-"))</f>
        <v>tplink-rack-outlet</v>
      </c>
      <c r="AW326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6" s="32" t="str">
        <f>_xlfn.CONCAT(Table2[[#This Row],[device_manufacturer]], " ", Table2[[#This Row],[device_suggested_area]])</f>
        <v>TPLink Rack</v>
      </c>
      <c r="AZ326" s="32" t="s">
        <v>1245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1197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customHeight="1">
      <c r="A327" s="21">
        <v>2583</v>
      </c>
      <c r="B327" s="37" t="s">
        <v>26</v>
      </c>
      <c r="C327" s="37" t="s">
        <v>984</v>
      </c>
      <c r="D327" s="37" t="s">
        <v>149</v>
      </c>
      <c r="E327" s="38" t="s">
        <v>1179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620</v>
      </c>
      <c r="I327" s="37" t="s">
        <v>307</v>
      </c>
      <c r="O327" s="40" t="s">
        <v>961</v>
      </c>
      <c r="P327" s="37" t="s">
        <v>172</v>
      </c>
      <c r="Q327" s="37" t="s">
        <v>931</v>
      </c>
      <c r="R327" s="37" t="s">
        <v>933</v>
      </c>
      <c r="S327" s="37" t="str">
        <f>Table2[[#This Row],[friendly_name]]</f>
        <v>Server Rack</v>
      </c>
      <c r="T327" s="38" t="s">
        <v>1337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37" t="str">
        <f>LOWER(SUBSTITUTE(SUBSTITUTE(Table2[[#This Row],[device_name]], " ", "-"), "_", "-"))</f>
        <v>sonoff-rack-outlet</v>
      </c>
      <c r="AW327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7" s="37" t="str">
        <f>_xlfn.CONCAT(Table2[[#This Row],[device_manufacturer]], " ", Table2[[#This Row],[device_suggested_area]])</f>
        <v>Sonoff Rack</v>
      </c>
      <c r="AZ327" s="37" t="s">
        <v>1245</v>
      </c>
      <c r="BA327" s="37" t="s">
        <v>1111</v>
      </c>
      <c r="BB327" s="37" t="s">
        <v>365</v>
      </c>
      <c r="BC327" s="37" t="s">
        <v>1078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854</v>
      </c>
      <c r="D328" s="37" t="s">
        <v>134</v>
      </c>
      <c r="E328" s="37" t="s">
        <v>1027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620</v>
      </c>
      <c r="I328" s="37" t="s">
        <v>307</v>
      </c>
      <c r="M328" s="37" t="s">
        <v>268</v>
      </c>
      <c r="O328" s="40" t="s">
        <v>961</v>
      </c>
      <c r="P328" s="37" t="s">
        <v>172</v>
      </c>
      <c r="Q328" s="37" t="s">
        <v>931</v>
      </c>
      <c r="R328" s="37" t="s">
        <v>933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1289</v>
      </c>
      <c r="AE328" s="37" t="s">
        <v>263</v>
      </c>
      <c r="AG328" s="40" t="s">
        <v>34</v>
      </c>
      <c r="AH328" s="40" t="s">
        <v>1090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1112</v>
      </c>
      <c r="AO328" s="37" t="s">
        <v>1113</v>
      </c>
      <c r="AP328" s="37" t="s">
        <v>1101</v>
      </c>
      <c r="AQ328" s="37" t="s">
        <v>1102</v>
      </c>
      <c r="AR328" s="37" t="s">
        <v>1184</v>
      </c>
      <c r="AS328" s="37">
        <v>1</v>
      </c>
      <c r="AT328" s="42" t="str">
        <f>HYPERLINK(_xlfn.CONCAT("http://", Table2[[#This Row],[connection_ip]], "/?"))</f>
        <v>http://10.0.6.102/?</v>
      </c>
      <c r="AV328" s="37" t="str">
        <f>LOWER(SUBSTITUTE(SUBSTITUTE(Table2[[#This Row],[device_name]], " ", "-"), "_", "-"))</f>
        <v>sonoff-rack-outlet</v>
      </c>
      <c r="AW328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8" s="37" t="str">
        <f>_xlfn.CONCAT(Table2[[#This Row],[device_manufacturer]], " ", Table2[[#This Row],[device_suggested_area]])</f>
        <v>Sonoff Rack</v>
      </c>
      <c r="AZ328" s="37" t="s">
        <v>1245</v>
      </c>
      <c r="BA328" s="37" t="s">
        <v>1111</v>
      </c>
      <c r="BB328" s="37" t="s">
        <v>365</v>
      </c>
      <c r="BC328" s="37" t="s">
        <v>1078</v>
      </c>
      <c r="BD328" s="37" t="s">
        <v>28</v>
      </c>
      <c r="BG328" s="37" t="s">
        <v>472</v>
      </c>
      <c r="BH328" s="37" t="s">
        <v>1110</v>
      </c>
      <c r="BI328" s="37" t="s">
        <v>1109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854</v>
      </c>
      <c r="D329" s="37" t="s">
        <v>27</v>
      </c>
      <c r="E329" s="37" t="s">
        <v>1180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620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1091</v>
      </c>
      <c r="AG329" s="40" t="s">
        <v>34</v>
      </c>
      <c r="AH329" s="40" t="s">
        <v>1090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1092</v>
      </c>
      <c r="AS329" s="37">
        <v>1</v>
      </c>
      <c r="AT329" s="42"/>
      <c r="AV329" s="37" t="str">
        <f>LOWER(SUBSTITUTE(SUBSTITUTE(Table2[[#This Row],[device_name]], " ", "-"), "_", "-"))</f>
        <v>sonoff-rack-outlet</v>
      </c>
      <c r="AW32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9" s="37" t="str">
        <f>_xlfn.CONCAT(Table2[[#This Row],[device_manufacturer]], " ", Table2[[#This Row],[device_suggested_area]])</f>
        <v>Sonoff Rack</v>
      </c>
      <c r="AZ329" s="37" t="s">
        <v>1245</v>
      </c>
      <c r="BA329" s="37" t="s">
        <v>1111</v>
      </c>
      <c r="BB329" s="37" t="s">
        <v>365</v>
      </c>
      <c r="BC329" s="37" t="s">
        <v>1078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854</v>
      </c>
      <c r="D330" s="37" t="s">
        <v>27</v>
      </c>
      <c r="E330" s="37" t="s">
        <v>1181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620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1093</v>
      </c>
      <c r="AG330" s="40" t="s">
        <v>34</v>
      </c>
      <c r="AH330" s="40" t="s">
        <v>1090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1094</v>
      </c>
      <c r="AS330" s="37">
        <v>1</v>
      </c>
      <c r="AT330" s="42"/>
      <c r="AV330" s="37" t="str">
        <f>LOWER(SUBSTITUTE(SUBSTITUTE(Table2[[#This Row],[device_name]], " ", "-"), "_", "-"))</f>
        <v>sonoff-rack-outlet</v>
      </c>
      <c r="AW330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30" s="37" t="str">
        <f>_xlfn.CONCAT(Table2[[#This Row],[device_manufacturer]], " ", Table2[[#This Row],[device_suggested_area]])</f>
        <v>Sonoff Rack</v>
      </c>
      <c r="AZ330" s="37" t="s">
        <v>1245</v>
      </c>
      <c r="BA330" s="37" t="s">
        <v>1111</v>
      </c>
      <c r="BB330" s="37" t="s">
        <v>365</v>
      </c>
      <c r="BC330" s="37" t="s">
        <v>1078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customHeight="1">
      <c r="A331" s="21">
        <v>2587</v>
      </c>
      <c r="B331" s="32" t="s">
        <v>26</v>
      </c>
      <c r="C331" s="32" t="s">
        <v>984</v>
      </c>
      <c r="D331" s="32" t="s">
        <v>149</v>
      </c>
      <c r="E331" s="33" t="s">
        <v>1199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620</v>
      </c>
      <c r="I331" s="32" t="s">
        <v>307</v>
      </c>
      <c r="O331" s="35" t="s">
        <v>961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32" t="str">
        <f>LOWER(SUBSTITUTE(SUBSTITUTE(Table2[[#This Row],[device_name]], " ", "-"), "_", "-"))</f>
        <v>tplink-ceiling-network-switch</v>
      </c>
      <c r="AW331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1" s="32" t="str">
        <f>_xlfn.CONCAT(Table2[[#This Row],[device_manufacturer]], " ", Table2[[#This Row],[device_suggested_area]])</f>
        <v>TPLink 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1200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620</v>
      </c>
      <c r="I332" s="32" t="s">
        <v>307</v>
      </c>
      <c r="O332" s="35" t="s">
        <v>961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32" t="str">
        <f>LOWER(SUBSTITUTE(SUBSTITUTE(Table2[[#This Row],[device_name]], " ", "-"), "_", "-"))</f>
        <v>tplink-ceiling-network-switch</v>
      </c>
      <c r="AW332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2" s="32" t="str">
        <f>_xlfn.CONCAT(Table2[[#This Row],[device_manufacturer]], " ", Table2[[#This Row],[device_suggested_area]])</f>
        <v>TPLink 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1196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customHeight="1">
      <c r="A333" s="21">
        <v>2589</v>
      </c>
      <c r="B333" s="37" t="s">
        <v>26</v>
      </c>
      <c r="C333" s="37" t="s">
        <v>984</v>
      </c>
      <c r="D333" s="37" t="s">
        <v>149</v>
      </c>
      <c r="E333" s="38" t="s">
        <v>1182</v>
      </c>
      <c r="F333" s="39" t="str">
        <f>IF(ISBLANK(Table2[[#This Row],[unique_id]]), "", Table2[[#This Row],[unique_id]])</f>
        <v>template_roof_network_switch_plug_proxy</v>
      </c>
      <c r="G333" s="37" t="s">
        <v>230</v>
      </c>
      <c r="H333" s="37" t="s">
        <v>620</v>
      </c>
      <c r="I333" s="37" t="s">
        <v>307</v>
      </c>
      <c r="O333" s="40" t="s">
        <v>961</v>
      </c>
      <c r="P333" s="37" t="s">
        <v>172</v>
      </c>
      <c r="Q333" s="37" t="s">
        <v>931</v>
      </c>
      <c r="R333" s="37" t="s">
        <v>933</v>
      </c>
      <c r="S333" s="37" t="str">
        <f>Table2[[#This Row],[friendly_name]]</f>
        <v>Network Switch</v>
      </c>
      <c r="T333" s="38" t="s">
        <v>1337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37" t="str">
        <f>LOWER(SUBSTITUTE(SUBSTITUTE(Table2[[#This Row],[device_name]], " ", "-"), "_", "-"))</f>
        <v>sonoff-ceiling-network-switch</v>
      </c>
      <c r="AW333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3" s="37" t="str">
        <f>_xlfn.CONCAT(Table2[[#This Row],[device_manufacturer]], " ", Table2[[#This Row],[device_suggested_area]])</f>
        <v>Sonoff Ceiling</v>
      </c>
      <c r="AZ333" s="37" t="s">
        <v>230</v>
      </c>
      <c r="BA333" s="37" t="s">
        <v>1111</v>
      </c>
      <c r="BB333" s="37" t="s">
        <v>365</v>
      </c>
      <c r="BC333" s="37" t="s">
        <v>1078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854</v>
      </c>
      <c r="D334" s="37" t="s">
        <v>134</v>
      </c>
      <c r="E334" s="37" t="s">
        <v>1028</v>
      </c>
      <c r="F334" s="39" t="str">
        <f>IF(ISBLANK(Table2[[#This Row],[unique_id]]), "", Table2[[#This Row],[unique_id]])</f>
        <v>roof_network_switch_plug</v>
      </c>
      <c r="G334" s="37" t="s">
        <v>230</v>
      </c>
      <c r="H334" s="37" t="s">
        <v>620</v>
      </c>
      <c r="I334" s="37" t="s">
        <v>307</v>
      </c>
      <c r="M334" s="37" t="s">
        <v>268</v>
      </c>
      <c r="O334" s="40" t="s">
        <v>961</v>
      </c>
      <c r="P334" s="37" t="s">
        <v>172</v>
      </c>
      <c r="Q334" s="37" t="s">
        <v>931</v>
      </c>
      <c r="R334" s="37" t="s">
        <v>933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sensor.roof_network_switch_plug_energy_power
energy_sensor_id: sensor.roof_network_switch_plug_energy_total
</v>
      </c>
      <c r="V334" s="40"/>
      <c r="W334" s="40"/>
      <c r="X334" s="40"/>
      <c r="Y334" s="40"/>
      <c r="Z334" s="40"/>
      <c r="AA334" s="56" t="s">
        <v>1289</v>
      </c>
      <c r="AE334" s="37" t="s">
        <v>264</v>
      </c>
      <c r="AG334" s="40" t="s">
        <v>34</v>
      </c>
      <c r="AH334" s="40" t="s">
        <v>1090</v>
      </c>
      <c r="AJ334" s="37" t="str">
        <f>_xlfn.CONCAT("haas/entity/", Table2[[#This Row],[entity_namespace]], "/tasmota/",Table2[[#This Row],[unique_id]], "/config")</f>
        <v>haas/entity/switch/tasmota/roof_network_switch_plug/config</v>
      </c>
      <c r="AK334" s="37" t="str">
        <f>_xlfn.CONCAT("tasmota/device/",Table2[[#This Row],[unique_id]], "/stat/POWER")</f>
        <v>tasmota/device/roof_network_switch_plug/stat/POWER</v>
      </c>
      <c r="AL334" s="37" t="str">
        <f>_xlfn.CONCAT("tasmota/device/",Table2[[#This Row],[unique_id]], "/cmnd/POWER")</f>
        <v>tasmota/device/roof_network_switch_plug/cmnd/POWER</v>
      </c>
      <c r="AM334" s="37" t="str">
        <f>_xlfn.CONCAT("tasmota/device/",Table2[[#This Row],[unique_id]], "/tele/LWT")</f>
        <v>tasmota/device/roof_network_switch_plug/tele/LWT</v>
      </c>
      <c r="AN334" s="37" t="s">
        <v>1112</v>
      </c>
      <c r="AO334" s="37" t="s">
        <v>1113</v>
      </c>
      <c r="AP334" s="37" t="s">
        <v>1101</v>
      </c>
      <c r="AQ334" s="37" t="s">
        <v>1102</v>
      </c>
      <c r="AR334" s="37" t="s">
        <v>1184</v>
      </c>
      <c r="AS334" s="37">
        <v>1</v>
      </c>
      <c r="AT334" s="42" t="str">
        <f>HYPERLINK(_xlfn.CONCAT("http://", Table2[[#This Row],[connection_ip]], "/?"))</f>
        <v>http://10.0.6.105/?</v>
      </c>
      <c r="AV334" s="37" t="str">
        <f>LOWER(SUBSTITUTE(SUBSTITUTE(Table2[[#This Row],[device_name]], " ", "-"), "_", "-"))</f>
        <v>sonoff-ceiling-network-switch</v>
      </c>
      <c r="AW334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4" s="37" t="str">
        <f>_xlfn.CONCAT(Table2[[#This Row],[device_manufacturer]], " ", Table2[[#This Row],[device_suggested_area]])</f>
        <v>Sonoff Ceiling</v>
      </c>
      <c r="AZ334" s="37" t="s">
        <v>230</v>
      </c>
      <c r="BA334" s="37" t="s">
        <v>1111</v>
      </c>
      <c r="BB334" s="37" t="s">
        <v>365</v>
      </c>
      <c r="BC334" s="37" t="s">
        <v>1078</v>
      </c>
      <c r="BD334" s="37" t="s">
        <v>442</v>
      </c>
      <c r="BG334" s="37" t="s">
        <v>472</v>
      </c>
      <c r="BH334" s="57" t="s">
        <v>1204</v>
      </c>
      <c r="BI334" s="37" t="s">
        <v>1203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854</v>
      </c>
      <c r="D335" s="37" t="s">
        <v>27</v>
      </c>
      <c r="E335" s="37" t="s">
        <v>1201</v>
      </c>
      <c r="F335" s="39" t="str">
        <f>IF(ISBLANK(Table2[[#This Row],[unique_id]]), "", Table2[[#This Row],[unique_id]])</f>
        <v>roof_network_switch_plug_energy_power</v>
      </c>
      <c r="G335" s="37" t="s">
        <v>230</v>
      </c>
      <c r="H335" s="37" t="s">
        <v>620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1091</v>
      </c>
      <c r="AG335" s="40" t="s">
        <v>34</v>
      </c>
      <c r="AH335" s="40" t="s">
        <v>1090</v>
      </c>
      <c r="AJ335" s="37" t="str">
        <f>_xlfn.CONCAT("haas/entity/", Table2[[#This Row],[entity_namespace]], "/tasmota/",Table2[[#This Row],[unique_id]], "/config")</f>
        <v>haas/entity/sensor/tasmota/roof_network_switch_plug_energy_power/config</v>
      </c>
      <c r="AK335" s="37" t="str">
        <f>_xlfn.CONCAT("tasmota/device/",E334, "/tele/SENSOR")</f>
        <v>tasmota/device/roof_network_switch_plug/tele/SENSOR</v>
      </c>
      <c r="AR335" s="37" t="s">
        <v>1092</v>
      </c>
      <c r="AS335" s="37">
        <v>1</v>
      </c>
      <c r="AT335" s="42"/>
      <c r="AV335" s="37" t="str">
        <f>LOWER(SUBSTITUTE(SUBSTITUTE(Table2[[#This Row],[device_name]], " ", "-"), "_", "-"))</f>
        <v>sonoff-ceiling-network-switch</v>
      </c>
      <c r="AW335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5" s="37" t="str">
        <f>_xlfn.CONCAT(Table2[[#This Row],[device_manufacturer]], " ", Table2[[#This Row],[device_suggested_area]])</f>
        <v>Sonoff Ceiling</v>
      </c>
      <c r="AZ335" s="37" t="s">
        <v>230</v>
      </c>
      <c r="BA335" s="37" t="s">
        <v>1111</v>
      </c>
      <c r="BB335" s="37" t="s">
        <v>365</v>
      </c>
      <c r="BC335" s="37" t="s">
        <v>1078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854</v>
      </c>
      <c r="D336" s="37" t="s">
        <v>27</v>
      </c>
      <c r="E336" s="37" t="s">
        <v>1202</v>
      </c>
      <c r="F336" s="39" t="str">
        <f>IF(ISBLANK(Table2[[#This Row],[unique_id]]), "", Table2[[#This Row],[unique_id]])</f>
        <v>roof_network_switch_plug_energy_total</v>
      </c>
      <c r="G336" s="37" t="s">
        <v>230</v>
      </c>
      <c r="H336" s="37" t="s">
        <v>620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1093</v>
      </c>
      <c r="AG336" s="40" t="s">
        <v>34</v>
      </c>
      <c r="AH336" s="40" t="s">
        <v>1090</v>
      </c>
      <c r="AJ336" s="37" t="str">
        <f>_xlfn.CONCAT("haas/entity/", Table2[[#This Row],[entity_namespace]], "/tasmota/",Table2[[#This Row],[unique_id]], "/config")</f>
        <v>haas/entity/sensor/tasmota/roof_network_switch_plug_energy_total/config</v>
      </c>
      <c r="AK336" s="37" t="str">
        <f>_xlfn.CONCAT("tasmota/device/",E334, "/tele/SENSOR")</f>
        <v>tasmota/device/roof_network_switch_plug/tele/SENSOR</v>
      </c>
      <c r="AR336" s="37" t="s">
        <v>1094</v>
      </c>
      <c r="AS336" s="37">
        <v>1</v>
      </c>
      <c r="AT336" s="42"/>
      <c r="AV336" s="37" t="str">
        <f>LOWER(SUBSTITUTE(SUBSTITUTE(Table2[[#This Row],[device_name]], " ", "-"), "_", "-"))</f>
        <v>sonoff-ceiling-network-switch</v>
      </c>
      <c r="AW33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6" s="37" t="str">
        <f>_xlfn.CONCAT(Table2[[#This Row],[device_manufacturer]], " ", Table2[[#This Row],[device_suggested_area]])</f>
        <v>Sonoff Ceiling</v>
      </c>
      <c r="AZ336" s="37" t="s">
        <v>230</v>
      </c>
      <c r="BA336" s="37" t="s">
        <v>1111</v>
      </c>
      <c r="BB336" s="37" t="s">
        <v>365</v>
      </c>
      <c r="BC336" s="37" t="s">
        <v>1078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customHeight="1">
      <c r="A337" s="21">
        <v>2593</v>
      </c>
      <c r="B337" s="21" t="s">
        <v>26</v>
      </c>
      <c r="C337" s="21" t="s">
        <v>984</v>
      </c>
      <c r="D337" s="21" t="s">
        <v>149</v>
      </c>
      <c r="E337" s="27" t="s">
        <v>1183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620</v>
      </c>
      <c r="I337" s="21" t="s">
        <v>307</v>
      </c>
      <c r="O337" s="22" t="s">
        <v>961</v>
      </c>
      <c r="R337" s="21" t="s">
        <v>977</v>
      </c>
      <c r="S337" s="21" t="str">
        <f>Table2[[#This Row],[friendly_name]]</f>
        <v>Internet Modem</v>
      </c>
      <c r="T337" s="27" t="s">
        <v>1335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LOWER(SUBSTITUTE(SUBSTITUTE(Table2[[#This Row],[device_name]], " ", "-"), "_", "-"))</f>
        <v>tplink-rack-modem</v>
      </c>
      <c r="AW337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Y337" s="21" t="str">
        <f>_xlfn.CONCAT(Table2[[#This Row],[device_manufacturer]], " ", Table2[[#This Row],[device_suggested_area]])</f>
        <v>TPLink Rack</v>
      </c>
      <c r="AZ337" s="21" t="s">
        <v>1251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1029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620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961</v>
      </c>
      <c r="P338" s="21"/>
      <c r="Q338" s="21"/>
      <c r="R338" s="21" t="s">
        <v>977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LOWER(SUBSTITUTE(SUBSTITUTE(Table2[[#This Row],[device_name]], " ", "-"), "_", "-"))</f>
        <v>tplink-rack-modem</v>
      </c>
      <c r="AW338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X338" s="21"/>
      <c r="AY338" s="21" t="str">
        <f>_xlfn.CONCAT(Table2[[#This Row],[device_manufacturer]], " ", Table2[[#This Row],[device_suggested_area]])</f>
        <v>TPLink Rack</v>
      </c>
      <c r="AZ338" s="21" t="s">
        <v>1251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1196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854</v>
      </c>
      <c r="D339" s="37" t="s">
        <v>129</v>
      </c>
      <c r="E339" s="37" t="s">
        <v>1080</v>
      </c>
      <c r="F339" s="39" t="str">
        <f>IF(ISBLANK(Table2[[#This Row],[unique_id]]), "", Table2[[#This Row],[unique_id]])</f>
        <v>rack_fans_plug</v>
      </c>
      <c r="G339" s="37" t="s">
        <v>689</v>
      </c>
      <c r="H339" s="37" t="s">
        <v>620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961</v>
      </c>
      <c r="P339" s="37"/>
      <c r="Q339" s="37"/>
      <c r="R339" s="37"/>
      <c r="S339" s="37"/>
      <c r="T339" s="38" t="s">
        <v>1189</v>
      </c>
      <c r="U339" s="37"/>
      <c r="V339" s="40"/>
      <c r="W339" s="40"/>
      <c r="X339" s="40"/>
      <c r="Y339" s="40"/>
      <c r="Z339" s="40"/>
      <c r="AA339" s="40" t="s">
        <v>1288</v>
      </c>
      <c r="AB339" s="37"/>
      <c r="AC339" s="37"/>
      <c r="AD339" s="37"/>
      <c r="AE339" s="37" t="s">
        <v>691</v>
      </c>
      <c r="AF339" s="37">
        <v>0</v>
      </c>
      <c r="AG339" s="40" t="s">
        <v>34</v>
      </c>
      <c r="AH339" s="40" t="s">
        <v>1090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1112</v>
      </c>
      <c r="AO339" s="37" t="s">
        <v>1113</v>
      </c>
      <c r="AP339" s="37" t="s">
        <v>1101</v>
      </c>
      <c r="AQ339" s="37" t="s">
        <v>1102</v>
      </c>
      <c r="AR339" s="37" t="s">
        <v>1184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37" t="str">
        <f>LOWER(SUBSTITUTE(SUBSTITUTE(Table2[[#This Row],[device_name]], " ", "-"), "_", "-"))</f>
        <v>sonoff-rack-fans</v>
      </c>
      <c r="AW33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Fans</v>
      </c>
      <c r="AX339" s="37"/>
      <c r="AY339" s="37" t="str">
        <f>_xlfn.CONCAT(Table2[[#This Row],[device_manufacturer]], " ", Table2[[#This Row],[device_suggested_area]])</f>
        <v>Sonoff Rack</v>
      </c>
      <c r="AZ339" s="37" t="s">
        <v>131</v>
      </c>
      <c r="BA339" s="43" t="s">
        <v>938</v>
      </c>
      <c r="BB339" s="37" t="s">
        <v>365</v>
      </c>
      <c r="BC339" s="37" t="s">
        <v>1078</v>
      </c>
      <c r="BD339" s="37" t="s">
        <v>28</v>
      </c>
      <c r="BE339" s="37"/>
      <c r="BF339" s="37"/>
      <c r="BG339" s="37" t="s">
        <v>472</v>
      </c>
      <c r="BH339" s="37" t="s">
        <v>690</v>
      </c>
      <c r="BI339" s="37" t="s">
        <v>1081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760</v>
      </c>
      <c r="F340" s="25" t="str">
        <f>IF(ISBLANK(Table2[[#This Row],[unique_id]]), "", Table2[[#This Row],[unique_id]])</f>
        <v>deck_fans_outlet</v>
      </c>
      <c r="G340" s="21" t="s">
        <v>763</v>
      </c>
      <c r="H340" s="21" t="s">
        <v>620</v>
      </c>
      <c r="I340" s="21" t="s">
        <v>307</v>
      </c>
      <c r="M340" s="21" t="s">
        <v>268</v>
      </c>
      <c r="O340" s="22" t="s">
        <v>961</v>
      </c>
      <c r="P340" s="21" t="s">
        <v>172</v>
      </c>
      <c r="Q340" s="21" t="s">
        <v>931</v>
      </c>
      <c r="R340" s="21" t="s">
        <v>933</v>
      </c>
      <c r="S340" s="21" t="s">
        <v>995</v>
      </c>
      <c r="T340" s="27" t="s">
        <v>994</v>
      </c>
      <c r="V340" s="22"/>
      <c r="W340" s="22" t="s">
        <v>582</v>
      </c>
      <c r="X340" s="22"/>
      <c r="Y340" s="30" t="s">
        <v>928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LOWER(SUBSTITUTE(SUBSTITUTE(Table2[[#This Row],[device_name]], " ", "-"), "_", "-"))</f>
        <v>deck-fans-outlet</v>
      </c>
      <c r="AW340" s="21" t="str">
        <f>_xlfn.CONCAT(IF(ISBLANK(Table2[[#This Row],[_device_name_prefix_custom]]), Table2[[#This Row],[_device_name_prefix_default]], Table2[[#This Row],[_device_name_prefix_custom]]), " ", Table2[[#This Row],[_device_name_suffix]])</f>
        <v>Deck Fans Outlet</v>
      </c>
      <c r="AX340" s="21" t="str">
        <f>Table2[[#This Row],[device_suggested_area]]</f>
        <v>Deck</v>
      </c>
      <c r="AY340" s="27" t="str">
        <f>_xlfn.CONCAT(Table2[[#This Row],[device_manufacturer]], " ", Table2[[#This Row],[device_suggested_area]])</f>
        <v>Phillips Deck</v>
      </c>
      <c r="AZ340" s="27" t="s">
        <v>1240</v>
      </c>
      <c r="BA340" s="27" t="s">
        <v>765</v>
      </c>
      <c r="BB340" s="21" t="s">
        <v>409</v>
      </c>
      <c r="BC340" s="27" t="s">
        <v>766</v>
      </c>
      <c r="BD340" s="21" t="s">
        <v>389</v>
      </c>
      <c r="BH340" s="21" t="s">
        <v>767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761</v>
      </c>
      <c r="F341" s="25" t="str">
        <f>IF(ISBLANK(Table2[[#This Row],[unique_id]]), "", Table2[[#This Row],[unique_id]])</f>
        <v>kitchen_fan_outlet</v>
      </c>
      <c r="G341" s="21" t="s">
        <v>762</v>
      </c>
      <c r="H341" s="21" t="s">
        <v>620</v>
      </c>
      <c r="I341" s="21" t="s">
        <v>307</v>
      </c>
      <c r="M341" s="21" t="s">
        <v>268</v>
      </c>
      <c r="O341" s="22" t="s">
        <v>961</v>
      </c>
      <c r="P341" s="21" t="s">
        <v>172</v>
      </c>
      <c r="Q341" s="21" t="s">
        <v>931</v>
      </c>
      <c r="R341" s="21" t="s">
        <v>933</v>
      </c>
      <c r="S341" s="21" t="s">
        <v>995</v>
      </c>
      <c r="T341" s="27" t="s">
        <v>994</v>
      </c>
      <c r="V341" s="22"/>
      <c r="W341" s="22" t="s">
        <v>582</v>
      </c>
      <c r="X341" s="22"/>
      <c r="Y341" s="30" t="s">
        <v>928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LOWER(SUBSTITUTE(SUBSTITUTE(Table2[[#This Row],[device_name]], " ", "-"), "_", "-"))</f>
        <v>kitchen-fan-outlet</v>
      </c>
      <c r="AW341" s="21" t="str">
        <f>_xlfn.CONCAT(IF(ISBLANK(Table2[[#This Row],[_device_name_prefix_custom]]), Table2[[#This Row],[_device_name_prefix_default]], Table2[[#This Row],[_device_name_prefix_custom]]), " ", Table2[[#This Row],[_device_name_suffix]])</f>
        <v>Kitchen Fan Outlet</v>
      </c>
      <c r="AX341" s="21" t="str">
        <f>Table2[[#This Row],[device_suggested_area]]</f>
        <v>Kitchen</v>
      </c>
      <c r="AY341" s="27" t="str">
        <f>_xlfn.CONCAT(Table2[[#This Row],[device_manufacturer]], " ", Table2[[#This Row],[device_suggested_area]])</f>
        <v>Phillips Kitchen</v>
      </c>
      <c r="AZ341" s="27" t="s">
        <v>1241</v>
      </c>
      <c r="BA341" s="27" t="s">
        <v>765</v>
      </c>
      <c r="BB341" s="21" t="s">
        <v>409</v>
      </c>
      <c r="BC341" s="27" t="s">
        <v>766</v>
      </c>
      <c r="BD341" s="21" t="s">
        <v>215</v>
      </c>
      <c r="BH341" s="21" t="s">
        <v>768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759</v>
      </c>
      <c r="F342" s="25" t="str">
        <f>IF(ISBLANK(Table2[[#This Row],[unique_id]]), "", Table2[[#This Row],[unique_id]])</f>
        <v>edwin_wardrobe_outlet</v>
      </c>
      <c r="G342" s="21" t="s">
        <v>769</v>
      </c>
      <c r="H342" s="21" t="s">
        <v>620</v>
      </c>
      <c r="I342" s="21" t="s">
        <v>307</v>
      </c>
      <c r="M342" s="21" t="s">
        <v>268</v>
      </c>
      <c r="O342" s="22" t="s">
        <v>961</v>
      </c>
      <c r="P342" s="21" t="s">
        <v>172</v>
      </c>
      <c r="Q342" s="21" t="s">
        <v>931</v>
      </c>
      <c r="R342" s="21" t="s">
        <v>933</v>
      </c>
      <c r="S342" s="21" t="s">
        <v>995</v>
      </c>
      <c r="T342" s="27" t="s">
        <v>994</v>
      </c>
      <c r="V342" s="22"/>
      <c r="W342" s="22" t="s">
        <v>582</v>
      </c>
      <c r="X342" s="22"/>
      <c r="Y342" s="30" t="s">
        <v>928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LOWER(SUBSTITUTE(SUBSTITUTE(Table2[[#This Row],[device_name]], " ", "-"), "_", "-"))</f>
        <v>edwin-wardrobe-outlet</v>
      </c>
      <c r="AW342" s="21" t="str">
        <f>_xlfn.CONCAT(IF(ISBLANK(Table2[[#This Row],[_device_name_prefix_custom]]), Table2[[#This Row],[_device_name_prefix_default]], Table2[[#This Row],[_device_name_prefix_custom]]), " ", Table2[[#This Row],[_device_name_suffix]])</f>
        <v>Edwin Wardrobe Outlet</v>
      </c>
      <c r="AX342" s="21" t="str">
        <f>Table2[[#This Row],[device_suggested_area]]</f>
        <v>Edwin</v>
      </c>
      <c r="AY342" s="27" t="str">
        <f>_xlfn.CONCAT(Table2[[#This Row],[device_manufacturer]], " ", Table2[[#This Row],[device_suggested_area]])</f>
        <v>Phillips Edwin</v>
      </c>
      <c r="AZ342" s="27" t="s">
        <v>1242</v>
      </c>
      <c r="BA342" s="27" t="s">
        <v>765</v>
      </c>
      <c r="BB342" s="21" t="s">
        <v>409</v>
      </c>
      <c r="BC342" s="27" t="s">
        <v>766</v>
      </c>
      <c r="BD342" s="21" t="s">
        <v>127</v>
      </c>
      <c r="BH342" s="21" t="s">
        <v>764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customHeight="1">
      <c r="A343" s="21">
        <v>2599</v>
      </c>
      <c r="B343" s="21" t="s">
        <v>26</v>
      </c>
      <c r="C343" s="21" t="s">
        <v>538</v>
      </c>
      <c r="D343" s="21" t="s">
        <v>27</v>
      </c>
      <c r="E343" s="21" t="s">
        <v>990</v>
      </c>
      <c r="F343" s="25" t="str">
        <f>IF(ISBLANK(Table2[[#This Row],[unique_id]]), "", Table2[[#This Row],[unique_id]])</f>
        <v>garden_repeater_linkquality</v>
      </c>
      <c r="G343" s="21" t="s">
        <v>858</v>
      </c>
      <c r="H343" s="21" t="s">
        <v>620</v>
      </c>
      <c r="I343" s="21" t="s">
        <v>307</v>
      </c>
      <c r="O343" s="22" t="s">
        <v>961</v>
      </c>
      <c r="P343" s="21" t="s">
        <v>172</v>
      </c>
      <c r="Q343" s="21" t="s">
        <v>931</v>
      </c>
      <c r="R343" s="21" t="s">
        <v>933</v>
      </c>
      <c r="S343" s="21" t="s">
        <v>995</v>
      </c>
      <c r="T343" s="27" t="s">
        <v>993</v>
      </c>
      <c r="V343" s="22"/>
      <c r="W343" s="22" t="s">
        <v>582</v>
      </c>
      <c r="X343" s="22"/>
      <c r="Y343" s="30" t="s">
        <v>928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LOWER(SUBSTITUTE(SUBSTITUTE(Table2[[#This Row],[device_name]], " ", "-"), "_", "-"))</f>
        <v>garden-repeater</v>
      </c>
      <c r="AW343" s="21" t="str">
        <f>_xlfn.CONCAT(IF(ISBLANK(Table2[[#This Row],[_device_name_prefix_custom]]), Table2[[#This Row],[_device_name_prefix_default]], Table2[[#This Row],[_device_name_prefix_custom]]), " ", Table2[[#This Row],[_device_name_suffix]])</f>
        <v>Garden Repeater</v>
      </c>
      <c r="AX343" s="21" t="str">
        <f>Table2[[#This Row],[device_suggested_area]]</f>
        <v>Garden</v>
      </c>
      <c r="AY343" s="21" t="str">
        <f>_xlfn.CONCAT(Table2[[#This Row],[device_manufacturer]], " ", Table2[[#This Row],[device_suggested_area]])</f>
        <v>IKEA Garden</v>
      </c>
      <c r="AZ343" s="21" t="s">
        <v>1214</v>
      </c>
      <c r="BA343" s="24" t="s">
        <v>856</v>
      </c>
      <c r="BB343" s="21" t="s">
        <v>538</v>
      </c>
      <c r="BC343" s="21" t="s">
        <v>855</v>
      </c>
      <c r="BD343" s="21" t="s">
        <v>673</v>
      </c>
      <c r="BH343" s="21" t="s">
        <v>857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customHeight="1">
      <c r="A344" s="21">
        <v>2600</v>
      </c>
      <c r="B344" s="21" t="s">
        <v>26</v>
      </c>
      <c r="C344" s="21" t="s">
        <v>538</v>
      </c>
      <c r="D344" s="21" t="s">
        <v>27</v>
      </c>
      <c r="E344" s="21" t="s">
        <v>991</v>
      </c>
      <c r="F344" s="25" t="str">
        <f>IF(ISBLANK(Table2[[#This Row],[unique_id]]), "", Table2[[#This Row],[unique_id]])</f>
        <v>landing_repeater_linkquality</v>
      </c>
      <c r="G344" s="21" t="s">
        <v>860</v>
      </c>
      <c r="H344" s="21" t="s">
        <v>620</v>
      </c>
      <c r="I344" s="21" t="s">
        <v>307</v>
      </c>
      <c r="O344" s="22" t="s">
        <v>961</v>
      </c>
      <c r="P344" s="21" t="s">
        <v>172</v>
      </c>
      <c r="Q344" s="21" t="s">
        <v>931</v>
      </c>
      <c r="R344" s="21" t="s">
        <v>933</v>
      </c>
      <c r="S344" s="21" t="s">
        <v>995</v>
      </c>
      <c r="T344" s="27" t="s">
        <v>993</v>
      </c>
      <c r="V344" s="22"/>
      <c r="W344" s="22" t="s">
        <v>582</v>
      </c>
      <c r="X344" s="22"/>
      <c r="Y344" s="30" t="s">
        <v>928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LOWER(SUBSTITUTE(SUBSTITUTE(Table2[[#This Row],[device_name]], " ", "-"), "_", "-"))</f>
        <v>landing-repeater</v>
      </c>
      <c r="AW344" s="21" t="str">
        <f>_xlfn.CONCAT(IF(ISBLANK(Table2[[#This Row],[_device_name_prefix_custom]]), Table2[[#This Row],[_device_name_prefix_default]], Table2[[#This Row],[_device_name_prefix_custom]]), " ", Table2[[#This Row],[_device_name_suffix]])</f>
        <v>Landing Repeater</v>
      </c>
      <c r="AX344" s="21" t="str">
        <f>Table2[[#This Row],[device_suggested_area]]</f>
        <v>Landing</v>
      </c>
      <c r="AY344" s="21" t="str">
        <f>_xlfn.CONCAT(Table2[[#This Row],[device_manufacturer]], " ", Table2[[#This Row],[device_suggested_area]])</f>
        <v>IKEA Landing</v>
      </c>
      <c r="AZ344" s="21" t="s">
        <v>1214</v>
      </c>
      <c r="BA344" s="24" t="s">
        <v>856</v>
      </c>
      <c r="BB344" s="21" t="s">
        <v>538</v>
      </c>
      <c r="BC344" s="21" t="s">
        <v>855</v>
      </c>
      <c r="BD344" s="21" t="s">
        <v>654</v>
      </c>
      <c r="BH344" s="21" t="s">
        <v>862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customHeight="1">
      <c r="A345" s="21">
        <v>2601</v>
      </c>
      <c r="B345" s="21" t="s">
        <v>26</v>
      </c>
      <c r="C345" s="21" t="s">
        <v>538</v>
      </c>
      <c r="D345" s="21" t="s">
        <v>27</v>
      </c>
      <c r="E345" s="21" t="s">
        <v>992</v>
      </c>
      <c r="F345" s="25" t="str">
        <f>IF(ISBLANK(Table2[[#This Row],[unique_id]]), "", Table2[[#This Row],[unique_id]])</f>
        <v>driveway_repeater_linkquality</v>
      </c>
      <c r="G345" s="21" t="s">
        <v>859</v>
      </c>
      <c r="H345" s="21" t="s">
        <v>620</v>
      </c>
      <c r="I345" s="21" t="s">
        <v>307</v>
      </c>
      <c r="O345" s="22" t="s">
        <v>961</v>
      </c>
      <c r="P345" s="21" t="s">
        <v>172</v>
      </c>
      <c r="Q345" s="21" t="s">
        <v>931</v>
      </c>
      <c r="R345" s="21" t="s">
        <v>933</v>
      </c>
      <c r="S345" s="21" t="s">
        <v>995</v>
      </c>
      <c r="T345" s="27" t="s">
        <v>993</v>
      </c>
      <c r="V345" s="22"/>
      <c r="W345" s="22" t="s">
        <v>582</v>
      </c>
      <c r="X345" s="22"/>
      <c r="Y345" s="30" t="s">
        <v>928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LOWER(SUBSTITUTE(SUBSTITUTE(Table2[[#This Row],[device_name]], " ", "-"), "_", "-"))</f>
        <v>driveway-repeater</v>
      </c>
      <c r="AW345" s="21" t="str">
        <f>_xlfn.CONCAT(IF(ISBLANK(Table2[[#This Row],[_device_name_prefix_custom]]), Table2[[#This Row],[_device_name_prefix_default]], Table2[[#This Row],[_device_name_prefix_custom]]), " ", Table2[[#This Row],[_device_name_suffix]])</f>
        <v>Driveway Repeater</v>
      </c>
      <c r="AX345" s="21" t="str">
        <f>Table2[[#This Row],[device_suggested_area]]</f>
        <v>Driveway</v>
      </c>
      <c r="AY345" s="21" t="str">
        <f>_xlfn.CONCAT(Table2[[#This Row],[device_manufacturer]], " ", Table2[[#This Row],[device_suggested_area]])</f>
        <v>IKEA Driveway</v>
      </c>
      <c r="AZ345" s="21" t="s">
        <v>1214</v>
      </c>
      <c r="BA345" s="24" t="s">
        <v>856</v>
      </c>
      <c r="BB345" s="21" t="s">
        <v>538</v>
      </c>
      <c r="BC345" s="21" t="s">
        <v>855</v>
      </c>
      <c r="BD345" s="21" t="s">
        <v>861</v>
      </c>
      <c r="BH345" s="21" t="s">
        <v>863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620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/>
      <c r="AY346" s="21" t="str">
        <f>_xlfn.CONCAT(Table2[[#This Row],[device_manufacturer]], " ", Table2[[#This Row],[device_suggested_area]])</f>
        <v xml:space="preserve"> </v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1077</v>
      </c>
      <c r="F347" s="25" t="str">
        <f>IF(ISBLANK(Table2[[#This Row],[unique_id]]), "", Table2[[#This Row],[unique_id]])</f>
        <v>lighting_reset_adaptive_lighting_all</v>
      </c>
      <c r="G347" s="21" t="s">
        <v>963</v>
      </c>
      <c r="H347" s="21" t="s">
        <v>639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/>
      <c r="AY347" s="21" t="str">
        <f>_xlfn.CONCAT(Table2[[#This Row],[device_manufacturer]], " ", Table2[[#This Row],[device_suggested_area]])</f>
        <v xml:space="preserve"> Home</v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625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639</v>
      </c>
      <c r="I348" s="21" t="s">
        <v>307</v>
      </c>
      <c r="J348" s="21" t="s">
        <v>624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/>
      <c r="AY348" s="21" t="str">
        <f>_xlfn.CONCAT(Table2[[#This Row],[device_manufacturer]], " ", Table2[[#This Row],[device_suggested_area]])</f>
        <v xml:space="preserve"> Ada</v>
      </c>
      <c r="BC348" s="22"/>
      <c r="BD348" s="21" t="s">
        <v>130</v>
      </c>
      <c r="BE348" s="21" t="s">
        <v>841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618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639</v>
      </c>
      <c r="I349" s="21" t="s">
        <v>307</v>
      </c>
      <c r="J349" s="21" t="s">
        <v>624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/>
      <c r="AY349" s="21" t="str">
        <f>_xlfn.CONCAT(Table2[[#This Row],[device_manufacturer]], " ", Table2[[#This Row],[device_suggested_area]])</f>
        <v xml:space="preserve"> Edwin</v>
      </c>
      <c r="BC349" s="22"/>
      <c r="BD349" s="21" t="s">
        <v>127</v>
      </c>
      <c r="BE349" s="21" t="s">
        <v>841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626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639</v>
      </c>
      <c r="I350" s="21" t="s">
        <v>307</v>
      </c>
      <c r="J350" s="21" t="s">
        <v>637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/>
      <c r="AY350" s="21" t="str">
        <f>_xlfn.CONCAT(Table2[[#This Row],[device_manufacturer]], " ", Table2[[#This Row],[device_suggested_area]])</f>
        <v xml:space="preserve"> Edwin</v>
      </c>
      <c r="BC350" s="22"/>
      <c r="BD350" s="21" t="s">
        <v>127</v>
      </c>
      <c r="BE350" s="21" t="s">
        <v>841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627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639</v>
      </c>
      <c r="I351" s="21" t="s">
        <v>307</v>
      </c>
      <c r="J351" s="21" t="s">
        <v>646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/>
      <c r="AY351" s="21" t="str">
        <f>_xlfn.CONCAT(Table2[[#This Row],[device_manufacturer]], " ", Table2[[#This Row],[device_suggested_area]])</f>
        <v xml:space="preserve"> Hallway</v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1061</v>
      </c>
      <c r="F352" s="25" t="str">
        <f>IF(ISBLANK(Table2[[#This Row],[unique_id]]), "", Table2[[#This Row],[unique_id]])</f>
        <v>lighting_reset_adaptive_lighting_hallway_sconces</v>
      </c>
      <c r="G352" t="s">
        <v>1046</v>
      </c>
      <c r="H352" s="21" t="s">
        <v>639</v>
      </c>
      <c r="I352" s="21" t="s">
        <v>307</v>
      </c>
      <c r="J352" s="21" t="s">
        <v>1062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/>
      <c r="AY352" s="21" t="str">
        <f>_xlfn.CONCAT(Table2[[#This Row],[device_manufacturer]], " ", Table2[[#This Row],[device_suggested_area]])</f>
        <v xml:space="preserve"> Hallway</v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628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639</v>
      </c>
      <c r="I353" s="21" t="s">
        <v>307</v>
      </c>
      <c r="J353" s="21" t="s">
        <v>646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/>
      <c r="AY353" s="21" t="str">
        <f>_xlfn.CONCAT(Table2[[#This Row],[device_manufacturer]], " ", Table2[[#This Row],[device_suggested_area]])</f>
        <v xml:space="preserve"> Dining</v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629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639</v>
      </c>
      <c r="I354" s="21" t="s">
        <v>307</v>
      </c>
      <c r="J354" s="21" t="s">
        <v>646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/>
      <c r="AY354" s="21" t="str">
        <f>_xlfn.CONCAT(Table2[[#This Row],[device_manufacturer]], " ", Table2[[#This Row],[device_suggested_area]])</f>
        <v xml:space="preserve"> Lounge</v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686</v>
      </c>
      <c r="F355" s="25" t="str">
        <f>IF(ISBLANK(Table2[[#This Row],[unique_id]]), "", Table2[[#This Row],[unique_id]])</f>
        <v>lighting_reset_adaptive_lighting_lounge_lamp</v>
      </c>
      <c r="G355" t="s">
        <v>651</v>
      </c>
      <c r="H355" s="21" t="s">
        <v>639</v>
      </c>
      <c r="I355" s="21" t="s">
        <v>307</v>
      </c>
      <c r="J355" s="21" t="s">
        <v>624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/>
      <c r="AY355" s="21" t="str">
        <f>_xlfn.CONCAT(Table2[[#This Row],[device_manufacturer]], " ", Table2[[#This Row],[device_suggested_area]])</f>
        <v xml:space="preserve"> Home</v>
      </c>
      <c r="BC355" s="22"/>
      <c r="BD355" s="21" t="s">
        <v>172</v>
      </c>
      <c r="BE355" s="21" t="s">
        <v>841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630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639</v>
      </c>
      <c r="I356" s="21" t="s">
        <v>307</v>
      </c>
      <c r="J356" s="21" t="s">
        <v>646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/>
      <c r="AY356" s="21" t="str">
        <f>_xlfn.CONCAT(Table2[[#This Row],[device_manufacturer]], " ", Table2[[#This Row],[device_suggested_area]])</f>
        <v xml:space="preserve"> Parents</v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1063</v>
      </c>
      <c r="F357" s="25" t="str">
        <f>IF(ISBLANK(Table2[[#This Row],[unique_id]]), "", Table2[[#This Row],[unique_id]])</f>
        <v>lighting_reset_adaptive_lighting_parents_jane_bedside</v>
      </c>
      <c r="G357" t="s">
        <v>1055</v>
      </c>
      <c r="H357" s="21" t="s">
        <v>639</v>
      </c>
      <c r="I357" s="21" t="s">
        <v>307</v>
      </c>
      <c r="J357" s="21" t="s">
        <v>1065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/>
      <c r="AY357" s="21" t="str">
        <f>_xlfn.CONCAT(Table2[[#This Row],[device_manufacturer]], " ", Table2[[#This Row],[device_suggested_area]])</f>
        <v xml:space="preserve"> Parents</v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1064</v>
      </c>
      <c r="F358" s="25" t="str">
        <f>IF(ISBLANK(Table2[[#This Row],[unique_id]]), "", Table2[[#This Row],[unique_id]])</f>
        <v>lighting_reset_adaptive_lighting_parents_graham_bedside</v>
      </c>
      <c r="G358" t="s">
        <v>1056</v>
      </c>
      <c r="H358" s="21" t="s">
        <v>639</v>
      </c>
      <c r="I358" s="21" t="s">
        <v>307</v>
      </c>
      <c r="J358" s="21" t="s">
        <v>1066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/>
      <c r="AY358" s="21" t="str">
        <f>_xlfn.CONCAT(Table2[[#This Row],[device_manufacturer]], " ", Table2[[#This Row],[device_suggested_area]])</f>
        <v xml:space="preserve"> Parents</v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1067</v>
      </c>
      <c r="F359" s="25" t="str">
        <f>IF(ISBLANK(Table2[[#This Row],[unique_id]]), "", Table2[[#This Row],[unique_id]])</f>
        <v>lighting_reset_adaptive_lighting_study_lamp</v>
      </c>
      <c r="G359" t="s">
        <v>913</v>
      </c>
      <c r="H359" s="21" t="s">
        <v>639</v>
      </c>
      <c r="I359" s="21" t="s">
        <v>307</v>
      </c>
      <c r="J359" s="21" t="s">
        <v>624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/>
      <c r="AY359" s="21" t="str">
        <f>_xlfn.CONCAT(Table2[[#This Row],[device_manufacturer]], " ", Table2[[#This Row],[device_suggested_area]])</f>
        <v xml:space="preserve"> Study</v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631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639</v>
      </c>
      <c r="I360" s="21" t="s">
        <v>307</v>
      </c>
      <c r="J360" s="21" t="s">
        <v>646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/>
      <c r="AY360" s="21" t="str">
        <f>_xlfn.CONCAT(Table2[[#This Row],[device_manufacturer]], " ", Table2[[#This Row],[device_suggested_area]])</f>
        <v xml:space="preserve"> Kitchen</v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632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639</v>
      </c>
      <c r="I361" s="21" t="s">
        <v>307</v>
      </c>
      <c r="J361" s="21" t="s">
        <v>646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/>
      <c r="AY361" s="21" t="str">
        <f>_xlfn.CONCAT(Table2[[#This Row],[device_manufacturer]], " ", Table2[[#This Row],[device_suggested_area]])</f>
        <v xml:space="preserve"> Laundry</v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633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639</v>
      </c>
      <c r="I362" s="21" t="s">
        <v>307</v>
      </c>
      <c r="J362" s="21" t="s">
        <v>646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/>
      <c r="AY362" s="21" t="str">
        <f>_xlfn.CONCAT(Table2[[#This Row],[device_manufacturer]], " ", Table2[[#This Row],[device_suggested_area]])</f>
        <v xml:space="preserve"> Pantry</v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647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639</v>
      </c>
      <c r="I363" s="21" t="s">
        <v>307</v>
      </c>
      <c r="J363" s="21" t="s">
        <v>646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/>
      <c r="AY363" s="21" t="str">
        <f>_xlfn.CONCAT(Table2[[#This Row],[device_manufacturer]], " ", Table2[[#This Row],[device_suggested_area]])</f>
        <v xml:space="preserve"> Office</v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634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639</v>
      </c>
      <c r="I364" s="21" t="s">
        <v>307</v>
      </c>
      <c r="J364" s="21" t="s">
        <v>646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/>
      <c r="AY364" s="21" t="str">
        <f>_xlfn.CONCAT(Table2[[#This Row],[device_manufacturer]], " ", Table2[[#This Row],[device_suggested_area]])</f>
        <v xml:space="preserve"> Bathroom</v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1068</v>
      </c>
      <c r="F365" s="25" t="str">
        <f>IF(ISBLANK(Table2[[#This Row],[unique_id]]), "", Table2[[#This Row],[unique_id]])</f>
        <v>lighting_reset_adaptive_lighting_bathroom_sconces</v>
      </c>
      <c r="G365" t="s">
        <v>1052</v>
      </c>
      <c r="H365" s="21" t="s">
        <v>639</v>
      </c>
      <c r="I365" s="21" t="s">
        <v>307</v>
      </c>
      <c r="J365" s="21" t="s">
        <v>1062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/>
      <c r="AY365" s="21" t="str">
        <f>_xlfn.CONCAT(Table2[[#This Row],[device_manufacturer]], " ", Table2[[#This Row],[device_suggested_area]])</f>
        <v xml:space="preserve"> Bathroom</v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635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639</v>
      </c>
      <c r="I366" s="21" t="s">
        <v>307</v>
      </c>
      <c r="J366" s="21" t="s">
        <v>646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/>
      <c r="AY366" s="21" t="str">
        <f>_xlfn.CONCAT(Table2[[#This Row],[device_manufacturer]], " ", Table2[[#This Row],[device_suggested_area]])</f>
        <v xml:space="preserve"> Ensuite</v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1069</v>
      </c>
      <c r="F367" s="25" t="str">
        <f>IF(ISBLANK(Table2[[#This Row],[unique_id]]), "", Table2[[#This Row],[unique_id]])</f>
        <v>lighting_reset_adaptive_lighting_ensuite_sconces</v>
      </c>
      <c r="G367" t="s">
        <v>1035</v>
      </c>
      <c r="H367" s="21" t="s">
        <v>639</v>
      </c>
      <c r="I367" s="21" t="s">
        <v>307</v>
      </c>
      <c r="J367" s="21" t="s">
        <v>1062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/>
      <c r="AY367" s="21" t="str">
        <f>_xlfn.CONCAT(Table2[[#This Row],[device_manufacturer]], " ", Table2[[#This Row],[device_suggested_area]])</f>
        <v xml:space="preserve"> Ensuite</v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636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639</v>
      </c>
      <c r="I368" s="21" t="s">
        <v>307</v>
      </c>
      <c r="J368" s="21" t="s">
        <v>646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/>
      <c r="AY368" s="21" t="str">
        <f>_xlfn.CONCAT(Table2[[#This Row],[device_manufacturer]], " ", Table2[[#This Row],[device_suggested_area]])</f>
        <v xml:space="preserve"> Wardrobe</v>
      </c>
      <c r="BC368" s="22"/>
      <c r="BD368" s="21" t="s">
        <v>588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639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/>
      <c r="AY369" s="21" t="str">
        <f>_xlfn.CONCAT(Table2[[#This Row],[device_manufacturer]], " ", Table2[[#This Row],[device_suggested_area]])</f>
        <v xml:space="preserve"> </v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customHeight="1">
      <c r="A370" s="24">
        <v>2643</v>
      </c>
      <c r="B370" s="21" t="s">
        <v>26</v>
      </c>
      <c r="C370" s="21" t="s">
        <v>151</v>
      </c>
      <c r="D370" s="21" t="s">
        <v>750</v>
      </c>
      <c r="E370" s="21" t="s">
        <v>751</v>
      </c>
      <c r="F370" s="25" t="str">
        <f>IF(ISBLANK(Table2[[#This Row],[unique_id]]), "", Table2[[#This Row],[unique_id]])</f>
        <v>synchronize_devices</v>
      </c>
      <c r="G370" s="21" t="s">
        <v>753</v>
      </c>
      <c r="H370" s="21" t="s">
        <v>752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/>
      <c r="AY370" s="21" t="str">
        <f>_xlfn.CONCAT(Table2[[#This Row],[device_manufacturer]], " ", Table2[[#This Row],[device_suggested_area]])</f>
        <v xml:space="preserve"> </v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916</v>
      </c>
      <c r="I371" s="21" t="s">
        <v>144</v>
      </c>
      <c r="M371" s="21" t="s">
        <v>136</v>
      </c>
      <c r="N371" s="21" t="s">
        <v>281</v>
      </c>
      <c r="O371" s="22" t="s">
        <v>961</v>
      </c>
      <c r="P371" s="21" t="s">
        <v>172</v>
      </c>
      <c r="Q371" s="21" t="s">
        <v>931</v>
      </c>
      <c r="R371" s="46" t="s">
        <v>916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LOWER(SUBSTITUTE(SUBSTITUTE(Table2[[#This Row],[device_name]], " ", "-"), "_", "-"))</f>
        <v>google-ada-home</v>
      </c>
      <c r="AW371" s="21" t="str">
        <f>_xlfn.CONCAT(IF(ISBLANK(Table2[[#This Row],[_device_name_prefix_custom]]), Table2[[#This Row],[_device_name_prefix_default]], Table2[[#This Row],[_device_name_prefix_custom]]), " ", Table2[[#This Row],[_device_name_suffix]])</f>
        <v>Google Ada Home</v>
      </c>
      <c r="AY371" s="21" t="str">
        <f>_xlfn.CONCAT(Table2[[#This Row],[device_manufacturer]], " ", Table2[[#This Row],[device_suggested_area]])</f>
        <v>Google Ada</v>
      </c>
      <c r="AZ371" s="21" t="s">
        <v>172</v>
      </c>
      <c r="BA371" s="21" t="s">
        <v>425</v>
      </c>
      <c r="BB371" s="21" t="s">
        <v>245</v>
      </c>
      <c r="BC371" s="21" t="s">
        <v>1283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916</v>
      </c>
      <c r="I372" s="21" t="s">
        <v>144</v>
      </c>
      <c r="M372" s="21" t="s">
        <v>136</v>
      </c>
      <c r="N372" s="21" t="s">
        <v>281</v>
      </c>
      <c r="O372" s="22" t="s">
        <v>961</v>
      </c>
      <c r="P372" s="21" t="s">
        <v>172</v>
      </c>
      <c r="Q372" s="21" t="s">
        <v>931</v>
      </c>
      <c r="R372" s="46" t="s">
        <v>916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LOWER(SUBSTITUTE(SUBSTITUTE(Table2[[#This Row],[device_name]], " ", "-"), "_", "-"))</f>
        <v>google-edwin-home</v>
      </c>
      <c r="AW372" s="21" t="str">
        <f>_xlfn.CONCAT(IF(ISBLANK(Table2[[#This Row],[_device_name_prefix_custom]]), Table2[[#This Row],[_device_name_prefix_default]], Table2[[#This Row],[_device_name_prefix_custom]]), " ", Table2[[#This Row],[_device_name_suffix]])</f>
        <v>Google Edwin Home</v>
      </c>
      <c r="AY372" s="21" t="str">
        <f>_xlfn.CONCAT(Table2[[#This Row],[device_manufacturer]], " ", Table2[[#This Row],[device_suggested_area]])</f>
        <v>Google Edwin</v>
      </c>
      <c r="AZ372" s="21" t="s">
        <v>172</v>
      </c>
      <c r="BA372" s="21" t="s">
        <v>425</v>
      </c>
      <c r="BB372" s="21" t="s">
        <v>245</v>
      </c>
      <c r="BC372" s="21" t="s">
        <v>1283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916</v>
      </c>
      <c r="I373" s="21" t="s">
        <v>144</v>
      </c>
      <c r="M373" s="21" t="s">
        <v>136</v>
      </c>
      <c r="N373" s="21" t="s">
        <v>281</v>
      </c>
      <c r="O373" s="22" t="s">
        <v>961</v>
      </c>
      <c r="P373" s="21" t="s">
        <v>172</v>
      </c>
      <c r="Q373" s="21" t="s">
        <v>931</v>
      </c>
      <c r="R373" s="46" t="s">
        <v>916</v>
      </c>
      <c r="S373" s="21" t="str">
        <f>_xlfn.CONCAT( Table2[[#This Row],[friendly_name]], " Devices")</f>
        <v>Parents Home Devices</v>
      </c>
      <c r="T373" s="27" t="s">
        <v>941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LOWER(SUBSTITUTE(SUBSTITUTE(Table2[[#This Row],[device_name]], " ", "-"), "_", "-"))</f>
        <v>google-parents-home</v>
      </c>
      <c r="AW373" s="21" t="str">
        <f>_xlfn.CONCAT(IF(ISBLANK(Table2[[#This Row],[_device_name_prefix_custom]]), Table2[[#This Row],[_device_name_prefix_default]], Table2[[#This Row],[_device_name_prefix_custom]]), " ", Table2[[#This Row],[_device_name_suffix]])</f>
        <v>Google Parents Home</v>
      </c>
      <c r="AY373" s="21" t="str">
        <f>_xlfn.CONCAT(Table2[[#This Row],[device_manufacturer]], " ", Table2[[#This Row],[device_suggested_area]])</f>
        <v>Google Parents</v>
      </c>
      <c r="AZ373" s="21" t="s">
        <v>172</v>
      </c>
      <c r="BA373" s="21" t="s">
        <v>1277</v>
      </c>
      <c r="BB373" s="21" t="s">
        <v>245</v>
      </c>
      <c r="BC373" s="21" t="s">
        <v>1284</v>
      </c>
      <c r="BD373" s="21" t="s">
        <v>201</v>
      </c>
      <c r="BG373" s="21" t="s">
        <v>452</v>
      </c>
      <c r="BH373" s="28" t="s">
        <v>787</v>
      </c>
      <c r="BI373" s="24" t="s">
        <v>786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916</v>
      </c>
      <c r="I374" s="21" t="s">
        <v>144</v>
      </c>
      <c r="M374" s="21" t="s">
        <v>136</v>
      </c>
      <c r="N374" s="21" t="s">
        <v>281</v>
      </c>
      <c r="O374" s="22" t="s">
        <v>961</v>
      </c>
      <c r="P374" s="21" t="s">
        <v>172</v>
      </c>
      <c r="Q374" s="21" t="s">
        <v>931</v>
      </c>
      <c r="R374" s="46" t="s">
        <v>916</v>
      </c>
      <c r="S374" s="21" t="str">
        <f>_xlfn.CONCAT( Table2[[#This Row],[friendly_name]], " Devices")</f>
        <v>Kitchen Home Devices</v>
      </c>
      <c r="T374" s="27" t="s">
        <v>941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LOWER(SUBSTITUTE(SUBSTITUTE(Table2[[#This Row],[device_name]], " ", "-"), "_", "-"))</f>
        <v>google-kitchen-home</v>
      </c>
      <c r="AW374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Home</v>
      </c>
      <c r="AY374" s="21" t="str">
        <f>_xlfn.CONCAT(Table2[[#This Row],[device_manufacturer]], " ", Table2[[#This Row],[device_suggested_area]])</f>
        <v>Google Kitchen</v>
      </c>
      <c r="AZ374" s="21" t="s">
        <v>172</v>
      </c>
      <c r="BA374" s="21" t="s">
        <v>1277</v>
      </c>
      <c r="BB374" s="21" t="s">
        <v>245</v>
      </c>
      <c r="BC374" s="21" t="s">
        <v>1284</v>
      </c>
      <c r="BD374" s="21" t="s">
        <v>215</v>
      </c>
      <c r="BG374" s="21" t="s">
        <v>452</v>
      </c>
      <c r="BH374" s="28" t="s">
        <v>901</v>
      </c>
      <c r="BI374" s="24" t="s">
        <v>900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754</v>
      </c>
      <c r="F375" s="25" t="str">
        <f>IF(ISBLANK(Table2[[#This Row],[unique_id]]), "", Table2[[#This Row],[unique_id]])</f>
        <v>office_home</v>
      </c>
      <c r="G375" s="21" t="s">
        <v>755</v>
      </c>
      <c r="H375" s="21" t="s">
        <v>916</v>
      </c>
      <c r="I375" s="21" t="s">
        <v>144</v>
      </c>
      <c r="M375" s="21" t="s">
        <v>136</v>
      </c>
      <c r="N375" s="21" t="s">
        <v>281</v>
      </c>
      <c r="O375" s="22" t="s">
        <v>961</v>
      </c>
      <c r="P375" s="21" t="s">
        <v>172</v>
      </c>
      <c r="Q375" s="21" t="s">
        <v>931</v>
      </c>
      <c r="R375" s="46" t="s">
        <v>916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LOWER(SUBSTITUTE(SUBSTITUTE(Table2[[#This Row],[device_name]], " ", "-"), "_", "-"))</f>
        <v>google-office-home</v>
      </c>
      <c r="AW375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Home</v>
      </c>
      <c r="AY375" s="21" t="str">
        <f>_xlfn.CONCAT(Table2[[#This Row],[device_manufacturer]], " ", Table2[[#This Row],[device_suggested_area]])</f>
        <v>Google Office</v>
      </c>
      <c r="AZ375" s="21" t="s">
        <v>172</v>
      </c>
      <c r="BA375" s="21" t="s">
        <v>425</v>
      </c>
      <c r="BB375" s="21" t="s">
        <v>245</v>
      </c>
      <c r="BC375" s="21" t="s">
        <v>1283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792</v>
      </c>
      <c r="F376" s="25" t="str">
        <f>IF(ISBLANK(Table2[[#This Row],[unique_id]]), "", Table2[[#This Row],[unique_id]])</f>
        <v>lounge_home</v>
      </c>
      <c r="G376" s="21" t="s">
        <v>793</v>
      </c>
      <c r="H376" s="21" t="s">
        <v>916</v>
      </c>
      <c r="I376" s="21" t="s">
        <v>144</v>
      </c>
      <c r="M376" s="21" t="s">
        <v>136</v>
      </c>
      <c r="N376" s="21" t="s">
        <v>281</v>
      </c>
      <c r="O376" s="22" t="s">
        <v>961</v>
      </c>
      <c r="P376" s="21" t="s">
        <v>172</v>
      </c>
      <c r="Q376" s="21" t="s">
        <v>931</v>
      </c>
      <c r="R376" s="46" t="s">
        <v>916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LOWER(SUBSTITUTE(SUBSTITUTE(Table2[[#This Row],[device_name]], " ", "-"), "_", "-"))</f>
        <v>google-lounge-home</v>
      </c>
      <c r="AW376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Home</v>
      </c>
      <c r="AY376" s="21" t="str">
        <f>_xlfn.CONCAT(Table2[[#This Row],[device_manufacturer]], " ", Table2[[#This Row],[device_suggested_area]])</f>
        <v>Google Lounge</v>
      </c>
      <c r="AZ376" s="21" t="s">
        <v>172</v>
      </c>
      <c r="BA376" s="21" t="s">
        <v>425</v>
      </c>
      <c r="BB376" s="21" t="s">
        <v>245</v>
      </c>
      <c r="BC376" s="21" t="s">
        <v>1283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996</v>
      </c>
      <c r="F377" s="25" t="str">
        <f>IF(ISBLANK(Table2[[#This Row],[unique_id]]), "", Table2[[#This Row],[unique_id]])</f>
        <v>ada_tablet</v>
      </c>
      <c r="G377" s="21" t="s">
        <v>997</v>
      </c>
      <c r="H377" s="21" t="s">
        <v>916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LOWER(SUBSTITUTE(SUBSTITUTE(Table2[[#This Row],[device_name]], " ", "-"), "_", "-"))</f>
        <v>google-lounge-ada-tablet</v>
      </c>
      <c r="AW377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Ada Tablet</v>
      </c>
      <c r="AY377" s="21" t="str">
        <f>_xlfn.CONCAT(Table2[[#This Row],[device_manufacturer]], " ", Table2[[#This Row],[device_suggested_area]])</f>
        <v>Google Lounge</v>
      </c>
      <c r="AZ377" s="21" t="s">
        <v>997</v>
      </c>
      <c r="BA377" s="21" t="s">
        <v>1285</v>
      </c>
      <c r="BB377" s="21" t="s">
        <v>245</v>
      </c>
      <c r="BC377" s="21" t="s">
        <v>1002</v>
      </c>
      <c r="BD377" s="21" t="s">
        <v>203</v>
      </c>
      <c r="BG377" s="21" t="s">
        <v>452</v>
      </c>
      <c r="BH377" s="28" t="s">
        <v>999</v>
      </c>
      <c r="BI377" s="24" t="s">
        <v>1000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916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/>
      <c r="AY378" s="21" t="str">
        <f>_xlfn.CONCAT(Table2[[#This Row],[device_manufacturer]], " ", Table2[[#This Row],[device_suggested_area]])</f>
        <v xml:space="preserve"> </v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customHeight="1">
      <c r="A379" s="21">
        <v>2658</v>
      </c>
      <c r="B379" s="21" t="s">
        <v>26</v>
      </c>
      <c r="C379" s="21" t="s">
        <v>678</v>
      </c>
      <c r="D379" s="21" t="s">
        <v>145</v>
      </c>
      <c r="E379" s="21" t="s">
        <v>749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916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LOWER(SUBSTITUTE(SUBSTITUTE(Table2[[#This Row],[device_name]], " ", "-"), "_", "-"))</f>
        <v>lg-lounge-tv</v>
      </c>
      <c r="AW379" s="21" t="str">
        <f>_xlfn.CONCAT(IF(ISBLANK(Table2[[#This Row],[_device_name_prefix_custom]]), Table2[[#This Row],[_device_name_prefix_default]], Table2[[#This Row],[_device_name_prefix_custom]]), " ", Table2[[#This Row],[_device_name_suffix]])</f>
        <v>LG Lounge TV</v>
      </c>
      <c r="AY379" s="21" t="str">
        <f>_xlfn.CONCAT(Table2[[#This Row],[device_manufacturer]], " ", Table2[[#This Row],[device_suggested_area]])</f>
        <v>LG Lounge</v>
      </c>
      <c r="AZ379" s="21" t="s">
        <v>1205</v>
      </c>
      <c r="BA379" s="21" t="s">
        <v>682</v>
      </c>
      <c r="BB379" s="21" t="s">
        <v>678</v>
      </c>
      <c r="BC379" s="21" t="s">
        <v>681</v>
      </c>
      <c r="BD379" s="21" t="s">
        <v>203</v>
      </c>
      <c r="BG379" s="21" t="s">
        <v>452</v>
      </c>
      <c r="BH379" s="28" t="s">
        <v>679</v>
      </c>
      <c r="BI379" s="24" t="s">
        <v>680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customHeight="1">
      <c r="A380" s="21">
        <v>2659</v>
      </c>
      <c r="B380" s="21" t="s">
        <v>677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916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LOWER(SUBSTITUTE(SUBSTITUTE(Table2[[#This Row],[device_name]], " ", "-"), "_", "-"))</f>
        <v>apple-parents-tv</v>
      </c>
      <c r="AW38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</v>
      </c>
      <c r="AY380" s="21" t="str">
        <f>_xlfn.CONCAT(Table2[[#This Row],[device_manufacturer]], " ", Table2[[#This Row],[device_suggested_area]])</f>
        <v>Apple Parents</v>
      </c>
      <c r="AZ380" s="21" t="s">
        <v>1205</v>
      </c>
      <c r="BA380" s="21" t="s">
        <v>1278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1003</v>
      </c>
      <c r="F381" s="25" t="str">
        <f>IF(ISBLANK(Table2[[#This Row],[unique_id]]), "", Table2[[#This Row],[unique_id]])</f>
        <v>edwin_tablet</v>
      </c>
      <c r="G381" s="21" t="s">
        <v>1004</v>
      </c>
      <c r="H381" s="21" t="s">
        <v>916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LOWER(SUBSTITUTE(SUBSTITUTE(Table2[[#This Row],[device_name]], " ", "-"), "_", "-"))</f>
        <v>google-kitchen-edwin-tablet</v>
      </c>
      <c r="AW381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Edwin Tablet</v>
      </c>
      <c r="AY381" s="21" t="str">
        <f>_xlfn.CONCAT(Table2[[#This Row],[device_manufacturer]], " ", Table2[[#This Row],[device_suggested_area]])</f>
        <v>Google Kitchen</v>
      </c>
      <c r="AZ381" s="21" t="s">
        <v>1004</v>
      </c>
      <c r="BA381" s="21" t="s">
        <v>1285</v>
      </c>
      <c r="BB381" s="21" t="s">
        <v>245</v>
      </c>
      <c r="BC381" s="21" t="s">
        <v>1002</v>
      </c>
      <c r="BD381" s="21" t="s">
        <v>215</v>
      </c>
      <c r="BG381" s="21" t="s">
        <v>452</v>
      </c>
      <c r="BH381" s="28" t="s">
        <v>1010</v>
      </c>
      <c r="BI381" s="24" t="s">
        <v>1001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customHeight="1">
      <c r="A382" s="21">
        <v>2661</v>
      </c>
      <c r="B382" s="21" t="s">
        <v>677</v>
      </c>
      <c r="C382" s="21" t="s">
        <v>245</v>
      </c>
      <c r="D382" s="21" t="s">
        <v>145</v>
      </c>
      <c r="E382" s="21" t="s">
        <v>839</v>
      </c>
      <c r="F382" s="25" t="str">
        <f>IF(ISBLANK(Table2[[#This Row],[unique_id]]), "", Table2[[#This Row],[unique_id]])</f>
        <v>office_tv</v>
      </c>
      <c r="G382" s="21" t="s">
        <v>840</v>
      </c>
      <c r="H382" s="21" t="s">
        <v>916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LOWER(SUBSTITUTE(SUBSTITUTE(Table2[[#This Row],[device_name]], " ", "-"), "_", "-"))</f>
        <v>google-office-tv</v>
      </c>
      <c r="AW382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TV</v>
      </c>
      <c r="AY382" s="21" t="str">
        <f>_xlfn.CONCAT(Table2[[#This Row],[device_manufacturer]], " ", Table2[[#This Row],[device_suggested_area]])</f>
        <v>Google Office</v>
      </c>
      <c r="AZ382" s="21" t="s">
        <v>1205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916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/>
      <c r="AY383" s="21" t="str">
        <f>_xlfn.CONCAT(Table2[[#This Row],[device_manufacturer]], " ", Table2[[#This Row],[device_suggested_area]])</f>
        <v xml:space="preserve"> </v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905</v>
      </c>
      <c r="F384" s="25" t="str">
        <f>IF(ISBLANK(Table2[[#This Row],[unique_id]]), "", Table2[[#This Row],[unique_id]])</f>
        <v>lounge_arc</v>
      </c>
      <c r="G384" s="21" t="s">
        <v>908</v>
      </c>
      <c r="H384" s="21" t="s">
        <v>916</v>
      </c>
      <c r="I384" s="21" t="s">
        <v>144</v>
      </c>
      <c r="M384" s="21" t="s">
        <v>136</v>
      </c>
      <c r="N384" s="21" t="s">
        <v>281</v>
      </c>
      <c r="O384" s="22" t="s">
        <v>961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LOWER(SUBSTITUTE(SUBSTITUTE(Table2[[#This Row],[device_name]], " ", "-"), "_", "-"))</f>
        <v>sonos-lounge-arc</v>
      </c>
      <c r="AW384" s="21" t="str">
        <f>_xlfn.CONCAT(IF(ISBLANK(Table2[[#This Row],[_device_name_prefix_custom]]), Table2[[#This Row],[_device_name_prefix_default]], Table2[[#This Row],[_device_name_prefix_custom]]), " ", Table2[[#This Row],[_device_name_suffix]])</f>
        <v>Sonos Lounge Arc</v>
      </c>
      <c r="AY384" s="21" t="str">
        <f>_xlfn.CONCAT(Table2[[#This Row],[device_manufacturer]], " ", Table2[[#This Row],[device_suggested_area]])</f>
        <v>Sonos Lounge</v>
      </c>
      <c r="AZ384" s="21" t="s">
        <v>683</v>
      </c>
      <c r="BA384" s="21" t="s">
        <v>1281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684</v>
      </c>
      <c r="BI384" s="24" t="s">
        <v>685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customHeight="1">
      <c r="A385" s="21">
        <v>2664</v>
      </c>
      <c r="B385" s="21" t="s">
        <v>677</v>
      </c>
      <c r="C385" s="21" t="s">
        <v>984</v>
      </c>
      <c r="D385" s="21" t="s">
        <v>149</v>
      </c>
      <c r="E385" s="21" t="s">
        <v>986</v>
      </c>
      <c r="F385" s="25" t="str">
        <f>IF(ISBLANK(Table2[[#This Row],[unique_id]]), "", Table2[[#This Row],[unique_id]])</f>
        <v>template_kitchen_move_proxy</v>
      </c>
      <c r="G385" s="21" t="s">
        <v>909</v>
      </c>
      <c r="H385" s="21" t="s">
        <v>916</v>
      </c>
      <c r="I385" s="21" t="s">
        <v>144</v>
      </c>
      <c r="O385" s="22" t="s">
        <v>961</v>
      </c>
      <c r="P385" s="21" t="s">
        <v>172</v>
      </c>
      <c r="Q385" s="21" t="s">
        <v>931</v>
      </c>
      <c r="R385" s="46" t="s">
        <v>916</v>
      </c>
      <c r="S385" s="21" t="str">
        <f>_xlfn.CONCAT( Table2[[#This Row],[friendly_name]], " Devices")</f>
        <v>Kitchen Move Devices</v>
      </c>
      <c r="T385" s="27" t="s">
        <v>989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LOWER(SUBSTITUTE(SUBSTITUTE(Table2[[#This Row],[device_name]], " ", "-"), "_", "-"))</f>
        <v>sonos-kitchen-move</v>
      </c>
      <c r="AW385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5" s="21" t="str">
        <f>_xlfn.CONCAT(Table2[[#This Row],[device_manufacturer]], " ", Table2[[#This Row],[device_suggested_area]])</f>
        <v>Sonos Kitchen</v>
      </c>
      <c r="AZ385" s="21" t="s">
        <v>397</v>
      </c>
      <c r="BA385" s="21" t="s">
        <v>1279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904</v>
      </c>
      <c r="F386" s="25" t="str">
        <f>IF(ISBLANK(Table2[[#This Row],[unique_id]]), "", Table2[[#This Row],[unique_id]])</f>
        <v>kitchen_move</v>
      </c>
      <c r="G386" s="21" t="s">
        <v>909</v>
      </c>
      <c r="H386" s="21" t="s">
        <v>916</v>
      </c>
      <c r="I386" s="21" t="s">
        <v>144</v>
      </c>
      <c r="M386" s="21" t="s">
        <v>136</v>
      </c>
      <c r="N386" s="21" t="s">
        <v>281</v>
      </c>
      <c r="O386" s="22" t="s">
        <v>961</v>
      </c>
      <c r="P386" s="21" t="s">
        <v>172</v>
      </c>
      <c r="Q386" s="21" t="s">
        <v>931</v>
      </c>
      <c r="R386" s="46" t="s">
        <v>916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LOWER(SUBSTITUTE(SUBSTITUTE(Table2[[#This Row],[device_name]], " ", "-"), "_", "-"))</f>
        <v>sonos-kitchen-move</v>
      </c>
      <c r="AW386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6" s="21" t="str">
        <f>_xlfn.CONCAT(Table2[[#This Row],[device_manufacturer]], " ", Table2[[#This Row],[device_suggested_area]])</f>
        <v>Sonos Kitchen</v>
      </c>
      <c r="AZ386" s="21" t="s">
        <v>397</v>
      </c>
      <c r="BA386" s="21" t="s">
        <v>1279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903</v>
      </c>
      <c r="F387" s="25" t="str">
        <f>IF(ISBLANK(Table2[[#This Row],[unique_id]]), "", Table2[[#This Row],[unique_id]])</f>
        <v>kitchen_five</v>
      </c>
      <c r="G387" s="21" t="s">
        <v>910</v>
      </c>
      <c r="H387" s="21" t="s">
        <v>916</v>
      </c>
      <c r="I387" s="21" t="s">
        <v>144</v>
      </c>
      <c r="M387" s="21" t="s">
        <v>136</v>
      </c>
      <c r="N387" s="21" t="s">
        <v>281</v>
      </c>
      <c r="O387" s="22" t="s">
        <v>961</v>
      </c>
      <c r="P387" s="21" t="s">
        <v>172</v>
      </c>
      <c r="Q387" s="21" t="s">
        <v>931</v>
      </c>
      <c r="R387" s="46" t="s">
        <v>916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LOWER(SUBSTITUTE(SUBSTITUTE(Table2[[#This Row],[device_name]], " ", "-"), "_", "-"))</f>
        <v>sonos-kitchen-five</v>
      </c>
      <c r="AW387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Five</v>
      </c>
      <c r="AY387" s="21" t="str">
        <f>_xlfn.CONCAT(Table2[[#This Row],[device_manufacturer]], " ", Table2[[#This Row],[device_suggested_area]])</f>
        <v>Sonos Kitchen</v>
      </c>
      <c r="AZ387" s="21" t="s">
        <v>988</v>
      </c>
      <c r="BA387" s="21" t="s">
        <v>1280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customHeight="1">
      <c r="A388" s="21">
        <v>2667</v>
      </c>
      <c r="B388" s="21" t="s">
        <v>677</v>
      </c>
      <c r="C388" s="21" t="s">
        <v>984</v>
      </c>
      <c r="D388" s="21" t="s">
        <v>149</v>
      </c>
      <c r="E388" s="21" t="s">
        <v>987</v>
      </c>
      <c r="F388" s="25" t="str">
        <f>IF(ISBLANK(Table2[[#This Row],[unique_id]]), "", Table2[[#This Row],[unique_id]])</f>
        <v>template_parents_move_proxy</v>
      </c>
      <c r="G388" s="21" t="s">
        <v>911</v>
      </c>
      <c r="H388" s="21" t="s">
        <v>916</v>
      </c>
      <c r="I388" s="21" t="s">
        <v>144</v>
      </c>
      <c r="O388" s="22" t="s">
        <v>961</v>
      </c>
      <c r="P388" s="21" t="s">
        <v>172</v>
      </c>
      <c r="Q388" s="21" t="s">
        <v>931</v>
      </c>
      <c r="R388" s="46" t="s">
        <v>916</v>
      </c>
      <c r="S388" s="21" t="str">
        <f>_xlfn.CONCAT( Table2[[#This Row],[friendly_name]], " Devices")</f>
        <v>Parents Move Devices</v>
      </c>
      <c r="T388" s="27" t="s">
        <v>989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LOWER(SUBSTITUTE(SUBSTITUTE(Table2[[#This Row],[device_name]], " ", "-"), "_", "-"))</f>
        <v>sonos-parents-move</v>
      </c>
      <c r="AW388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8" s="21" t="str">
        <f>_xlfn.CONCAT(Table2[[#This Row],[device_manufacturer]], " ", Table2[[#This Row],[device_suggested_area]])</f>
        <v>Sonos Parents</v>
      </c>
      <c r="AZ388" s="21" t="s">
        <v>397</v>
      </c>
      <c r="BA388" s="21" t="s">
        <v>1279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902</v>
      </c>
      <c r="F389" s="25" t="str">
        <f>IF(ISBLANK(Table2[[#This Row],[unique_id]]), "", Table2[[#This Row],[unique_id]])</f>
        <v>parents_move</v>
      </c>
      <c r="G389" s="21" t="s">
        <v>911</v>
      </c>
      <c r="H389" s="21" t="s">
        <v>916</v>
      </c>
      <c r="I389" s="21" t="s">
        <v>144</v>
      </c>
      <c r="M389" s="21" t="s">
        <v>136</v>
      </c>
      <c r="N389" s="21" t="s">
        <v>281</v>
      </c>
      <c r="O389" s="22" t="s">
        <v>961</v>
      </c>
      <c r="P389" s="21" t="s">
        <v>172</v>
      </c>
      <c r="Q389" s="21" t="s">
        <v>931</v>
      </c>
      <c r="R389" s="46" t="s">
        <v>916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LOWER(SUBSTITUTE(SUBSTITUTE(Table2[[#This Row],[device_name]], " ", "-"), "_", "-"))</f>
        <v>sonos-parents-move</v>
      </c>
      <c r="AW389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9" s="21" t="str">
        <f>_xlfn.CONCAT(Table2[[#This Row],[device_manufacturer]], " ", Table2[[#This Row],[device_suggested_area]])</f>
        <v>Sonos Parents</v>
      </c>
      <c r="AZ389" s="21" t="s">
        <v>397</v>
      </c>
      <c r="BA389" s="21" t="s">
        <v>1279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customHeight="1">
      <c r="A390" s="21">
        <v>2669</v>
      </c>
      <c r="B390" s="21" t="s">
        <v>677</v>
      </c>
      <c r="C390" s="21" t="s">
        <v>275</v>
      </c>
      <c r="D390" s="21" t="s">
        <v>145</v>
      </c>
      <c r="E390" s="21" t="s">
        <v>788</v>
      </c>
      <c r="F390" s="25" t="str">
        <f>IF(ISBLANK(Table2[[#This Row],[unique_id]]), "", Table2[[#This Row],[unique_id]])</f>
        <v>parents_tv_speaker</v>
      </c>
      <c r="G390" s="21" t="s">
        <v>789</v>
      </c>
      <c r="H390" s="21" t="s">
        <v>916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LOWER(SUBSTITUTE(SUBSTITUTE(Table2[[#This Row],[device_name]], " ", "-"), "_", "-"))</f>
        <v>apple-parents-tv-speaker</v>
      </c>
      <c r="AW39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 Speaker</v>
      </c>
      <c r="AY390" s="21" t="str">
        <f>_xlfn.CONCAT(Table2[[#This Row],[device_manufacturer]], " ", Table2[[#This Row],[device_suggested_area]])</f>
        <v>Apple Parents</v>
      </c>
      <c r="AZ390" s="21" t="s">
        <v>1208</v>
      </c>
      <c r="BA390" s="21" t="s">
        <v>1282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805</v>
      </c>
      <c r="F391" s="25" t="str">
        <f>IF(ISBLANK(Table2[[#This Row],[unique_id]]), "", Table2[[#This Row],[unique_id]])</f>
        <v>back_door_lock_security</v>
      </c>
      <c r="G391" s="21" t="s">
        <v>801</v>
      </c>
      <c r="H391" s="21" t="s">
        <v>780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816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/>
      <c r="AY391" s="21" t="str">
        <f>_xlfn.CONCAT(Table2[[#This Row],[device_manufacturer]], " ", Table2[[#This Row],[device_suggested_area]])</f>
        <v xml:space="preserve"> </v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818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780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/>
      <c r="AY392" s="21" t="str">
        <f>_xlfn.CONCAT(Table2[[#This Row],[device_manufacturer]], " ", Table2[[#This Row],[device_suggested_area]])</f>
        <v xml:space="preserve"> </v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customHeight="1">
      <c r="A393" s="21">
        <v>2702</v>
      </c>
      <c r="B393" s="21" t="s">
        <v>26</v>
      </c>
      <c r="C393" s="21" t="s">
        <v>771</v>
      </c>
      <c r="D393" s="21" t="s">
        <v>774</v>
      </c>
      <c r="E393" s="21" t="s">
        <v>775</v>
      </c>
      <c r="F393" s="25" t="str">
        <f>IF(ISBLANK(Table2[[#This Row],[unique_id]]), "", Table2[[#This Row],[unique_id]])</f>
        <v>back_door_lock</v>
      </c>
      <c r="G393" s="21" t="s">
        <v>820</v>
      </c>
      <c r="H393" s="21" t="s">
        <v>780</v>
      </c>
      <c r="I393" s="21" t="s">
        <v>219</v>
      </c>
      <c r="M393" s="21" t="s">
        <v>136</v>
      </c>
      <c r="T393" s="27"/>
      <c r="V393" s="22"/>
      <c r="W393" s="22" t="s">
        <v>582</v>
      </c>
      <c r="X393" s="22"/>
      <c r="Y393" s="30" t="s">
        <v>927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LOWER(SUBSTITUTE(SUBSTITUTE(Table2[[#This Row],[device_name]], " ", "-"), "_", "-"))</f>
        <v>back-door-lock</v>
      </c>
      <c r="AW393" s="21" t="str">
        <f>_xlfn.CONCAT(IF(ISBLANK(Table2[[#This Row],[_device_name_prefix_custom]]), Table2[[#This Row],[_device_name_prefix_default]], Table2[[#This Row],[_device_name_prefix_custom]]), " ", Table2[[#This Row],[_device_name_suffix]])</f>
        <v>Back Door Lock</v>
      </c>
      <c r="AX393" s="21" t="str">
        <f>Table2[[#This Row],[device_suggested_area]]</f>
        <v>Back Door</v>
      </c>
      <c r="AY393" s="21" t="str">
        <f>_xlfn.CONCAT(Table2[[#This Row],[device_manufacturer]], " ", Table2[[#This Row],[device_suggested_area]])</f>
        <v>Yale Back Door</v>
      </c>
      <c r="AZ393" s="21" t="s">
        <v>1262</v>
      </c>
      <c r="BA393" s="21" t="s">
        <v>772</v>
      </c>
      <c r="BB393" s="21" t="s">
        <v>771</v>
      </c>
      <c r="BC393" s="21" t="s">
        <v>773</v>
      </c>
      <c r="BD393" s="21" t="s">
        <v>780</v>
      </c>
      <c r="BH393" s="21" t="s">
        <v>770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811</v>
      </c>
      <c r="F394" s="25" t="str">
        <f>IF(ISBLANK(Table2[[#This Row],[unique_id]]), "", Table2[[#This Row],[unique_id]])</f>
        <v>template_back_door_sensor_contact_last</v>
      </c>
      <c r="G394" s="21" t="s">
        <v>819</v>
      </c>
      <c r="H394" s="21" t="s">
        <v>780</v>
      </c>
      <c r="I394" s="21" t="s">
        <v>219</v>
      </c>
      <c r="M394" s="21" t="s">
        <v>136</v>
      </c>
      <c r="T394" s="27"/>
      <c r="V394" s="22"/>
      <c r="W394" s="22" t="s">
        <v>582</v>
      </c>
      <c r="X394" s="22"/>
      <c r="Y394" s="30" t="s">
        <v>927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LOWER(SUBSTITUTE(SUBSTITUTE(Table2[[#This Row],[device_name]], " ", "-"), "_", "-"))</f>
        <v>back-door-sensor</v>
      </c>
      <c r="AW394" s="21" t="str">
        <f>_xlfn.CONCAT(IF(ISBLANK(Table2[[#This Row],[_device_name_prefix_custom]]), Table2[[#This Row],[_device_name_prefix_default]], Table2[[#This Row],[_device_name_prefix_custom]]), " ", Table2[[#This Row],[_device_name_suffix]])</f>
        <v>Back Door Sensor</v>
      </c>
      <c r="AX394" s="27" t="str">
        <f>Table2[[#This Row],[device_suggested_area]]</f>
        <v>Back Door</v>
      </c>
      <c r="AY394" s="27" t="str">
        <f>_xlfn.CONCAT(Table2[[#This Row],[device_manufacturer]], " ", Table2[[#This Row],[device_suggested_area]])</f>
        <v>Sonoff Back Door</v>
      </c>
      <c r="AZ394" s="27" t="s">
        <v>1275</v>
      </c>
      <c r="BA394" s="27" t="s">
        <v>794</v>
      </c>
      <c r="BB394" s="21" t="s">
        <v>365</v>
      </c>
      <c r="BC394" s="21" t="s">
        <v>773</v>
      </c>
      <c r="BD394" s="21" t="s">
        <v>780</v>
      </c>
      <c r="BH394" s="21" t="s">
        <v>796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customHeight="1">
      <c r="A395" s="21">
        <v>2704</v>
      </c>
      <c r="B395" s="21" t="s">
        <v>677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780</v>
      </c>
      <c r="H395" s="21" t="s">
        <v>791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/>
      <c r="AY395" s="21" t="str">
        <f>_xlfn.CONCAT(Table2[[#This Row],[device_manufacturer]], " ", Table2[[#This Row],[device_suggested_area]])</f>
        <v xml:space="preserve"> </v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806</v>
      </c>
      <c r="F396" s="25" t="str">
        <f>IF(ISBLANK(Table2[[#This Row],[unique_id]]), "", Table2[[#This Row],[unique_id]])</f>
        <v>front_door_lock_security</v>
      </c>
      <c r="G396" s="21" t="s">
        <v>801</v>
      </c>
      <c r="H396" s="21" t="s">
        <v>779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816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/>
      <c r="AY396" s="21" t="str">
        <f>_xlfn.CONCAT(Table2[[#This Row],[device_manufacturer]], " ", Table2[[#This Row],[device_suggested_area]])</f>
        <v xml:space="preserve"> </v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817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779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/>
      <c r="AY397" s="21" t="str">
        <f>_xlfn.CONCAT(Table2[[#This Row],[device_manufacturer]], " ", Table2[[#This Row],[device_suggested_area]])</f>
        <v xml:space="preserve"> </v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customHeight="1">
      <c r="A398" s="21">
        <v>2707</v>
      </c>
      <c r="B398" s="21" t="s">
        <v>26</v>
      </c>
      <c r="C398" s="21" t="s">
        <v>771</v>
      </c>
      <c r="D398" s="21" t="s">
        <v>774</v>
      </c>
      <c r="E398" s="21" t="s">
        <v>776</v>
      </c>
      <c r="F398" s="25" t="str">
        <f>IF(ISBLANK(Table2[[#This Row],[unique_id]]), "", Table2[[#This Row],[unique_id]])</f>
        <v>front_door_lock</v>
      </c>
      <c r="G398" s="21" t="s">
        <v>820</v>
      </c>
      <c r="H398" s="21" t="s">
        <v>779</v>
      </c>
      <c r="I398" s="21" t="s">
        <v>219</v>
      </c>
      <c r="M398" s="21" t="s">
        <v>136</v>
      </c>
      <c r="T398" s="27"/>
      <c r="V398" s="22"/>
      <c r="W398" s="22" t="s">
        <v>582</v>
      </c>
      <c r="X398" s="22"/>
      <c r="Y398" s="30" t="s">
        <v>927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LOWER(SUBSTITUTE(SUBSTITUTE(Table2[[#This Row],[device_name]], " ", "-"), "_", "-"))</f>
        <v>front-door-lock</v>
      </c>
      <c r="AW398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Lock</v>
      </c>
      <c r="AX398" s="21" t="str">
        <f>Table2[[#This Row],[device_suggested_area]]</f>
        <v>Front Door</v>
      </c>
      <c r="AY398" s="21" t="str">
        <f>_xlfn.CONCAT(Table2[[#This Row],[device_manufacturer]], " ", Table2[[#This Row],[device_suggested_area]])</f>
        <v>Yale Front Door</v>
      </c>
      <c r="AZ398" s="21" t="s">
        <v>1262</v>
      </c>
      <c r="BA398" s="21" t="s">
        <v>772</v>
      </c>
      <c r="BB398" s="21" t="s">
        <v>771</v>
      </c>
      <c r="BC398" s="21" t="s">
        <v>773</v>
      </c>
      <c r="BD398" s="21" t="s">
        <v>779</v>
      </c>
      <c r="BH398" s="21" t="s">
        <v>777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810</v>
      </c>
      <c r="F399" s="25" t="str">
        <f>IF(ISBLANK(Table2[[#This Row],[unique_id]]), "", Table2[[#This Row],[unique_id]])</f>
        <v>template_front_door_sensor_contact_last</v>
      </c>
      <c r="G399" s="21" t="s">
        <v>819</v>
      </c>
      <c r="H399" s="21" t="s">
        <v>779</v>
      </c>
      <c r="I399" s="21" t="s">
        <v>219</v>
      </c>
      <c r="M399" s="21" t="s">
        <v>136</v>
      </c>
      <c r="T399" s="27"/>
      <c r="V399" s="22"/>
      <c r="W399" s="22" t="s">
        <v>582</v>
      </c>
      <c r="X399" s="22"/>
      <c r="Y399" s="30" t="s">
        <v>927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LOWER(SUBSTITUTE(SUBSTITUTE(Table2[[#This Row],[device_name]], " ", "-"), "_", "-"))</f>
        <v>front-door-sensor</v>
      </c>
      <c r="AW399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Sensor</v>
      </c>
      <c r="AX399" s="27" t="str">
        <f>Table2[[#This Row],[device_suggested_area]]</f>
        <v>Front Door</v>
      </c>
      <c r="AY399" s="27" t="str">
        <f>_xlfn.CONCAT(Table2[[#This Row],[device_manufacturer]], " ", Table2[[#This Row],[device_suggested_area]])</f>
        <v>Sonoff Front Door</v>
      </c>
      <c r="AZ399" s="27" t="s">
        <v>1275</v>
      </c>
      <c r="BA399" s="27" t="s">
        <v>794</v>
      </c>
      <c r="BB399" s="21" t="s">
        <v>365</v>
      </c>
      <c r="BC399" s="21" t="s">
        <v>773</v>
      </c>
      <c r="BD399" s="21" t="s">
        <v>779</v>
      </c>
      <c r="BH399" s="21" t="s">
        <v>795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customHeight="1">
      <c r="A400" s="21">
        <v>2709</v>
      </c>
      <c r="B400" s="21" t="s">
        <v>677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779</v>
      </c>
      <c r="H400" s="21" t="s">
        <v>790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/>
      <c r="AY400" s="21" t="str">
        <f>_xlfn.CONCAT(Table2[[#This Row],[device_manufacturer]], " ", Table2[[#This Row],[device_suggested_area]])</f>
        <v xml:space="preserve"> </v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782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/>
      <c r="AY401" s="21" t="str">
        <f>_xlfn.CONCAT(Table2[[#This Row],[device_manufacturer]], " ", Table2[[#This Row],[device_suggested_area]])</f>
        <v xml:space="preserve"> </v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778</v>
      </c>
      <c r="H402" s="21" t="s">
        <v>782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/>
      <c r="AY402" s="21" t="str">
        <f>_xlfn.CONCAT(Table2[[#This Row],[device_manufacturer]], " ", Table2[[#This Row],[device_suggested_area]])</f>
        <v xml:space="preserve"> </v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784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LOWER(SUBSTITUTE(SUBSTITUTE(Table2[[#This Row],[device_name]], " ", "-"), "_", "-"))</f>
        <v>uvc-ada</v>
      </c>
      <c r="AW403" s="21" t="str">
        <f>_xlfn.CONCAT(IF(ISBLANK(Table2[[#This Row],[_device_name_prefix_custom]]), Table2[[#This Row],[_device_name_prefix_default]], Table2[[#This Row],[_device_name_prefix_custom]]), " ", Table2[[#This Row],[_device_name_suffix]])</f>
        <v>UVC Ada</v>
      </c>
      <c r="AX403" s="21" t="s">
        <v>420</v>
      </c>
      <c r="AY403" s="21" t="str">
        <f>_xlfn.CONCAT(Table2[[#This Row],[device_manufacturer]], " ", Table2[[#This Row],[device_suggested_area]])</f>
        <v>UniFi 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784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/>
      <c r="AY404" s="21" t="str">
        <f>_xlfn.CONCAT(Table2[[#This Row],[device_manufacturer]], " ", Table2[[#This Row],[device_suggested_area]])</f>
        <v xml:space="preserve"> </v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778</v>
      </c>
      <c r="H405" s="21" t="s">
        <v>781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/>
      <c r="AY405" s="21" t="str">
        <f>_xlfn.CONCAT(Table2[[#This Row],[device_manufacturer]], " ", Table2[[#This Row],[device_suggested_area]])</f>
        <v xml:space="preserve"> </v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783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LOWER(SUBSTITUTE(SUBSTITUTE(Table2[[#This Row],[device_name]], " ", "-"), "_", "-"))</f>
        <v>uvc-edwin</v>
      </c>
      <c r="AW406" s="21" t="str">
        <f>_xlfn.CONCAT(IF(ISBLANK(Table2[[#This Row],[_device_name_prefix_custom]]), Table2[[#This Row],[_device_name_prefix_default]], Table2[[#This Row],[_device_name_prefix_custom]]), " ", Table2[[#This Row],[_device_name_suffix]])</f>
        <v>UVC Edwin</v>
      </c>
      <c r="AX406" s="21" t="s">
        <v>420</v>
      </c>
      <c r="AY406" s="21" t="str">
        <f>_xlfn.CONCAT(Table2[[#This Row],[device_manufacturer]], " ", Table2[[#This Row],[device_suggested_area]])</f>
        <v>UniFi 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783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/>
      <c r="AY407" s="21" t="str">
        <f>_xlfn.CONCAT(Table2[[#This Row],[device_manufacturer]], " ", Table2[[#This Row],[device_suggested_area]])</f>
        <v xml:space="preserve"> </v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744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785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/>
      <c r="AY408" s="21" t="str">
        <f>_xlfn.CONCAT(Table2[[#This Row],[device_manufacturer]], " ", Table2[[#This Row],[device_suggested_area]])</f>
        <v xml:space="preserve"> </v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785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/>
      <c r="AY409" s="21" t="str">
        <f>_xlfn.CONCAT(Table2[[#This Row],[device_manufacturer]], " ", Table2[[#This Row],[device_suggested_area]])</f>
        <v xml:space="preserve"> </v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745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785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/>
      <c r="AY410" s="21" t="str">
        <f>_xlfn.CONCAT(Table2[[#This Row],[device_manufacturer]], " ", Table2[[#This Row],[device_suggested_area]])</f>
        <v xml:space="preserve"> </v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746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785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/>
      <c r="AY411" s="21" t="str">
        <f>_xlfn.CONCAT(Table2[[#This Row],[device_manufacturer]], " ", Table2[[#This Row],[device_suggested_area]])</f>
        <v xml:space="preserve"> </v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747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785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/>
      <c r="AY412" s="21" t="str">
        <f>_xlfn.CONCAT(Table2[[#This Row],[device_manufacturer]], " ", Table2[[#This Row],[device_suggested_area]])</f>
        <v xml:space="preserve"> </v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748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785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/>
      <c r="AY413" s="21" t="str">
        <f>_xlfn.CONCAT(Table2[[#This Row],[device_manufacturer]], " ", Table2[[#This Row],[device_suggested_area]])</f>
        <v xml:space="preserve"> </v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LOWER(SUBSTITUTE(SUBSTITUTE(Table2[[#This Row],[device_name]], " ", "-"), "_", "-"))</f>
        <v>udm-net</v>
      </c>
      <c r="AW414" s="21" t="str">
        <f>_xlfn.CONCAT(IF(ISBLANK(Table2[[#This Row],[_device_name_prefix_custom]]), Table2[[#This Row],[_device_name_prefix_default]], Table2[[#This Row],[_device_name_prefix_custom]]), " ", Table2[[#This Row],[_device_name_suffix]])</f>
        <v>UDM Net</v>
      </c>
      <c r="AX414" s="21" t="s">
        <v>1257</v>
      </c>
      <c r="AY414" s="21" t="str">
        <f>_xlfn.CONCAT(Table2[[#This Row],[device_manufacturer]], " ", Table2[[#This Row],[device_suggested_area]])</f>
        <v>UniFi Rack</v>
      </c>
      <c r="AZ414" s="21" t="s">
        <v>1328</v>
      </c>
      <c r="BA414" s="21" t="s">
        <v>1256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LOWER(SUBSTITUTE(SUBSTITUTE(Table2[[#This Row],[device_name]], " ", "-"), "_", "-"))</f>
        <v>usw-rack</v>
      </c>
      <c r="AW415" s="21" t="str">
        <f>_xlfn.CONCAT(IF(ISBLANK(Table2[[#This Row],[_device_name_prefix_custom]]), Table2[[#This Row],[_device_name_prefix_default]], Table2[[#This Row],[_device_name_prefix_custom]]), " ", Table2[[#This Row],[_device_name_suffix]])</f>
        <v>USW Rack</v>
      </c>
      <c r="AX415" s="21" t="s">
        <v>1258</v>
      </c>
      <c r="AY415" s="21" t="str">
        <f>_xlfn.CONCAT(Table2[[#This Row],[device_manufacturer]], " ", Table2[[#This Row],[device_suggested_area]])</f>
        <v>UniFi Rack</v>
      </c>
      <c r="AZ415" s="21" t="str">
        <f>Table2[[#This Row],[device_suggested_area]]</f>
        <v>Rack</v>
      </c>
      <c r="BA415" s="21" t="s">
        <v>1252</v>
      </c>
      <c r="BB415" s="21" t="s">
        <v>244</v>
      </c>
      <c r="BC415" s="21" t="s">
        <v>757</v>
      </c>
      <c r="BD415" s="21" t="s">
        <v>28</v>
      </c>
      <c r="BG415" s="21" t="s">
        <v>439</v>
      </c>
      <c r="BH415" s="21" t="s">
        <v>758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LOWER(SUBSTITUTE(SUBSTITUTE(Table2[[#This Row],[device_name]], " ", "-"), "_", "-"))</f>
        <v>usw-ceiling</v>
      </c>
      <c r="AW416" s="21" t="str">
        <f>_xlfn.CONCAT(IF(ISBLANK(Table2[[#This Row],[_device_name_prefix_custom]]), Table2[[#This Row],[_device_name_prefix_default]], Table2[[#This Row],[_device_name_prefix_custom]]), " ", Table2[[#This Row],[_device_name_suffix]])</f>
        <v>USW Ceiling</v>
      </c>
      <c r="AX416" s="21" t="s">
        <v>1258</v>
      </c>
      <c r="AY416" s="21" t="str">
        <f>_xlfn.CONCAT(Table2[[#This Row],[device_manufacturer]], " ", Table2[[#This Row],[device_suggested_area]])</f>
        <v>UniFi Ceiling</v>
      </c>
      <c r="AZ416" s="21" t="str">
        <f>Table2[[#This Row],[device_suggested_area]]</f>
        <v>Ceiling</v>
      </c>
      <c r="BA416" s="21" t="s">
        <v>1253</v>
      </c>
      <c r="BB416" s="21" t="s">
        <v>244</v>
      </c>
      <c r="BC416" s="21" t="s">
        <v>1334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LOWER(SUBSTITUTE(SUBSTITUTE(Table2[[#This Row],[device_name]], " ", "-"), "_", "-"))</f>
        <v>uap-deck</v>
      </c>
      <c r="AW417" s="21" t="str">
        <f>_xlfn.CONCAT(IF(ISBLANK(Table2[[#This Row],[_device_name_prefix_custom]]), Table2[[#This Row],[_device_name_prefix_default]], Table2[[#This Row],[_device_name_prefix_custom]]), " ", Table2[[#This Row],[_device_name_suffix]])</f>
        <v>UAP Deck</v>
      </c>
      <c r="AX417" s="21" t="s">
        <v>1259</v>
      </c>
      <c r="AY417" s="21" t="str">
        <f>_xlfn.CONCAT(Table2[[#This Row],[device_manufacturer]], " ", Table2[[#This Row],[device_suggested_area]])</f>
        <v>UniFi Deck</v>
      </c>
      <c r="AZ417" s="21" t="str">
        <f>Table2[[#This Row],[device_suggested_area]]</f>
        <v>Deck</v>
      </c>
      <c r="BA417" s="21" t="s">
        <v>1254</v>
      </c>
      <c r="BB417" s="21" t="s">
        <v>244</v>
      </c>
      <c r="BC417" s="21" t="s">
        <v>1333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LOWER(SUBSTITUTE(SUBSTITUTE(Table2[[#This Row],[device_name]], " ", "-"), "_", "-"))</f>
        <v>uap-hallway</v>
      </c>
      <c r="AW418" s="21" t="str">
        <f>_xlfn.CONCAT(IF(ISBLANK(Table2[[#This Row],[_device_name_prefix_custom]]), Table2[[#This Row],[_device_name_prefix_default]], Table2[[#This Row],[_device_name_prefix_custom]]), " ", Table2[[#This Row],[_device_name_suffix]])</f>
        <v>UAP Hallway</v>
      </c>
      <c r="AX418" s="21" t="s">
        <v>1259</v>
      </c>
      <c r="AY418" s="21" t="str">
        <f>_xlfn.CONCAT(Table2[[#This Row],[device_manufacturer]], " ", Table2[[#This Row],[device_suggested_area]])</f>
        <v>UniFi Hallway</v>
      </c>
      <c r="AZ418" s="21" t="str">
        <f>Table2[[#This Row],[device_suggested_area]]</f>
        <v>Hallway</v>
      </c>
      <c r="BA418" s="21" t="s">
        <v>1255</v>
      </c>
      <c r="BB418" s="21" t="s">
        <v>244</v>
      </c>
      <c r="BC418" s="21" t="s">
        <v>1333</v>
      </c>
      <c r="BD418" s="21" t="s">
        <v>443</v>
      </c>
      <c r="BG418" s="21" t="s">
        <v>439</v>
      </c>
      <c r="BH418" s="21" t="s">
        <v>451</v>
      </c>
      <c r="BI418" s="21" t="s">
        <v>756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LOWER(SUBSTITUTE(SUBSTITUTE(Table2[[#This Row],[device_name]], " ", "-"), "_", "-"))</f>
        <v>udm-pihole</v>
      </c>
      <c r="AW419" s="21" t="str">
        <f>_xlfn.CONCAT(IF(ISBLANK(Table2[[#This Row],[_device_name_prefix_custom]]), Table2[[#This Row],[_device_name_prefix_default]], Table2[[#This Row],[_device_name_prefix_custom]]), " ", Table2[[#This Row],[_device_name_suffix]])</f>
        <v>UDM PiHole</v>
      </c>
      <c r="AX419" s="21" t="s">
        <v>1257</v>
      </c>
      <c r="AY419" s="21" t="str">
        <f>_xlfn.CONCAT(Table2[[#This Row],[device_manufacturer]], " ", Table2[[#This Row],[device_suggested_area]])</f>
        <v>OSS EUPL 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LOWER(SUBSTITUTE(SUBSTITUTE(Table2[[#This Row],[device_name]], " ", "-"), "_", "-"))</f>
        <v>macbook-flo</v>
      </c>
      <c r="AW420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0" s="21" t="s">
        <v>1316</v>
      </c>
      <c r="AY420" s="21" t="str">
        <f>_xlfn.CONCAT(Table2[[#This Row],[device_manufacturer]], " ", Table2[[#This Row],[device_suggested_area]])</f>
        <v>Apple Rack</v>
      </c>
      <c r="AZ420" s="21" t="s">
        <v>1264</v>
      </c>
      <c r="BA420" s="21" t="s">
        <v>1263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693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LOWER(SUBSTITUTE(SUBSTITUTE(Table2[[#This Row],[device_name]], " ", "-"), "_", "-"))</f>
        <v>macbook-flo</v>
      </c>
      <c r="AW421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1" s="21" t="s">
        <v>1316</v>
      </c>
      <c r="AY421" s="21" t="str">
        <f>_xlfn.CONCAT(Table2[[#This Row],[device_manufacturer]], " ", Table2[[#This Row],[device_suggested_area]])</f>
        <v>Apple Rack</v>
      </c>
      <c r="AZ421" s="21" t="s">
        <v>1264</v>
      </c>
      <c r="BA421" s="21" t="s">
        <v>1263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949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LOWER(SUBSTITUTE(SUBSTITUTE(Table2[[#This Row],[device_name]], " ", "-"), "_", "-"))</f>
        <v>macbook-flo</v>
      </c>
      <c r="AW422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2" s="21" t="s">
        <v>1316</v>
      </c>
      <c r="AY422" s="21" t="str">
        <f>_xlfn.CONCAT(Table2[[#This Row],[device_manufacturer]], " ", Table2[[#This Row],[device_suggested_area]])</f>
        <v>Apple Rack</v>
      </c>
      <c r="AZ422" s="21" t="s">
        <v>1264</v>
      </c>
      <c r="BA422" s="21" t="s">
        <v>1263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customHeight="1">
      <c r="A423" s="21">
        <v>5009</v>
      </c>
      <c r="B423" s="24" t="s">
        <v>677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LOWER(SUBSTITUTE(SUBSTITUTE(Table2[[#This Row],[device_name]], " ", "-"), "_", "-"))</f>
        <v>macmini-liz</v>
      </c>
      <c r="AW423" s="21" t="str">
        <f>_xlfn.CONCAT(IF(ISBLANK(Table2[[#This Row],[_device_name_prefix_custom]]), Table2[[#This Row],[_device_name_prefix_default]], Table2[[#This Row],[_device_name_prefix_custom]]), " ", Table2[[#This Row],[_device_name_suffix]])</f>
        <v>MacMini Liz</v>
      </c>
      <c r="AX423" s="21" t="s">
        <v>1317</v>
      </c>
      <c r="AY423" s="21" t="str">
        <f>_xlfn.CONCAT(Table2[[#This Row],[device_manufacturer]], " ", Table2[[#This Row],[device_suggested_area]])</f>
        <v>Apple Rack</v>
      </c>
      <c r="AZ423" s="21" t="s">
        <v>1266</v>
      </c>
      <c r="BA423" s="21" t="s">
        <v>1265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customHeight="1">
      <c r="A424" s="21">
        <v>5010</v>
      </c>
      <c r="B424" s="24" t="s">
        <v>677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LOWER(SUBSTITUTE(SUBSTITUTE(Table2[[#This Row],[device_name]], " ", "-"), "_", "-"))</f>
        <v>macmini-nel</v>
      </c>
      <c r="AW424" s="21" t="str">
        <f>_xlfn.CONCAT(IF(ISBLANK(Table2[[#This Row],[_device_name_prefix_custom]]), Table2[[#This Row],[_device_name_prefix_default]], Table2[[#This Row],[_device_name_prefix_custom]]), " ", Table2[[#This Row],[_device_name_suffix]])</f>
        <v>MacMini Nel</v>
      </c>
      <c r="AX424" s="21" t="s">
        <v>1317</v>
      </c>
      <c r="AY424" s="21" t="str">
        <f>_xlfn.CONCAT(Table2[[#This Row],[device_manufacturer]], " ", Table2[[#This Row],[device_suggested_area]])</f>
        <v>Apple Rack</v>
      </c>
      <c r="AZ424" s="21" t="s">
        <v>1268</v>
      </c>
      <c r="BA424" s="21" t="s">
        <v>1267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customHeight="1">
      <c r="A425" s="21">
        <v>5011</v>
      </c>
      <c r="B425" s="24" t="s">
        <v>677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LOWER(SUBSTITUTE(SUBSTITUTE(Table2[[#This Row],[device_name]], " ", "-"), "_", "-"))</f>
        <v>macmini-mae</v>
      </c>
      <c r="AW425" s="21" t="str">
        <f>_xlfn.CONCAT(IF(ISBLANK(Table2[[#This Row],[_device_name_prefix_custom]]), Table2[[#This Row],[_device_name_prefix_default]], Table2[[#This Row],[_device_name_prefix_custom]]), " ", Table2[[#This Row],[_device_name_suffix]])</f>
        <v>MacMini Mae</v>
      </c>
      <c r="AX425" s="21" t="s">
        <v>1317</v>
      </c>
      <c r="AY425" s="21" t="str">
        <f>_xlfn.CONCAT(Table2[[#This Row],[device_manufacturer]], " ", Table2[[#This Row],[device_suggested_area]])</f>
        <v>Apple Rack</v>
      </c>
      <c r="AZ425" s="21" t="s">
        <v>1272</v>
      </c>
      <c r="BA425" s="21" t="s">
        <v>1269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688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LOWER(SUBSTITUTE(SUBSTITUTE(Table2[[#This Row],[device_name]], " ", "-"), "_", "-"))</f>
        <v>macmini-meg</v>
      </c>
      <c r="AW426" s="21" t="str">
        <f>_xlfn.CONCAT(IF(ISBLANK(Table2[[#This Row],[_device_name_prefix_custom]]), Table2[[#This Row],[_device_name_prefix_default]], Table2[[#This Row],[_device_name_prefix_custom]]), " ", Table2[[#This Row],[_device_name_suffix]])</f>
        <v>MacMini Meg</v>
      </c>
      <c r="AX426" s="21" t="s">
        <v>1317</v>
      </c>
      <c r="AY426" s="21" t="str">
        <f>_xlfn.CONCAT(Table2[[#This Row],[device_manufacturer]], " ", Table2[[#This Row],[device_suggested_area]])</f>
        <v>Apple Rack</v>
      </c>
      <c r="AZ426" s="21" t="s">
        <v>1271</v>
      </c>
      <c r="BA426" s="21" t="s">
        <v>1270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 t="s">
        <v>948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LOWER(SUBSTITUTE(SUBSTITUTE(Table2[[#This Row],[device_name]], " ", "-"), "_", "-"))</f>
        <v>raspbpi-lia</v>
      </c>
      <c r="AW427" s="21" t="str">
        <f>_xlfn.CONCAT(IF(ISBLANK(Table2[[#This Row],[_device_name_prefix_custom]]), Table2[[#This Row],[_device_name_prefix_default]], Table2[[#This Row],[_device_name_prefix_custom]]), " ", Table2[[#This Row],[_device_name_suffix]])</f>
        <v>RaspbPi Lia</v>
      </c>
      <c r="AX427" s="21" t="s">
        <v>1318</v>
      </c>
      <c r="AY427" s="21" t="str">
        <f>_xlfn.CONCAT(Table2[[#This Row],[device_manufacturer]], " ", Table2[[#This Row],[device_suggested_area]])</f>
        <v>Broardcom Rack</v>
      </c>
      <c r="AZ427" s="21" t="s">
        <v>1274</v>
      </c>
      <c r="BA427" s="21" t="s">
        <v>1273</v>
      </c>
      <c r="BB427" s="21" t="s">
        <v>649</v>
      </c>
      <c r="BC427" s="21">
        <v>12.1</v>
      </c>
      <c r="BD427" s="21" t="s">
        <v>28</v>
      </c>
      <c r="BG427" s="21" t="s">
        <v>440</v>
      </c>
      <c r="BH427" s="21" t="s">
        <v>648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LOWER(SUBSTITUTE(SUBSTITUTE(Table2[[#This Row],[device_name]], " ", "-"), "_", "-"))</f>
        <v>brother-printer</v>
      </c>
      <c r="AW428" s="21" t="str">
        <f>_xlfn.CONCAT(IF(ISBLANK(Table2[[#This Row],[_device_name_prefix_custom]]), Table2[[#This Row],[_device_name_prefix_default]], Table2[[#This Row],[_device_name_prefix_custom]]), " ", Table2[[#This Row],[_device_name_suffix]])</f>
        <v>Brother Printer</v>
      </c>
      <c r="AX428" s="21" t="s">
        <v>413</v>
      </c>
      <c r="AY428" s="21" t="str">
        <f>_xlfn.CONCAT(Table2[[#This Row],[device_manufacturer]], " ", Table2[[#This Row],[device_suggested_area]])</f>
        <v>Brother Rack</v>
      </c>
      <c r="AZ428" s="21" t="s">
        <v>415</v>
      </c>
      <c r="BA428" s="21" t="s">
        <v>414</v>
      </c>
      <c r="BB428" s="21" t="s">
        <v>413</v>
      </c>
      <c r="BC428" s="21" t="s">
        <v>947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customHeight="1">
      <c r="A429" s="21">
        <v>5015</v>
      </c>
      <c r="B429" s="21" t="s">
        <v>26</v>
      </c>
      <c r="C429" s="21" t="s">
        <v>545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582</v>
      </c>
      <c r="X429" s="22"/>
      <c r="Y429" s="30" t="s">
        <v>927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LOWER(SUBSTITUTE(SUBSTITUTE(Table2[[#This Row],[device_name]], " ", "-"), "_", "-"))</f>
        <v>home-cube-remote</v>
      </c>
      <c r="AW429" s="21" t="str">
        <f>_xlfn.CONCAT(IF(ISBLANK(Table2[[#This Row],[_device_name_prefix_custom]]), Table2[[#This Row],[_device_name_prefix_default]], Table2[[#This Row],[_device_name_prefix_custom]]), " ", Table2[[#This Row],[_device_name_suffix]])</f>
        <v>Home Cube Remote</v>
      </c>
      <c r="AX429" s="27" t="str">
        <f>Table2[[#This Row],[device_suggested_area]]</f>
        <v>Home</v>
      </c>
      <c r="AY429" s="27" t="str">
        <f>_xlfn.CONCAT(Table2[[#This Row],[device_manufacturer]], " ", Table2[[#This Row],[device_suggested_area]])</f>
        <v>Xiaomi Home</v>
      </c>
      <c r="AZ429" s="27" t="s">
        <v>1261</v>
      </c>
      <c r="BA429" s="27" t="s">
        <v>574</v>
      </c>
      <c r="BB429" s="21" t="s">
        <v>545</v>
      </c>
      <c r="BC429" s="27" t="s">
        <v>575</v>
      </c>
      <c r="BD429" s="21" t="s">
        <v>172</v>
      </c>
      <c r="BH429" s="21" t="s">
        <v>573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customHeight="1">
      <c r="A430" s="21">
        <v>6000</v>
      </c>
      <c r="B430" s="21" t="s">
        <v>26</v>
      </c>
      <c r="C430" s="21" t="s">
        <v>638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LOWER(SUBSTITUTE(SUBSTITUTE(Table2[[#This Row],[device_name]], " ", "-"), "_", "-"))</f>
        <v>iphone-graham</v>
      </c>
      <c r="AW430" s="21" t="str">
        <f>_xlfn.CONCAT(IF(ISBLANK(Table2[[#This Row],[_device_name_prefix_custom]]), Table2[[#This Row],[_device_name_prefix_default]], Table2[[#This Row],[_device_name_prefix_custom]]), " ", Table2[[#This Row],[_device_name_suffix]])</f>
        <v>iPhone Graham</v>
      </c>
      <c r="AX430" s="21" t="s">
        <v>1325</v>
      </c>
      <c r="AY430" s="21" t="str">
        <f>_xlfn.CONCAT(Table2[[#This Row],[device_manufacturer]], " ", Table2[[#This Row],[device_suggested_area]])</f>
        <v>Apple Home</v>
      </c>
      <c r="AZ430" s="21" t="s">
        <v>310</v>
      </c>
      <c r="BA430" s="21" t="s">
        <v>1326</v>
      </c>
      <c r="BB430" s="21" t="s">
        <v>275</v>
      </c>
      <c r="BC430" s="22" t="s">
        <v>1327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2023-07-25T04:32:57Z</dcterms:modified>
</cp:coreProperties>
</file>