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8A73108F-259A-0943-9598-46888A5FCDC8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262" i="1" l="1"/>
  <c r="AI262" i="1"/>
  <c r="AH262" i="1"/>
  <c r="F262" i="1"/>
  <c r="AZ235" i="1"/>
  <c r="AI235" i="1"/>
  <c r="AH235" i="1"/>
  <c r="F235" i="1"/>
  <c r="AZ59" i="1"/>
  <c r="AQ59" i="1"/>
  <c r="AM59" i="1" s="1"/>
  <c r="AI59" i="1"/>
  <c r="AH59" i="1"/>
  <c r="T59" i="1"/>
  <c r="S59" i="1"/>
  <c r="F59" i="1"/>
  <c r="AZ61" i="1"/>
  <c r="AQ61" i="1"/>
  <c r="AM61" i="1" s="1"/>
  <c r="AI61" i="1"/>
  <c r="AH61" i="1"/>
  <c r="T61" i="1"/>
  <c r="S61" i="1"/>
  <c r="F61" i="1"/>
  <c r="AZ337" i="1"/>
  <c r="AI337" i="1"/>
  <c r="AH337" i="1"/>
  <c r="T337" i="1"/>
  <c r="S337" i="1"/>
  <c r="F337" i="1"/>
  <c r="AZ60" i="1"/>
  <c r="AQ60" i="1"/>
  <c r="AM60" i="1" s="1"/>
  <c r="AI60" i="1"/>
  <c r="AH60" i="1"/>
  <c r="T60" i="1"/>
  <c r="S60" i="1"/>
  <c r="F60" i="1"/>
  <c r="AZ336" i="1"/>
  <c r="AI336" i="1"/>
  <c r="AH336" i="1"/>
  <c r="T336" i="1"/>
  <c r="S336" i="1"/>
  <c r="F336" i="1"/>
  <c r="T14" i="1"/>
  <c r="T16" i="1"/>
  <c r="T15" i="1"/>
  <c r="T17" i="1"/>
  <c r="T38" i="1"/>
  <c r="T325" i="1"/>
  <c r="AZ325" i="1"/>
  <c r="AI325" i="1"/>
  <c r="AH325" i="1"/>
  <c r="F325" i="1"/>
  <c r="AZ267" i="1"/>
  <c r="AI267" i="1"/>
  <c r="AH267" i="1"/>
  <c r="F267" i="1"/>
  <c r="AZ266" i="1"/>
  <c r="AI266" i="1"/>
  <c r="AH266" i="1"/>
  <c r="F266" i="1"/>
  <c r="AZ240" i="1"/>
  <c r="AI240" i="1"/>
  <c r="AH240" i="1"/>
  <c r="F240" i="1"/>
  <c r="AZ239" i="1"/>
  <c r="AI239" i="1"/>
  <c r="AH239" i="1"/>
  <c r="F239" i="1"/>
  <c r="AZ238" i="1"/>
  <c r="AI238" i="1"/>
  <c r="AH238" i="1"/>
  <c r="F238" i="1"/>
  <c r="AZ265" i="1"/>
  <c r="AI265" i="1"/>
  <c r="AH265" i="1"/>
  <c r="F265" i="1"/>
  <c r="AZ264" i="1"/>
  <c r="AI264" i="1"/>
  <c r="AH264" i="1"/>
  <c r="F264" i="1"/>
  <c r="AZ237" i="1"/>
  <c r="AI237" i="1"/>
  <c r="AH237" i="1"/>
  <c r="F237" i="1"/>
  <c r="S53" i="1"/>
  <c r="S340" i="1"/>
  <c r="T52" i="1"/>
  <c r="T339" i="1"/>
  <c r="T54" i="1"/>
  <c r="T338" i="1"/>
  <c r="T46" i="1"/>
  <c r="T333" i="1"/>
  <c r="T45" i="1"/>
  <c r="T332" i="1"/>
  <c r="T48" i="1"/>
  <c r="T324" i="1"/>
  <c r="T49" i="1"/>
  <c r="T227" i="1"/>
  <c r="T47" i="1"/>
  <c r="T198" i="1"/>
  <c r="T157" i="1"/>
  <c r="T55" i="1"/>
  <c r="T53" i="1"/>
  <c r="T340" i="1"/>
  <c r="T40" i="1"/>
  <c r="T335" i="1"/>
  <c r="T44" i="1"/>
  <c r="T331" i="1"/>
  <c r="T43" i="1"/>
  <c r="T330" i="1"/>
  <c r="T42" i="1"/>
  <c r="T329" i="1"/>
  <c r="T41" i="1"/>
  <c r="T328" i="1"/>
  <c r="T51" i="1"/>
  <c r="T327" i="1"/>
  <c r="T50" i="1"/>
  <c r="T326" i="1"/>
  <c r="T57" i="1"/>
  <c r="T212" i="1"/>
  <c r="T56" i="1"/>
  <c r="T211" i="1"/>
  <c r="T39" i="1"/>
  <c r="T334" i="1"/>
  <c r="S46" i="1"/>
  <c r="S45" i="1"/>
  <c r="S38" i="1"/>
  <c r="S52" i="1"/>
  <c r="S54" i="1"/>
  <c r="S40" i="1"/>
  <c r="S39" i="1"/>
  <c r="S44" i="1"/>
  <c r="S43" i="1"/>
  <c r="S42" i="1"/>
  <c r="S41" i="1"/>
  <c r="S51" i="1"/>
  <c r="S50" i="1"/>
  <c r="S48" i="1"/>
  <c r="S49" i="1"/>
  <c r="R227" i="1"/>
  <c r="F340" i="1"/>
  <c r="F339" i="1"/>
  <c r="F338" i="1"/>
  <c r="F335" i="1"/>
  <c r="F334" i="1"/>
  <c r="F333" i="1"/>
  <c r="F332" i="1"/>
  <c r="F331" i="1"/>
  <c r="F329" i="1"/>
  <c r="F328" i="1"/>
  <c r="F327" i="1"/>
  <c r="F326" i="1"/>
  <c r="F324" i="1"/>
  <c r="F227" i="1"/>
  <c r="R212" i="1"/>
  <c r="F212" i="1"/>
  <c r="R211" i="1"/>
  <c r="F211" i="1"/>
  <c r="R198" i="1"/>
  <c r="F198" i="1"/>
  <c r="R157" i="1"/>
  <c r="F157" i="1"/>
  <c r="AH340" i="1"/>
  <c r="AI340" i="1"/>
  <c r="AZ340" i="1"/>
  <c r="AH339" i="1"/>
  <c r="AI339" i="1"/>
  <c r="AZ339" i="1"/>
  <c r="AH338" i="1"/>
  <c r="AI338" i="1"/>
  <c r="AZ338" i="1"/>
  <c r="AH335" i="1"/>
  <c r="AI335" i="1"/>
  <c r="AZ335" i="1"/>
  <c r="AH334" i="1"/>
  <c r="AI334" i="1"/>
  <c r="AZ334" i="1"/>
  <c r="AH333" i="1"/>
  <c r="AI333" i="1"/>
  <c r="AZ333" i="1"/>
  <c r="AH332" i="1"/>
  <c r="AI332" i="1"/>
  <c r="AZ332" i="1"/>
  <c r="AH331" i="1"/>
  <c r="AI331" i="1"/>
  <c r="AZ331" i="1"/>
  <c r="AH329" i="1"/>
  <c r="AI329" i="1"/>
  <c r="AZ329" i="1"/>
  <c r="AH328" i="1"/>
  <c r="AI328" i="1"/>
  <c r="AZ328" i="1"/>
  <c r="AH327" i="1"/>
  <c r="AI327" i="1"/>
  <c r="AZ327" i="1"/>
  <c r="AH326" i="1"/>
  <c r="AI326" i="1"/>
  <c r="AZ326" i="1"/>
  <c r="AH324" i="1"/>
  <c r="AI324" i="1"/>
  <c r="AZ324" i="1"/>
  <c r="AH227" i="1"/>
  <c r="AI227" i="1"/>
  <c r="AZ227" i="1"/>
  <c r="AH212" i="1"/>
  <c r="AI212" i="1"/>
  <c r="AZ212" i="1"/>
  <c r="AH211" i="1"/>
  <c r="AI211" i="1"/>
  <c r="AZ211" i="1"/>
  <c r="AH198" i="1"/>
  <c r="AI198" i="1"/>
  <c r="AZ198" i="1"/>
  <c r="F330" i="1"/>
  <c r="R55" i="1"/>
  <c r="S55" i="1" s="1"/>
  <c r="T23" i="1"/>
  <c r="T25" i="1"/>
  <c r="T22" i="1"/>
  <c r="T21" i="1"/>
  <c r="S14" i="1"/>
  <c r="S16" i="1"/>
  <c r="S15" i="1"/>
  <c r="S23" i="1"/>
  <c r="S25" i="1"/>
  <c r="S27" i="1"/>
  <c r="S26" i="1"/>
  <c r="S22" i="1"/>
  <c r="S21" i="1"/>
  <c r="R230" i="1"/>
  <c r="S230" i="1" s="1"/>
  <c r="R229" i="1"/>
  <c r="S229" i="1" s="1"/>
  <c r="R228" i="1"/>
  <c r="S228" i="1" s="1"/>
  <c r="R49" i="1"/>
  <c r="R224" i="1"/>
  <c r="S224" i="1" s="1"/>
  <c r="R223" i="1"/>
  <c r="S223" i="1" s="1"/>
  <c r="R217" i="1"/>
  <c r="S217" i="1" s="1"/>
  <c r="R216" i="1"/>
  <c r="S216" i="1" s="1"/>
  <c r="R215" i="1"/>
  <c r="S215" i="1" s="1"/>
  <c r="R214" i="1"/>
  <c r="S214" i="1" s="1"/>
  <c r="R57" i="1"/>
  <c r="S57" i="1" s="1"/>
  <c r="S212" i="1" s="1"/>
  <c r="R56" i="1"/>
  <c r="S56" i="1" s="1"/>
  <c r="R210" i="1"/>
  <c r="S210" i="1" s="1"/>
  <c r="R208" i="1"/>
  <c r="S208" i="1" s="1"/>
  <c r="R206" i="1"/>
  <c r="S206" i="1" s="1"/>
  <c r="R204" i="1"/>
  <c r="S204" i="1" s="1"/>
  <c r="R202" i="1"/>
  <c r="S202" i="1" s="1"/>
  <c r="R200" i="1"/>
  <c r="S200" i="1" s="1"/>
  <c r="R47" i="1"/>
  <c r="S47" i="1" s="1"/>
  <c r="R197" i="1"/>
  <c r="S197" i="1" s="1"/>
  <c r="R196" i="1"/>
  <c r="S196" i="1" s="1"/>
  <c r="R195" i="1"/>
  <c r="S195" i="1" s="1"/>
  <c r="R194" i="1"/>
  <c r="S194" i="1" s="1"/>
  <c r="R192" i="1"/>
  <c r="S192" i="1" s="1"/>
  <c r="R190" i="1"/>
  <c r="S190" i="1" s="1"/>
  <c r="R189" i="1"/>
  <c r="S189" i="1" s="1"/>
  <c r="R188" i="1"/>
  <c r="S188" i="1" s="1"/>
  <c r="R186" i="1"/>
  <c r="S186" i="1" s="1"/>
  <c r="R184" i="1"/>
  <c r="S184" i="1" s="1"/>
  <c r="R183" i="1"/>
  <c r="S183" i="1" s="1"/>
  <c r="R182" i="1"/>
  <c r="S182" i="1" s="1"/>
  <c r="R181" i="1"/>
  <c r="S181" i="1" s="1"/>
  <c r="R179" i="1"/>
  <c r="S179" i="1" s="1"/>
  <c r="R178" i="1"/>
  <c r="S178" i="1" s="1"/>
  <c r="R177" i="1"/>
  <c r="S177" i="1" s="1"/>
  <c r="R176" i="1"/>
  <c r="S176" i="1" s="1"/>
  <c r="R175" i="1"/>
  <c r="S175" i="1" s="1"/>
  <c r="R174" i="1"/>
  <c r="S174" i="1" s="1"/>
  <c r="R172" i="1"/>
  <c r="S172" i="1" s="1"/>
  <c r="R171" i="1"/>
  <c r="S171" i="1" s="1"/>
  <c r="R170" i="1"/>
  <c r="S170" i="1" s="1"/>
  <c r="R169" i="1"/>
  <c r="S169" i="1" s="1"/>
  <c r="R167" i="1"/>
  <c r="S167" i="1" s="1"/>
  <c r="R165" i="1"/>
  <c r="S165" i="1" s="1"/>
  <c r="R164" i="1"/>
  <c r="S164" i="1" s="1"/>
  <c r="R162" i="1"/>
  <c r="S162" i="1" s="1"/>
  <c r="R160" i="1"/>
  <c r="S160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AM167" i="1"/>
  <c r="E167" i="1" s="1"/>
  <c r="AZ192" i="1"/>
  <c r="AM192" i="1"/>
  <c r="E192" i="1" s="1"/>
  <c r="F192" i="1" s="1"/>
  <c r="AL192" i="1"/>
  <c r="AI192" i="1"/>
  <c r="AH192" i="1"/>
  <c r="AZ191" i="1"/>
  <c r="AM191" i="1"/>
  <c r="AL191" i="1"/>
  <c r="AI191" i="1"/>
  <c r="AH191" i="1"/>
  <c r="F191" i="1"/>
  <c r="AZ27" i="1"/>
  <c r="AM27" i="1"/>
  <c r="AI27" i="1"/>
  <c r="AH27" i="1"/>
  <c r="F27" i="1"/>
  <c r="AZ376" i="1"/>
  <c r="AI376" i="1"/>
  <c r="F376" i="1"/>
  <c r="AZ377" i="1"/>
  <c r="AI377" i="1"/>
  <c r="AH377" i="1"/>
  <c r="F377" i="1"/>
  <c r="AZ363" i="1"/>
  <c r="AI363" i="1"/>
  <c r="F363" i="1"/>
  <c r="AH295" i="1"/>
  <c r="AH296" i="1"/>
  <c r="AH297" i="1"/>
  <c r="AH298" i="1"/>
  <c r="AZ298" i="1"/>
  <c r="F298" i="1"/>
  <c r="AZ307" i="1"/>
  <c r="AI307" i="1"/>
  <c r="AH307" i="1"/>
  <c r="F307" i="1"/>
  <c r="F300" i="1"/>
  <c r="AH300" i="1"/>
  <c r="AI300" i="1"/>
  <c r="AZ300" i="1"/>
  <c r="F306" i="1"/>
  <c r="F305" i="1"/>
  <c r="F304" i="1"/>
  <c r="F303" i="1"/>
  <c r="F302" i="1"/>
  <c r="F301" i="1"/>
  <c r="AH301" i="1"/>
  <c r="AI301" i="1"/>
  <c r="AZ301" i="1"/>
  <c r="AH302" i="1"/>
  <c r="AI302" i="1"/>
  <c r="AZ302" i="1"/>
  <c r="AH303" i="1"/>
  <c r="AI303" i="1"/>
  <c r="AZ303" i="1"/>
  <c r="AH304" i="1"/>
  <c r="AI304" i="1"/>
  <c r="AZ304" i="1"/>
  <c r="AH305" i="1"/>
  <c r="AI305" i="1"/>
  <c r="AZ305" i="1"/>
  <c r="AH306" i="1"/>
  <c r="AI306" i="1"/>
  <c r="AZ306" i="1"/>
  <c r="AZ346" i="1"/>
  <c r="AL346" i="1"/>
  <c r="AI346" i="1"/>
  <c r="AH346" i="1"/>
  <c r="F346" i="1"/>
  <c r="AZ345" i="1"/>
  <c r="AL345" i="1"/>
  <c r="AI345" i="1"/>
  <c r="AH345" i="1"/>
  <c r="F345" i="1"/>
  <c r="AL404" i="1"/>
  <c r="AL344" i="1"/>
  <c r="AL343" i="1"/>
  <c r="AL342" i="1"/>
  <c r="AL341" i="1"/>
  <c r="AL230" i="1"/>
  <c r="AL229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7" i="1"/>
  <c r="AL196" i="1"/>
  <c r="AL195" i="1"/>
  <c r="AL194" i="1"/>
  <c r="AL193" i="1"/>
  <c r="AL190" i="1"/>
  <c r="AL189" i="1"/>
  <c r="AL188" i="1"/>
  <c r="AL187" i="1"/>
  <c r="AL186" i="1"/>
  <c r="AL185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4" i="1"/>
  <c r="AL163" i="1"/>
  <c r="AL162" i="1"/>
  <c r="AL161" i="1"/>
  <c r="AZ344" i="1"/>
  <c r="AI344" i="1"/>
  <c r="AH344" i="1"/>
  <c r="F344" i="1"/>
  <c r="AM166" i="1"/>
  <c r="AZ155" i="1"/>
  <c r="AI155" i="1"/>
  <c r="AH155" i="1"/>
  <c r="F155" i="1"/>
  <c r="AZ154" i="1"/>
  <c r="AI154" i="1"/>
  <c r="AH154" i="1"/>
  <c r="F154" i="1"/>
  <c r="AZ153" i="1"/>
  <c r="AI153" i="1"/>
  <c r="AH153" i="1"/>
  <c r="F153" i="1"/>
  <c r="F152" i="1"/>
  <c r="AH152" i="1"/>
  <c r="AI152" i="1"/>
  <c r="AZ152" i="1"/>
  <c r="F381" i="1"/>
  <c r="AH381" i="1"/>
  <c r="AI381" i="1"/>
  <c r="AZ381" i="1"/>
  <c r="F386" i="1"/>
  <c r="AH386" i="1"/>
  <c r="AI386" i="1"/>
  <c r="AZ386" i="1"/>
  <c r="F315" i="1"/>
  <c r="AZ316" i="1"/>
  <c r="AI316" i="1"/>
  <c r="AH316" i="1"/>
  <c r="F316" i="1"/>
  <c r="AZ226" i="1"/>
  <c r="AI226" i="1"/>
  <c r="AH226" i="1"/>
  <c r="F226" i="1"/>
  <c r="AZ228" i="1"/>
  <c r="AM228" i="1"/>
  <c r="AI228" i="1"/>
  <c r="AH228" i="1"/>
  <c r="J228" i="1"/>
  <c r="F228" i="1"/>
  <c r="AZ62" i="1"/>
  <c r="AM62" i="1"/>
  <c r="AI62" i="1"/>
  <c r="AH62" i="1"/>
  <c r="J62" i="1"/>
  <c r="F62" i="1"/>
  <c r="AZ49" i="1"/>
  <c r="AQ49" i="1"/>
  <c r="AM49" i="1" s="1"/>
  <c r="AI49" i="1"/>
  <c r="AH49" i="1"/>
  <c r="F49" i="1"/>
  <c r="AZ148" i="1"/>
  <c r="AI148" i="1"/>
  <c r="AH148" i="1"/>
  <c r="F148" i="1"/>
  <c r="AZ380" i="1"/>
  <c r="AI380" i="1"/>
  <c r="AH380" i="1"/>
  <c r="F380" i="1"/>
  <c r="F385" i="1"/>
  <c r="AH385" i="1"/>
  <c r="AI385" i="1"/>
  <c r="AZ385" i="1"/>
  <c r="AZ312" i="1"/>
  <c r="AI312" i="1"/>
  <c r="AH312" i="1"/>
  <c r="F312" i="1"/>
  <c r="F313" i="1"/>
  <c r="AH313" i="1"/>
  <c r="AI313" i="1"/>
  <c r="AZ313" i="1"/>
  <c r="AZ383" i="1"/>
  <c r="AI383" i="1"/>
  <c r="AH383" i="1"/>
  <c r="F383" i="1"/>
  <c r="F388" i="1"/>
  <c r="AH388" i="1"/>
  <c r="AI388" i="1"/>
  <c r="AZ388" i="1"/>
  <c r="F384" i="1"/>
  <c r="AH384" i="1"/>
  <c r="AI384" i="1"/>
  <c r="AZ384" i="1"/>
  <c r="F389" i="1"/>
  <c r="AH389" i="1"/>
  <c r="AI389" i="1"/>
  <c r="AZ389" i="1"/>
  <c r="AM26" i="1"/>
  <c r="AI26" i="1"/>
  <c r="AH26" i="1"/>
  <c r="F26" i="1"/>
  <c r="AZ26" i="1"/>
  <c r="AZ390" i="1"/>
  <c r="AI390" i="1"/>
  <c r="F390" i="1"/>
  <c r="AZ382" i="1"/>
  <c r="AI382" i="1"/>
  <c r="AH382" i="1"/>
  <c r="F382" i="1"/>
  <c r="AZ387" i="1"/>
  <c r="AI387" i="1"/>
  <c r="AH387" i="1"/>
  <c r="F387" i="1"/>
  <c r="F310" i="1"/>
  <c r="AH310" i="1"/>
  <c r="AI310" i="1"/>
  <c r="AZ310" i="1"/>
  <c r="F311" i="1"/>
  <c r="AH311" i="1"/>
  <c r="AI311" i="1"/>
  <c r="AZ311" i="1"/>
  <c r="AZ225" i="1"/>
  <c r="AM225" i="1"/>
  <c r="AI225" i="1"/>
  <c r="AH225" i="1"/>
  <c r="F225" i="1"/>
  <c r="AZ221" i="1"/>
  <c r="AM221" i="1"/>
  <c r="AI221" i="1"/>
  <c r="AH221" i="1"/>
  <c r="F221" i="1"/>
  <c r="AZ220" i="1"/>
  <c r="AM220" i="1"/>
  <c r="AI220" i="1"/>
  <c r="AH220" i="1"/>
  <c r="F220" i="1"/>
  <c r="AZ219" i="1"/>
  <c r="AM219" i="1"/>
  <c r="AI219" i="1"/>
  <c r="AH219" i="1"/>
  <c r="F219" i="1"/>
  <c r="AZ218" i="1"/>
  <c r="AM218" i="1"/>
  <c r="AI218" i="1"/>
  <c r="AH218" i="1"/>
  <c r="F218" i="1"/>
  <c r="AM341" i="1"/>
  <c r="AM342" i="1"/>
  <c r="AM343" i="1"/>
  <c r="F342" i="1"/>
  <c r="AH342" i="1"/>
  <c r="AI342" i="1"/>
  <c r="AZ342" i="1"/>
  <c r="F341" i="1"/>
  <c r="AH341" i="1"/>
  <c r="AI341" i="1"/>
  <c r="AZ341" i="1"/>
  <c r="AZ343" i="1"/>
  <c r="AI343" i="1"/>
  <c r="AH343" i="1"/>
  <c r="F343" i="1"/>
  <c r="AZ5" i="1"/>
  <c r="AI5" i="1"/>
  <c r="AH5" i="1"/>
  <c r="F5" i="1"/>
  <c r="AZ8" i="1"/>
  <c r="AI8" i="1"/>
  <c r="AH8" i="1"/>
  <c r="F8" i="1"/>
  <c r="F159" i="1"/>
  <c r="AH159" i="1"/>
  <c r="AI159" i="1"/>
  <c r="AZ159" i="1"/>
  <c r="AZ58" i="1"/>
  <c r="AM58" i="1"/>
  <c r="F58" i="1"/>
  <c r="AH58" i="1"/>
  <c r="AI58" i="1"/>
  <c r="AZ11" i="1"/>
  <c r="AI11" i="1"/>
  <c r="AH11" i="1"/>
  <c r="AZ403" i="1"/>
  <c r="AI403" i="1"/>
  <c r="AH403" i="1"/>
  <c r="AZ354" i="1"/>
  <c r="AI354" i="1"/>
  <c r="AH354" i="1"/>
  <c r="F354" i="1"/>
  <c r="AZ379" i="1"/>
  <c r="AI379" i="1"/>
  <c r="F379" i="1"/>
  <c r="AZ378" i="1"/>
  <c r="AI378" i="1"/>
  <c r="F378" i="1"/>
  <c r="F20" i="1"/>
  <c r="AH20" i="1"/>
  <c r="AI20" i="1"/>
  <c r="AM20" i="1"/>
  <c r="AZ20" i="1"/>
  <c r="F18" i="1"/>
  <c r="AH18" i="1"/>
  <c r="AI18" i="1"/>
  <c r="AM18" i="1"/>
  <c r="AZ18" i="1"/>
  <c r="F17" i="1"/>
  <c r="AH17" i="1"/>
  <c r="AI17" i="1"/>
  <c r="AQ17" i="1"/>
  <c r="AM17" i="1" s="1"/>
  <c r="AZ17" i="1"/>
  <c r="F19" i="1"/>
  <c r="AH19" i="1"/>
  <c r="AI19" i="1"/>
  <c r="AM19" i="1"/>
  <c r="AZ19" i="1"/>
  <c r="F25" i="1"/>
  <c r="AH25" i="1"/>
  <c r="AI25" i="1"/>
  <c r="AM25" i="1"/>
  <c r="AZ25" i="1"/>
  <c r="AZ16" i="1"/>
  <c r="AQ16" i="1"/>
  <c r="AM16" i="1" s="1"/>
  <c r="AI16" i="1"/>
  <c r="AH16" i="1"/>
  <c r="F16" i="1"/>
  <c r="AZ224" i="1"/>
  <c r="AM224" i="1"/>
  <c r="AI224" i="1"/>
  <c r="AH224" i="1"/>
  <c r="S227" i="1" l="1"/>
  <c r="S211" i="1"/>
  <c r="S198" i="1" s="1"/>
  <c r="S157" i="1" s="1"/>
  <c r="S339" i="1"/>
  <c r="S338" i="1" s="1"/>
  <c r="S335" i="1" s="1"/>
  <c r="S334" i="1" s="1"/>
  <c r="S333" i="1" s="1"/>
  <c r="S332" i="1" s="1"/>
  <c r="S331" i="1" s="1"/>
  <c r="S330" i="1" s="1"/>
  <c r="S329" i="1" s="1"/>
  <c r="S328" i="1" s="1"/>
  <c r="S327" i="1" s="1"/>
  <c r="S326" i="1" s="1"/>
  <c r="S325" i="1" s="1"/>
  <c r="S324" i="1" s="1"/>
  <c r="E224" i="1"/>
  <c r="F224" i="1" s="1"/>
  <c r="AM222" i="1"/>
  <c r="AM223" i="1"/>
  <c r="E223" i="1" s="1"/>
  <c r="F223" i="1" s="1"/>
  <c r="AM215" i="1"/>
  <c r="AM216" i="1"/>
  <c r="E216" i="1" s="1"/>
  <c r="F216" i="1" s="1"/>
  <c r="AM217" i="1"/>
  <c r="AI217" i="1"/>
  <c r="AH217" i="1"/>
  <c r="AI216" i="1"/>
  <c r="AH216" i="1"/>
  <c r="AI215" i="1"/>
  <c r="AH215" i="1"/>
  <c r="AZ214" i="1"/>
  <c r="AM214" i="1"/>
  <c r="AI214" i="1"/>
  <c r="AH214" i="1"/>
  <c r="AZ213" i="1"/>
  <c r="AM213" i="1"/>
  <c r="AI213" i="1"/>
  <c r="AH213" i="1"/>
  <c r="F213" i="1"/>
  <c r="AZ215" i="1"/>
  <c r="AZ216" i="1"/>
  <c r="AZ217" i="1"/>
  <c r="F222" i="1"/>
  <c r="AH222" i="1"/>
  <c r="AI222" i="1"/>
  <c r="AZ222" i="1"/>
  <c r="AH223" i="1"/>
  <c r="AI223" i="1"/>
  <c r="AZ223" i="1"/>
  <c r="F47" i="1"/>
  <c r="AQ47" i="1"/>
  <c r="AM47" i="1" s="1"/>
  <c r="AZ57" i="1"/>
  <c r="AQ57" i="1"/>
  <c r="AM57" i="1" s="1"/>
  <c r="AI57" i="1"/>
  <c r="AH57" i="1"/>
  <c r="F57" i="1"/>
  <c r="AZ47" i="1"/>
  <c r="AI47" i="1"/>
  <c r="AH47" i="1"/>
  <c r="F185" i="1"/>
  <c r="AH185" i="1"/>
  <c r="AI185" i="1"/>
  <c r="AM185" i="1"/>
  <c r="AZ185" i="1"/>
  <c r="AZ186" i="1"/>
  <c r="AM186" i="1"/>
  <c r="AI186" i="1"/>
  <c r="AH186" i="1"/>
  <c r="AZ10" i="1"/>
  <c r="AI10" i="1"/>
  <c r="AH10" i="1"/>
  <c r="AZ359" i="1"/>
  <c r="AI359" i="1"/>
  <c r="AH359" i="1"/>
  <c r="F359" i="1"/>
  <c r="AZ348" i="1"/>
  <c r="AI348" i="1"/>
  <c r="AH348" i="1"/>
  <c r="F348" i="1"/>
  <c r="F349" i="1"/>
  <c r="AH349" i="1"/>
  <c r="AI349" i="1"/>
  <c r="AZ349" i="1"/>
  <c r="F350" i="1"/>
  <c r="AH350" i="1"/>
  <c r="AI350" i="1"/>
  <c r="AZ350" i="1"/>
  <c r="F351" i="1"/>
  <c r="AH351" i="1"/>
  <c r="AI351" i="1"/>
  <c r="AZ351" i="1"/>
  <c r="F352" i="1"/>
  <c r="AH352" i="1"/>
  <c r="AI352" i="1"/>
  <c r="AZ352" i="1"/>
  <c r="F353" i="1"/>
  <c r="AH353" i="1"/>
  <c r="AI353" i="1"/>
  <c r="AZ353" i="1"/>
  <c r="F355" i="1"/>
  <c r="AH355" i="1"/>
  <c r="AI355" i="1"/>
  <c r="AZ355" i="1"/>
  <c r="F356" i="1"/>
  <c r="AH356" i="1"/>
  <c r="AI356" i="1"/>
  <c r="AZ356" i="1"/>
  <c r="F357" i="1"/>
  <c r="AH357" i="1"/>
  <c r="AI357" i="1"/>
  <c r="AZ357" i="1"/>
  <c r="F358" i="1"/>
  <c r="AH358" i="1"/>
  <c r="AI358" i="1"/>
  <c r="AZ358" i="1"/>
  <c r="F360" i="1"/>
  <c r="AH360" i="1"/>
  <c r="AI360" i="1"/>
  <c r="AZ360" i="1"/>
  <c r="F361" i="1"/>
  <c r="AH361" i="1"/>
  <c r="AI361" i="1"/>
  <c r="AZ361" i="1"/>
  <c r="F362" i="1"/>
  <c r="AH362" i="1"/>
  <c r="AI362" i="1"/>
  <c r="AZ362" i="1"/>
  <c r="AZ95" i="1"/>
  <c r="AI95" i="1"/>
  <c r="AH95" i="1"/>
  <c r="F95" i="1"/>
  <c r="AZ230" i="1"/>
  <c r="AI230" i="1"/>
  <c r="AH230" i="1"/>
  <c r="F230" i="1"/>
  <c r="AM164" i="1"/>
  <c r="AM163" i="1"/>
  <c r="AM162" i="1"/>
  <c r="E162" i="1" s="1"/>
  <c r="F162" i="1" s="1"/>
  <c r="AM161" i="1"/>
  <c r="AM183" i="1"/>
  <c r="E183" i="1" s="1"/>
  <c r="F183" i="1" s="1"/>
  <c r="AM182" i="1"/>
  <c r="E182" i="1" s="1"/>
  <c r="F182" i="1" s="1"/>
  <c r="AM181" i="1"/>
  <c r="AM180" i="1"/>
  <c r="AM179" i="1"/>
  <c r="AM178" i="1"/>
  <c r="AM177" i="1"/>
  <c r="AM176" i="1"/>
  <c r="AM175" i="1"/>
  <c r="AM174" i="1"/>
  <c r="AM173" i="1"/>
  <c r="AM172" i="1"/>
  <c r="E172" i="1" s="1"/>
  <c r="F172" i="1" s="1"/>
  <c r="AM171" i="1"/>
  <c r="E171" i="1" s="1"/>
  <c r="F171" i="1" s="1"/>
  <c r="AM170" i="1"/>
  <c r="E170" i="1" s="1"/>
  <c r="F170" i="1" s="1"/>
  <c r="AM169" i="1"/>
  <c r="AM168" i="1"/>
  <c r="AM193" i="1"/>
  <c r="AM194" i="1"/>
  <c r="AM195" i="1"/>
  <c r="AM196" i="1"/>
  <c r="AM197" i="1"/>
  <c r="AM199" i="1"/>
  <c r="AM200" i="1"/>
  <c r="E200" i="1" s="1"/>
  <c r="F200" i="1" s="1"/>
  <c r="AM201" i="1"/>
  <c r="AM202" i="1"/>
  <c r="E202" i="1" s="1"/>
  <c r="F202" i="1" s="1"/>
  <c r="AM203" i="1"/>
  <c r="AM204" i="1"/>
  <c r="AM205" i="1"/>
  <c r="AM206" i="1"/>
  <c r="AM207" i="1"/>
  <c r="AM208" i="1"/>
  <c r="AM209" i="1"/>
  <c r="AM210" i="1"/>
  <c r="AM188" i="1"/>
  <c r="AM189" i="1"/>
  <c r="E189" i="1" s="1"/>
  <c r="F189" i="1" s="1"/>
  <c r="AM190" i="1"/>
  <c r="E190" i="1" s="1"/>
  <c r="F190" i="1" s="1"/>
  <c r="AM187" i="1"/>
  <c r="F404" i="1"/>
  <c r="AH404" i="1"/>
  <c r="AI404" i="1"/>
  <c r="AZ404" i="1"/>
  <c r="AM65" i="1"/>
  <c r="AM67" i="1"/>
  <c r="AS83" i="1"/>
  <c r="AS81" i="1"/>
  <c r="AM81" i="1" s="1"/>
  <c r="AS79" i="1"/>
  <c r="AS77" i="1"/>
  <c r="AS75" i="1"/>
  <c r="AM75" i="1" s="1"/>
  <c r="AS73" i="1"/>
  <c r="AM73" i="1" s="1"/>
  <c r="AS71" i="1"/>
  <c r="AM71" i="1" s="1"/>
  <c r="F85" i="1"/>
  <c r="AH85" i="1"/>
  <c r="AI85" i="1"/>
  <c r="AZ85" i="1"/>
  <c r="F83" i="1"/>
  <c r="AH83" i="1"/>
  <c r="AI83" i="1"/>
  <c r="AZ83" i="1"/>
  <c r="F81" i="1"/>
  <c r="AH81" i="1"/>
  <c r="AI81" i="1"/>
  <c r="AZ81" i="1"/>
  <c r="F79" i="1"/>
  <c r="AH79" i="1"/>
  <c r="AI79" i="1"/>
  <c r="AZ79" i="1"/>
  <c r="F77" i="1"/>
  <c r="AH77" i="1"/>
  <c r="AI77" i="1"/>
  <c r="AZ77" i="1"/>
  <c r="F75" i="1"/>
  <c r="AH75" i="1"/>
  <c r="AI75" i="1"/>
  <c r="AZ75" i="1"/>
  <c r="F73" i="1"/>
  <c r="AH73" i="1"/>
  <c r="AI73" i="1"/>
  <c r="AZ73" i="1"/>
  <c r="F71" i="1"/>
  <c r="AH71" i="1"/>
  <c r="AI71" i="1"/>
  <c r="AZ71" i="1"/>
  <c r="F67" i="1"/>
  <c r="AH67" i="1"/>
  <c r="AI67" i="1"/>
  <c r="AZ67" i="1"/>
  <c r="F65" i="1"/>
  <c r="AH65" i="1"/>
  <c r="AI65" i="1"/>
  <c r="AZ65" i="1"/>
  <c r="AZ63" i="1"/>
  <c r="AI63" i="1"/>
  <c r="AH63" i="1"/>
  <c r="F63" i="1"/>
  <c r="AS125" i="1"/>
  <c r="AM125" i="1" s="1"/>
  <c r="AS124" i="1"/>
  <c r="AM124" i="1" s="1"/>
  <c r="AS123" i="1"/>
  <c r="AM123" i="1" s="1"/>
  <c r="AS122" i="1"/>
  <c r="AM122" i="1" s="1"/>
  <c r="AS121" i="1"/>
  <c r="AM121" i="1" s="1"/>
  <c r="AS120" i="1"/>
  <c r="AM120" i="1" s="1"/>
  <c r="AS118" i="1"/>
  <c r="AM118" i="1" s="1"/>
  <c r="AS117" i="1"/>
  <c r="AS116" i="1"/>
  <c r="AS115" i="1"/>
  <c r="AM115" i="1" s="1"/>
  <c r="AS114" i="1"/>
  <c r="AS113" i="1"/>
  <c r="AM113" i="1" s="1"/>
  <c r="AS112" i="1"/>
  <c r="AM112" i="1" s="1"/>
  <c r="AS111" i="1"/>
  <c r="AM111" i="1" s="1"/>
  <c r="AS110" i="1"/>
  <c r="AM110" i="1" s="1"/>
  <c r="AS107" i="1"/>
  <c r="AS106" i="1"/>
  <c r="AM106" i="1" s="1"/>
  <c r="AS105" i="1"/>
  <c r="AS104" i="1"/>
  <c r="AS103" i="1"/>
  <c r="AM103" i="1" s="1"/>
  <c r="AS102" i="1"/>
  <c r="AM102" i="1" s="1"/>
  <c r="AS101" i="1"/>
  <c r="AM101" i="1" s="1"/>
  <c r="AS100" i="1"/>
  <c r="AS99" i="1"/>
  <c r="AM99" i="1" s="1"/>
  <c r="AS98" i="1"/>
  <c r="AM98" i="1" s="1"/>
  <c r="AS84" i="1"/>
  <c r="AS82" i="1"/>
  <c r="AM82" i="1" s="1"/>
  <c r="AS80" i="1"/>
  <c r="AS78" i="1"/>
  <c r="AS76" i="1"/>
  <c r="AM76" i="1" s="1"/>
  <c r="AS74" i="1"/>
  <c r="AM74" i="1" s="1"/>
  <c r="AS72" i="1"/>
  <c r="AM72" i="1" s="1"/>
  <c r="AS70" i="1"/>
  <c r="AS69" i="1"/>
  <c r="AI69" i="1"/>
  <c r="AH69" i="1"/>
  <c r="F69" i="1"/>
  <c r="AZ69" i="1"/>
  <c r="AI64" i="1"/>
  <c r="AI66" i="1"/>
  <c r="AI68" i="1"/>
  <c r="AI70" i="1"/>
  <c r="AI72" i="1"/>
  <c r="AI74" i="1"/>
  <c r="AI76" i="1"/>
  <c r="AI78" i="1"/>
  <c r="AI80" i="1"/>
  <c r="AI82" i="1"/>
  <c r="AI84" i="1"/>
  <c r="AI86" i="1"/>
  <c r="AI87" i="1"/>
  <c r="AI88" i="1"/>
  <c r="AI89" i="1"/>
  <c r="AI90" i="1"/>
  <c r="AI91" i="1"/>
  <c r="AI92" i="1"/>
  <c r="AI93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94" i="1"/>
  <c r="AI96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9" i="1"/>
  <c r="AI150" i="1"/>
  <c r="AI151" i="1"/>
  <c r="AI156" i="1"/>
  <c r="AI32" i="1"/>
  <c r="AI33" i="1"/>
  <c r="AI34" i="1"/>
  <c r="AI55" i="1"/>
  <c r="AI35" i="1"/>
  <c r="AI158" i="1"/>
  <c r="AI36" i="1"/>
  <c r="AI37" i="1"/>
  <c r="AI22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7" i="1"/>
  <c r="AI188" i="1"/>
  <c r="AI189" i="1"/>
  <c r="AI190" i="1"/>
  <c r="AI193" i="1"/>
  <c r="AI194" i="1"/>
  <c r="AI195" i="1"/>
  <c r="AI196" i="1"/>
  <c r="AI197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56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233" i="1"/>
  <c r="AI232" i="1"/>
  <c r="AI231" i="1"/>
  <c r="AI234" i="1"/>
  <c r="AI236" i="1"/>
  <c r="AI241" i="1"/>
  <c r="AI242" i="1"/>
  <c r="AI243" i="1"/>
  <c r="AI244" i="1"/>
  <c r="AI245" i="1"/>
  <c r="AI246" i="1"/>
  <c r="AI247" i="1"/>
  <c r="AI251" i="1"/>
  <c r="AI248" i="1"/>
  <c r="AI249" i="1"/>
  <c r="AI250" i="1"/>
  <c r="AI252" i="1"/>
  <c r="AI253" i="1"/>
  <c r="AI254" i="1"/>
  <c r="AI255" i="1"/>
  <c r="AI256" i="1"/>
  <c r="AI257" i="1"/>
  <c r="AI260" i="1"/>
  <c r="AI259" i="1"/>
  <c r="AI258" i="1"/>
  <c r="AI261" i="1"/>
  <c r="AI263" i="1"/>
  <c r="AI268" i="1"/>
  <c r="AI269" i="1"/>
  <c r="AI270" i="1"/>
  <c r="AI271" i="1"/>
  <c r="AI272" i="1"/>
  <c r="AI273" i="1"/>
  <c r="AI274" i="1"/>
  <c r="AI280" i="1"/>
  <c r="AI275" i="1"/>
  <c r="AI276" i="1"/>
  <c r="AI277" i="1"/>
  <c r="AI278" i="1"/>
  <c r="AI279" i="1"/>
  <c r="AI281" i="1"/>
  <c r="AI282" i="1"/>
  <c r="AI283" i="1"/>
  <c r="AI284" i="1"/>
  <c r="AI286" i="1"/>
  <c r="AI285" i="1"/>
  <c r="AI287" i="1"/>
  <c r="AI290" i="1"/>
  <c r="AI289" i="1"/>
  <c r="AI288" i="1"/>
  <c r="AI293" i="1"/>
  <c r="AI292" i="1"/>
  <c r="AI291" i="1"/>
  <c r="AI294" i="1"/>
  <c r="AI309" i="1"/>
  <c r="AI48" i="1"/>
  <c r="AI38" i="1"/>
  <c r="AI50" i="1"/>
  <c r="AI51" i="1"/>
  <c r="AI41" i="1"/>
  <c r="AI42" i="1"/>
  <c r="AI43" i="1"/>
  <c r="AI44" i="1"/>
  <c r="AI45" i="1"/>
  <c r="AI46" i="1"/>
  <c r="AI39" i="1"/>
  <c r="AI40" i="1"/>
  <c r="AI54" i="1"/>
  <c r="AI52" i="1"/>
  <c r="AI53" i="1"/>
  <c r="AI347" i="1"/>
  <c r="AI317" i="1"/>
  <c r="AI318" i="1"/>
  <c r="AI319" i="1"/>
  <c r="AI320" i="1"/>
  <c r="AI314" i="1"/>
  <c r="AI321" i="1"/>
  <c r="AI322" i="1"/>
  <c r="AI323" i="1"/>
  <c r="AI21" i="1"/>
  <c r="AI22" i="1"/>
  <c r="AI23" i="1"/>
  <c r="AI24" i="1"/>
  <c r="AI14" i="1"/>
  <c r="AI15" i="1"/>
  <c r="AI29" i="1"/>
  <c r="AI391" i="1"/>
  <c r="AI392" i="1"/>
  <c r="AI30" i="1"/>
  <c r="AI393" i="1"/>
  <c r="AI394" i="1"/>
  <c r="AI395" i="1"/>
  <c r="AI396" i="1"/>
  <c r="AI397" i="1"/>
  <c r="AI398" i="1"/>
  <c r="AI399" i="1"/>
  <c r="AI400" i="1"/>
  <c r="AI4" i="1"/>
  <c r="AI6" i="1"/>
  <c r="AI7" i="1"/>
  <c r="AI12" i="1"/>
  <c r="AI13" i="1"/>
  <c r="AI9" i="1"/>
  <c r="AI28" i="1"/>
  <c r="AI401" i="1"/>
  <c r="AI402" i="1"/>
  <c r="AI31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F314" i="1"/>
  <c r="AH314" i="1"/>
  <c r="AZ314" i="1"/>
  <c r="F119" i="1"/>
  <c r="AH119" i="1"/>
  <c r="AZ119" i="1"/>
  <c r="F94" i="1"/>
  <c r="AH94" i="1"/>
  <c r="AZ94" i="1"/>
  <c r="F229" i="1"/>
  <c r="AH229" i="1"/>
  <c r="AZ229" i="1"/>
  <c r="F144" i="1"/>
  <c r="AH144" i="1"/>
  <c r="AZ144" i="1"/>
  <c r="F139" i="1"/>
  <c r="AH139" i="1"/>
  <c r="AZ139" i="1"/>
  <c r="F261" i="1"/>
  <c r="AH261" i="1"/>
  <c r="AZ261" i="1"/>
  <c r="F234" i="1"/>
  <c r="AH234" i="1"/>
  <c r="AZ234" i="1"/>
  <c r="F149" i="1"/>
  <c r="AH149" i="1"/>
  <c r="AZ149" i="1"/>
  <c r="AZ402" i="1"/>
  <c r="F9" i="1"/>
  <c r="AH9" i="1"/>
  <c r="AZ9" i="1"/>
  <c r="F28" i="1"/>
  <c r="AH28" i="1"/>
  <c r="AZ28" i="1"/>
  <c r="AZ294" i="1"/>
  <c r="AZ68" i="1"/>
  <c r="AZ64" i="1"/>
  <c r="AZ66" i="1"/>
  <c r="AZ72" i="1"/>
  <c r="AZ74" i="1"/>
  <c r="AZ76" i="1"/>
  <c r="AZ78" i="1"/>
  <c r="AZ70" i="1"/>
  <c r="AZ80" i="1"/>
  <c r="AZ82" i="1"/>
  <c r="AZ84" i="1"/>
  <c r="AZ86" i="1"/>
  <c r="AZ87" i="1"/>
  <c r="AZ88" i="1"/>
  <c r="AZ89" i="1"/>
  <c r="AZ90" i="1"/>
  <c r="AZ91" i="1"/>
  <c r="AZ92" i="1"/>
  <c r="AZ93" i="1"/>
  <c r="AZ97" i="1"/>
  <c r="AZ98" i="1"/>
  <c r="AZ99" i="1"/>
  <c r="AZ101" i="1"/>
  <c r="AZ102" i="1"/>
  <c r="AZ103" i="1"/>
  <c r="AZ104" i="1"/>
  <c r="AZ100" i="1"/>
  <c r="AZ105" i="1"/>
  <c r="AZ106" i="1"/>
  <c r="AZ107" i="1"/>
  <c r="AZ108" i="1"/>
  <c r="AZ109" i="1"/>
  <c r="AZ110" i="1"/>
  <c r="AZ111" i="1"/>
  <c r="AZ112" i="1"/>
  <c r="AZ113" i="1"/>
  <c r="AZ115" i="1"/>
  <c r="AZ116" i="1"/>
  <c r="AZ114" i="1"/>
  <c r="AZ117" i="1"/>
  <c r="AZ118" i="1"/>
  <c r="AZ96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40" i="1"/>
  <c r="AZ141" i="1"/>
  <c r="AZ142" i="1"/>
  <c r="AZ143" i="1"/>
  <c r="AZ145" i="1"/>
  <c r="AZ146" i="1"/>
  <c r="AZ147" i="1"/>
  <c r="AZ150" i="1"/>
  <c r="AZ151" i="1"/>
  <c r="AZ156" i="1"/>
  <c r="AZ4" i="1"/>
  <c r="AZ6" i="1"/>
  <c r="AZ7" i="1"/>
  <c r="AZ13" i="1"/>
  <c r="AZ158" i="1"/>
  <c r="AZ401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7" i="1"/>
  <c r="AZ188" i="1"/>
  <c r="AZ189" i="1"/>
  <c r="AZ190" i="1"/>
  <c r="AZ193" i="1"/>
  <c r="AZ194" i="1"/>
  <c r="AZ195" i="1"/>
  <c r="AZ196" i="1"/>
  <c r="AZ197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233" i="1"/>
  <c r="AZ232" i="1"/>
  <c r="AZ231" i="1"/>
  <c r="AZ236" i="1"/>
  <c r="AZ241" i="1"/>
  <c r="AZ242" i="1"/>
  <c r="AZ243" i="1"/>
  <c r="AZ244" i="1"/>
  <c r="AZ245" i="1"/>
  <c r="AZ246" i="1"/>
  <c r="AZ247" i="1"/>
  <c r="AZ251" i="1"/>
  <c r="AZ248" i="1"/>
  <c r="AZ249" i="1"/>
  <c r="AZ250" i="1"/>
  <c r="AZ252" i="1"/>
  <c r="AZ253" i="1"/>
  <c r="AZ254" i="1"/>
  <c r="AZ255" i="1"/>
  <c r="AZ256" i="1"/>
  <c r="AZ257" i="1"/>
  <c r="AZ260" i="1"/>
  <c r="AZ259" i="1"/>
  <c r="AZ258" i="1"/>
  <c r="AZ263" i="1"/>
  <c r="AZ268" i="1"/>
  <c r="AZ269" i="1"/>
  <c r="AZ270" i="1"/>
  <c r="AZ271" i="1"/>
  <c r="AZ272" i="1"/>
  <c r="AZ273" i="1"/>
  <c r="AZ274" i="1"/>
  <c r="AZ280" i="1"/>
  <c r="AZ275" i="1"/>
  <c r="AZ276" i="1"/>
  <c r="AZ277" i="1"/>
  <c r="AZ278" i="1"/>
  <c r="AZ279" i="1"/>
  <c r="AZ281" i="1"/>
  <c r="AZ282" i="1"/>
  <c r="AZ283" i="1"/>
  <c r="AZ284" i="1"/>
  <c r="AZ286" i="1"/>
  <c r="AZ285" i="1"/>
  <c r="AZ290" i="1"/>
  <c r="AZ289" i="1"/>
  <c r="AZ288" i="1"/>
  <c r="AZ293" i="1"/>
  <c r="AZ292" i="1"/>
  <c r="AZ291" i="1"/>
  <c r="AZ295" i="1"/>
  <c r="AZ296" i="1"/>
  <c r="AZ297" i="1"/>
  <c r="AZ299" i="1"/>
  <c r="AZ309" i="1"/>
  <c r="AZ14" i="1"/>
  <c r="AZ15" i="1"/>
  <c r="AZ21" i="1"/>
  <c r="AZ22" i="1"/>
  <c r="AZ23" i="1"/>
  <c r="AZ24" i="1"/>
  <c r="AZ12" i="1"/>
  <c r="AZ31" i="1"/>
  <c r="AZ29" i="1"/>
  <c r="AZ30" i="1"/>
  <c r="AZ32" i="1"/>
  <c r="AZ347" i="1"/>
  <c r="AZ317" i="1"/>
  <c r="AZ318" i="1"/>
  <c r="AZ319" i="1"/>
  <c r="AZ320" i="1"/>
  <c r="AZ321" i="1"/>
  <c r="AZ322" i="1"/>
  <c r="AZ323" i="1"/>
  <c r="AZ33" i="1"/>
  <c r="AZ34" i="1"/>
  <c r="AZ35" i="1"/>
  <c r="AZ36" i="1"/>
  <c r="AZ37" i="1"/>
  <c r="AZ38" i="1"/>
  <c r="AZ39" i="1"/>
  <c r="AZ40" i="1"/>
  <c r="AZ41" i="1"/>
  <c r="AZ42" i="1"/>
  <c r="AZ43" i="1"/>
  <c r="AZ391" i="1"/>
  <c r="AZ392" i="1"/>
  <c r="AZ44" i="1"/>
  <c r="AZ393" i="1"/>
  <c r="AZ394" i="1"/>
  <c r="AZ395" i="1"/>
  <c r="AZ396" i="1"/>
  <c r="AZ397" i="1"/>
  <c r="AZ398" i="1"/>
  <c r="AZ399" i="1"/>
  <c r="AZ400" i="1"/>
  <c r="AZ45" i="1"/>
  <c r="AZ46" i="1"/>
  <c r="AZ56" i="1"/>
  <c r="AZ48" i="1"/>
  <c r="AZ50" i="1"/>
  <c r="AZ51" i="1"/>
  <c r="AZ52" i="1"/>
  <c r="AZ53" i="1"/>
  <c r="AZ54" i="1"/>
  <c r="AZ55" i="1"/>
  <c r="AZ287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M68" i="1"/>
  <c r="AM66" i="1"/>
  <c r="F158" i="1"/>
  <c r="AH158" i="1"/>
  <c r="AH164" i="1"/>
  <c r="AH163" i="1"/>
  <c r="F163" i="1"/>
  <c r="F4" i="1"/>
  <c r="AH4" i="1"/>
  <c r="F6" i="1"/>
  <c r="AH6" i="1"/>
  <c r="F7" i="1"/>
  <c r="AH7" i="1"/>
  <c r="AM22" i="1"/>
  <c r="AM23" i="1"/>
  <c r="AM24" i="1"/>
  <c r="AM21" i="1"/>
  <c r="F64" i="1"/>
  <c r="F66" i="1"/>
  <c r="F68" i="1"/>
  <c r="F72" i="1"/>
  <c r="F74" i="1"/>
  <c r="F76" i="1"/>
  <c r="F78" i="1"/>
  <c r="F70" i="1"/>
  <c r="F80" i="1"/>
  <c r="F82" i="1"/>
  <c r="F84" i="1"/>
  <c r="F86" i="1"/>
  <c r="F87" i="1"/>
  <c r="F88" i="1"/>
  <c r="F89" i="1"/>
  <c r="F90" i="1"/>
  <c r="F91" i="1"/>
  <c r="F92" i="1"/>
  <c r="F93" i="1"/>
  <c r="F97" i="1"/>
  <c r="F98" i="1"/>
  <c r="F99" i="1"/>
  <c r="F101" i="1"/>
  <c r="F102" i="1"/>
  <c r="F103" i="1"/>
  <c r="F104" i="1"/>
  <c r="F100" i="1"/>
  <c r="F105" i="1"/>
  <c r="F106" i="1"/>
  <c r="F107" i="1"/>
  <c r="F108" i="1"/>
  <c r="F109" i="1"/>
  <c r="F110" i="1"/>
  <c r="F111" i="1"/>
  <c r="F112" i="1"/>
  <c r="F113" i="1"/>
  <c r="F115" i="1"/>
  <c r="F116" i="1"/>
  <c r="F114" i="1"/>
  <c r="F117" i="1"/>
  <c r="F118" i="1"/>
  <c r="F96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5" i="1"/>
  <c r="F146" i="1"/>
  <c r="F147" i="1"/>
  <c r="F150" i="1"/>
  <c r="F151" i="1"/>
  <c r="F156" i="1"/>
  <c r="F32" i="1"/>
  <c r="F33" i="1"/>
  <c r="F34" i="1"/>
  <c r="F55" i="1"/>
  <c r="F35" i="1"/>
  <c r="F36" i="1"/>
  <c r="F37" i="1"/>
  <c r="F160" i="1"/>
  <c r="F161" i="1"/>
  <c r="F165" i="1"/>
  <c r="F166" i="1"/>
  <c r="F167" i="1"/>
  <c r="F168" i="1"/>
  <c r="F173" i="1"/>
  <c r="F180" i="1"/>
  <c r="F184" i="1"/>
  <c r="F187" i="1"/>
  <c r="F193" i="1"/>
  <c r="F199" i="1"/>
  <c r="F201" i="1"/>
  <c r="F203" i="1"/>
  <c r="F205" i="1"/>
  <c r="F207" i="1"/>
  <c r="F209" i="1"/>
  <c r="F56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233" i="1"/>
  <c r="F232" i="1"/>
  <c r="F231" i="1"/>
  <c r="F236" i="1"/>
  <c r="F241" i="1"/>
  <c r="F242" i="1"/>
  <c r="F243" i="1"/>
  <c r="F244" i="1"/>
  <c r="F245" i="1"/>
  <c r="F246" i="1"/>
  <c r="F247" i="1"/>
  <c r="F251" i="1"/>
  <c r="F248" i="1"/>
  <c r="F249" i="1"/>
  <c r="F250" i="1"/>
  <c r="F257" i="1"/>
  <c r="F253" i="1"/>
  <c r="F254" i="1"/>
  <c r="F255" i="1"/>
  <c r="F256" i="1"/>
  <c r="F252" i="1"/>
  <c r="F260" i="1"/>
  <c r="F259" i="1"/>
  <c r="F258" i="1"/>
  <c r="F263" i="1"/>
  <c r="F268" i="1"/>
  <c r="F269" i="1"/>
  <c r="F270" i="1"/>
  <c r="F271" i="1"/>
  <c r="F272" i="1"/>
  <c r="F273" i="1"/>
  <c r="F274" i="1"/>
  <c r="F280" i="1"/>
  <c r="F275" i="1"/>
  <c r="F276" i="1"/>
  <c r="F277" i="1"/>
  <c r="F278" i="1"/>
  <c r="F279" i="1"/>
  <c r="F284" i="1"/>
  <c r="F282" i="1"/>
  <c r="F283" i="1"/>
  <c r="F281" i="1"/>
  <c r="F287" i="1"/>
  <c r="F286" i="1"/>
  <c r="F285" i="1"/>
  <c r="F290" i="1"/>
  <c r="F289" i="1"/>
  <c r="F288" i="1"/>
  <c r="F293" i="1"/>
  <c r="F292" i="1"/>
  <c r="F291" i="1"/>
  <c r="F294" i="1"/>
  <c r="F295" i="1"/>
  <c r="F296" i="1"/>
  <c r="F297" i="1"/>
  <c r="F299" i="1"/>
  <c r="F309" i="1"/>
  <c r="F38" i="1"/>
  <c r="F50" i="1"/>
  <c r="F51" i="1"/>
  <c r="F41" i="1"/>
  <c r="F42" i="1"/>
  <c r="F43" i="1"/>
  <c r="F44" i="1"/>
  <c r="F45" i="1"/>
  <c r="F46" i="1"/>
  <c r="F39" i="1"/>
  <c r="F40" i="1"/>
  <c r="F48" i="1"/>
  <c r="F54" i="1"/>
  <c r="F52" i="1"/>
  <c r="F53" i="1"/>
  <c r="F347" i="1"/>
  <c r="F317" i="1"/>
  <c r="F318" i="1"/>
  <c r="F319" i="1"/>
  <c r="F320" i="1"/>
  <c r="F321" i="1"/>
  <c r="F322" i="1"/>
  <c r="F323" i="1"/>
  <c r="F308" i="1"/>
  <c r="F21" i="1"/>
  <c r="F22" i="1"/>
  <c r="F23" i="1"/>
  <c r="F24" i="1"/>
  <c r="F14" i="1"/>
  <c r="F15" i="1"/>
  <c r="F29" i="1"/>
  <c r="F391" i="1"/>
  <c r="F392" i="1"/>
  <c r="F30" i="1"/>
  <c r="F393" i="1"/>
  <c r="F394" i="1"/>
  <c r="F395" i="1"/>
  <c r="F396" i="1"/>
  <c r="F397" i="1"/>
  <c r="F398" i="1"/>
  <c r="F399" i="1"/>
  <c r="F400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AH12" i="1"/>
  <c r="AQ40" i="1"/>
  <c r="AM40" i="1" s="1"/>
  <c r="AQ39" i="1"/>
  <c r="AM39" i="1" s="1"/>
  <c r="AQ45" i="1"/>
  <c r="AM45" i="1" s="1"/>
  <c r="AQ44" i="1"/>
  <c r="AM44" i="1" s="1"/>
  <c r="AQ43" i="1"/>
  <c r="AM43" i="1" s="1"/>
  <c r="AQ36" i="1"/>
  <c r="AM36" i="1" s="1"/>
  <c r="AQ37" i="1"/>
  <c r="AM37" i="1" s="1"/>
  <c r="AQ35" i="1"/>
  <c r="AM35" i="1" s="1"/>
  <c r="AQ34" i="1"/>
  <c r="AM34" i="1" s="1"/>
  <c r="AQ33" i="1"/>
  <c r="AM33" i="1" s="1"/>
  <c r="AQ32" i="1"/>
  <c r="AM32" i="1" s="1"/>
  <c r="AQ15" i="1"/>
  <c r="AM15" i="1" s="1"/>
  <c r="AQ14" i="1"/>
  <c r="AM14" i="1" s="1"/>
  <c r="AH278" i="1"/>
  <c r="AH279" i="1"/>
  <c r="AH282" i="1"/>
  <c r="AH283" i="1"/>
  <c r="AQ55" i="1"/>
  <c r="AM55" i="1" s="1"/>
  <c r="AH256" i="1"/>
  <c r="AQ54" i="1"/>
  <c r="AM54" i="1" s="1"/>
  <c r="AQ53" i="1"/>
  <c r="AM53" i="1" s="1"/>
  <c r="AQ52" i="1"/>
  <c r="AM52" i="1" s="1"/>
  <c r="AQ51" i="1"/>
  <c r="AM51" i="1" s="1"/>
  <c r="AQ50" i="1"/>
  <c r="AM50" i="1" s="1"/>
  <c r="AQ48" i="1"/>
  <c r="AM48" i="1" s="1"/>
  <c r="AQ56" i="1"/>
  <c r="AM56" i="1" s="1"/>
  <c r="AQ46" i="1"/>
  <c r="AM46" i="1" s="1"/>
  <c r="AQ38" i="1"/>
  <c r="AM38" i="1" s="1"/>
  <c r="AH257" i="1"/>
  <c r="AH254" i="1"/>
  <c r="AH255" i="1"/>
  <c r="AH393" i="1"/>
  <c r="AH391" i="1"/>
  <c r="AH14" i="1"/>
  <c r="AH406" i="1"/>
  <c r="AH405" i="1"/>
  <c r="AH31" i="1"/>
  <c r="AH402" i="1"/>
  <c r="AH401" i="1"/>
  <c r="AH13" i="1"/>
  <c r="AH263" i="1"/>
  <c r="AH259" i="1"/>
  <c r="AH233" i="1"/>
  <c r="AH232" i="1"/>
  <c r="AH268" i="1"/>
  <c r="AH269" i="1"/>
  <c r="AH408" i="1"/>
  <c r="AH410" i="1"/>
  <c r="AH411" i="1"/>
  <c r="AH412" i="1"/>
  <c r="AH409" i="1"/>
  <c r="AH407" i="1"/>
  <c r="AH241" i="1"/>
  <c r="AH242" i="1"/>
  <c r="AH51" i="1"/>
  <c r="AH50" i="1"/>
  <c r="AH38" i="1"/>
  <c r="AH184" i="1"/>
  <c r="AH151" i="1"/>
  <c r="AH150" i="1"/>
  <c r="AH162" i="1"/>
  <c r="AH167" i="1"/>
  <c r="AH166" i="1"/>
  <c r="AH161" i="1"/>
  <c r="AH372" i="1"/>
  <c r="AH373" i="1"/>
  <c r="AH374" i="1"/>
  <c r="AH375" i="1"/>
  <c r="AH413" i="1"/>
  <c r="AH414" i="1"/>
  <c r="AH415" i="1"/>
  <c r="AH416" i="1"/>
  <c r="AH417" i="1"/>
  <c r="AH418" i="1"/>
  <c r="AH299" i="1"/>
  <c r="AH445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4" i="1"/>
  <c r="AH435" i="1"/>
  <c r="AH436" i="1"/>
  <c r="AH437" i="1"/>
  <c r="AH438" i="1"/>
  <c r="AH439" i="1"/>
  <c r="AH440" i="1"/>
  <c r="AH441" i="1"/>
  <c r="AH442" i="1"/>
  <c r="AH443" i="1"/>
  <c r="AH444" i="1"/>
  <c r="AH433" i="1"/>
  <c r="AH368" i="1"/>
  <c r="AH369" i="1"/>
  <c r="AH370" i="1"/>
  <c r="AH371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00" i="1"/>
  <c r="AH399" i="1"/>
  <c r="AH398" i="1"/>
  <c r="AH397" i="1"/>
  <c r="AH396" i="1"/>
  <c r="AH395" i="1"/>
  <c r="AH30" i="1"/>
  <c r="AH29" i="1"/>
  <c r="AH15" i="1"/>
  <c r="AH24" i="1"/>
  <c r="AH23" i="1"/>
  <c r="AH22" i="1"/>
  <c r="AH21" i="1"/>
  <c r="AH322" i="1"/>
  <c r="AH321" i="1"/>
  <c r="AH320" i="1"/>
  <c r="AH319" i="1"/>
  <c r="AH318" i="1"/>
  <c r="AH317" i="1"/>
  <c r="AH294" i="1"/>
  <c r="AH292" i="1"/>
  <c r="AH293" i="1"/>
  <c r="AH291" i="1"/>
  <c r="AH289" i="1"/>
  <c r="AH290" i="1"/>
  <c r="AH288" i="1"/>
  <c r="AH286" i="1"/>
  <c r="AH287" i="1"/>
  <c r="AH285" i="1"/>
  <c r="AH281" i="1"/>
  <c r="AH277" i="1"/>
  <c r="AH276" i="1"/>
  <c r="AH275" i="1"/>
  <c r="AH280" i="1"/>
  <c r="AH274" i="1"/>
  <c r="AH273" i="1"/>
  <c r="AH272" i="1"/>
  <c r="AH271" i="1"/>
  <c r="AH270" i="1"/>
  <c r="AH258" i="1"/>
  <c r="AH252" i="1"/>
  <c r="AH250" i="1"/>
  <c r="AH249" i="1"/>
  <c r="AH248" i="1"/>
  <c r="AH251" i="1"/>
  <c r="AH247" i="1"/>
  <c r="AH246" i="1"/>
  <c r="AH245" i="1"/>
  <c r="AH244" i="1"/>
  <c r="AH243" i="1"/>
  <c r="AH236" i="1"/>
  <c r="AH231" i="1"/>
  <c r="AH53" i="1"/>
  <c r="AH52" i="1"/>
  <c r="AH54" i="1"/>
  <c r="AH48" i="1"/>
  <c r="AH40" i="1"/>
  <c r="AH39" i="1"/>
  <c r="AH56" i="1"/>
  <c r="AH46" i="1"/>
  <c r="AH45" i="1"/>
  <c r="AH44" i="1"/>
  <c r="AH43" i="1"/>
  <c r="AH42" i="1"/>
  <c r="AH41" i="1"/>
  <c r="AH367" i="1"/>
  <c r="AH366" i="1"/>
  <c r="AH365" i="1"/>
  <c r="AH364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7" i="1"/>
  <c r="AH196" i="1"/>
  <c r="AH195" i="1"/>
  <c r="AH194" i="1"/>
  <c r="AH193" i="1"/>
  <c r="AH190" i="1"/>
  <c r="AH189" i="1"/>
  <c r="AH188" i="1"/>
  <c r="AH187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5" i="1"/>
  <c r="AH160" i="1"/>
  <c r="AH37" i="1"/>
  <c r="AH36" i="1"/>
  <c r="AH35" i="1"/>
  <c r="AH55" i="1"/>
  <c r="AH34" i="1"/>
  <c r="AH33" i="1"/>
  <c r="AH32" i="1"/>
  <c r="AH147" i="1"/>
  <c r="AH146" i="1"/>
  <c r="AH145" i="1"/>
  <c r="AH143" i="1"/>
  <c r="AH142" i="1"/>
  <c r="AH141" i="1"/>
  <c r="AH140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08" i="1"/>
  <c r="AH107" i="1"/>
  <c r="AH106" i="1"/>
  <c r="AH105" i="1"/>
  <c r="AH100" i="1"/>
  <c r="AH104" i="1"/>
  <c r="AH103" i="1"/>
  <c r="AH102" i="1"/>
  <c r="AH101" i="1"/>
  <c r="AH99" i="1"/>
  <c r="AH98" i="1"/>
  <c r="AH97" i="1"/>
  <c r="AH118" i="1"/>
  <c r="AH117" i="1"/>
  <c r="AH114" i="1"/>
  <c r="AH116" i="1"/>
  <c r="AH115" i="1"/>
  <c r="AH113" i="1"/>
  <c r="AH112" i="1"/>
  <c r="AH111" i="1"/>
  <c r="AH110" i="1"/>
  <c r="AH92" i="1"/>
  <c r="AH91" i="1"/>
  <c r="AH90" i="1"/>
  <c r="AH89" i="1"/>
  <c r="AH88" i="1"/>
  <c r="AH87" i="1"/>
  <c r="AH86" i="1"/>
  <c r="AH84" i="1"/>
  <c r="AH82" i="1"/>
  <c r="AH80" i="1"/>
  <c r="AH70" i="1"/>
  <c r="AH78" i="1"/>
  <c r="AH76" i="1"/>
  <c r="AH74" i="1"/>
  <c r="AH72" i="1"/>
  <c r="AH68" i="1"/>
  <c r="AH66" i="1"/>
  <c r="AH64" i="1"/>
  <c r="E196" i="1" l="1"/>
  <c r="F196" i="1" s="1"/>
  <c r="E176" i="1"/>
  <c r="F176" i="1" s="1"/>
  <c r="E208" i="1"/>
  <c r="F208" i="1" s="1"/>
  <c r="E195" i="1"/>
  <c r="F195" i="1" s="1"/>
  <c r="E177" i="1"/>
  <c r="F177" i="1" s="1"/>
  <c r="E194" i="1"/>
  <c r="F194" i="1" s="1"/>
  <c r="E178" i="1"/>
  <c r="F178" i="1" s="1"/>
  <c r="E206" i="1"/>
  <c r="F206" i="1" s="1"/>
  <c r="E179" i="1"/>
  <c r="F179" i="1" s="1"/>
  <c r="E204" i="1"/>
  <c r="F204" i="1" s="1"/>
  <c r="E169" i="1"/>
  <c r="F169" i="1" s="1"/>
  <c r="E181" i="1"/>
  <c r="F181" i="1" s="1"/>
  <c r="E217" i="1"/>
  <c r="F217" i="1" s="1"/>
  <c r="E215" i="1"/>
  <c r="F215" i="1" s="1"/>
  <c r="E214" i="1"/>
  <c r="F214" i="1" s="1"/>
  <c r="E186" i="1"/>
  <c r="F186" i="1" s="1"/>
  <c r="E188" i="1"/>
  <c r="F188" i="1" s="1"/>
  <c r="E174" i="1"/>
  <c r="F174" i="1" s="1"/>
  <c r="E210" i="1"/>
  <c r="F210" i="1" s="1"/>
  <c r="E197" i="1"/>
  <c r="F197" i="1" s="1"/>
  <c r="E175" i="1"/>
  <c r="F175" i="1" s="1"/>
  <c r="E164" i="1"/>
  <c r="F164" i="1" s="1"/>
  <c r="AQ41" i="1"/>
  <c r="AM41" i="1" s="1"/>
  <c r="AQ42" i="1"/>
  <c r="AM42" i="1" s="1"/>
</calcChain>
</file>

<file path=xl/sharedStrings.xml><?xml version="1.0" encoding="utf-8"?>
<sst xmlns="http://schemas.openxmlformats.org/spreadsheetml/2006/main" count="5772" uniqueCount="1250">
  <si>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</si>
  <si>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</si>
  <si>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</si>
  <si>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</si>
  <si>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</si>
  <si>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</si>
  <si>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</si>
  <si>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</si>
  <si>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</si>
  <si>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</si>
  <si>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</si>
  <si>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</si>
  <si>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</si>
  <si>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</si>
  <si>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</si>
  <si>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</si>
  <si>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</si>
  <si>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</si>
  <si>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</si>
  <si>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</si>
  <si>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</si>
  <si>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</si>
  <si>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</si>
  <si>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</si>
  <si>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</si>
  <si>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</si>
  <si>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</si>
  <si>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</si>
  <si>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</si>
  <si>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</si>
  <si>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</si>
  <si>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</si>
  <si>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</si>
  <si>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</si>
  <si>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</si>
  <si>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</si>
  <si>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</si>
  <si>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</si>
  <si>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</si>
  <si>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</si>
  <si>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</si>
  <si>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</si>
  <si>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</si>
  <si>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</si>
  <si>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</si>
  <si>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</si>
  <si>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</si>
  <si>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</si>
  <si>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</si>
  <si>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</si>
  <si>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</si>
  <si>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</si>
  <si>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</si>
  <si>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</si>
  <si>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</si>
  <si>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</si>
  <si>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</si>
  <si>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</si>
  <si>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</si>
  <si>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</si>
  <si>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</si>
  <si>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</si>
  <si>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</si>
  <si>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</si>
  <si>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</si>
  <si>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</si>
  <si>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</si>
  <si>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</si>
  <si>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</si>
  <si>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</si>
  <si>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</si>
  <si>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</si>
  <si>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</si>
  <si>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</si>
  <si>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</si>
  <si>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</si>
  <si>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</si>
  <si>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</si>
  <si>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</si>
  <si>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</si>
  <si>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</si>
  <si>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</si>
  <si>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</si>
  <si>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</si>
  <si>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</si>
  <si>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</si>
  <si>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</si>
  <si>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</si>
  <si>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</si>
  <si>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</si>
  <si>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</si>
  <si>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</si>
  <si>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</si>
  <si>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</si>
  <si>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</si>
  <si>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</si>
  <si>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</si>
  <si>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</si>
  <si>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</si>
  <si>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</si>
  <si>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</si>
  <si>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</si>
  <si>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</si>
  <si>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</si>
  <si>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</si>
  <si>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</si>
  <si>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</si>
  <si>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</si>
  <si>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</si>
  <si>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</si>
  <si>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</si>
  <si>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</si>
  <si>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</si>
  <si>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</si>
  <si>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</si>
  <si>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</si>
  <si>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</si>
  <si>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</si>
  <si>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</si>
  <si>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</si>
  <si>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</si>
  <si>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</si>
  <si>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</si>
  <si>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</si>
  <si>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</si>
  <si>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</si>
  <si>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</si>
  <si>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</si>
  <si>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</si>
  <si>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</si>
  <si>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</si>
  <si>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</si>
  <si>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</si>
  <si>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</si>
  <si>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</si>
  <si>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</si>
  <si>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</si>
  <si>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</si>
  <si>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</si>
  <si>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</si>
  <si>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</si>
  <si>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</si>
  <si>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</si>
  <si>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</si>
  <si>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</si>
  <si>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</si>
  <si>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</si>
  <si>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</si>
  <si>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</si>
  <si>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</si>
  <si>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</si>
  <si>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</si>
  <si>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</si>
  <si>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</si>
  <si>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</si>
  <si>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</si>
  <si>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</si>
  <si>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</si>
  <si>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</si>
  <si>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</si>
  <si>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</si>
  <si>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</si>
  <si>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</si>
  <si>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</si>
  <si>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</si>
  <si>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</si>
  <si>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</si>
  <si>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</si>
  <si>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</si>
  <si>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</si>
  <si>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</si>
  <si>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</si>
  <si>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</si>
  <si>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</si>
  <si>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</si>
  <si>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</si>
  <si>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</si>
  <si>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</si>
  <si>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</si>
  <si>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</si>
  <si>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</si>
  <si>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</si>
  <si>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</si>
  <si>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</si>
  <si>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</si>
  <si>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</si>
  <si>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</si>
  <si>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</si>
  <si>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</si>
  <si>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</si>
  <si>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</si>
  <si>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</si>
  <si>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</si>
  <si>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</si>
  <si>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</si>
  <si>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</si>
  <si>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</si>
  <si>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</si>
  <si>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</si>
  <si>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</si>
  <si>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</si>
  <si>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</si>
  <si>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</si>
  <si>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</si>
  <si>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</si>
  <si>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</si>
  <si>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</si>
  <si>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</si>
  <si>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</si>
  <si>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</si>
  <si>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</si>
  <si>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</si>
  <si>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</si>
  <si>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</si>
  <si>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</si>
  <si>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</si>
  <si>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</si>
  <si>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</si>
  <si>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</si>
  <si>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</si>
  <si>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</si>
  <si>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</si>
  <si>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</si>
  <si>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</si>
  <si>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</si>
  <si>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</si>
  <si>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</si>
  <si>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</si>
  <si>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</si>
  <si>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</si>
  <si>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</si>
  <si>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</si>
  <si>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</si>
  <si>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</si>
  <si>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</si>
  <si>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</si>
  <si>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</si>
  <si>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</si>
  <si>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</si>
  <si>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</si>
  <si>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</si>
  <si>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</si>
  <si>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</si>
  <si>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</si>
  <si>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</si>
  <si>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</si>
  <si>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</si>
  <si>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</si>
  <si>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</si>
  <si>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</si>
  <si>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</si>
  <si>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</si>
  <si>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</si>
  <si>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</si>
  <si>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</si>
  <si>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</si>
  <si>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</si>
  <si>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</si>
  <si>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</si>
  <si>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</si>
  <si>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</si>
  <si>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</si>
  <si>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</si>
  <si>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</si>
  <si>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</si>
  <si>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</si>
  <si>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</si>
  <si>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</si>
  <si>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</si>
  <si>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</si>
  <si>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</si>
  <si>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</si>
  <si>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</si>
  <si>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</si>
  <si>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</si>
  <si>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</si>
  <si>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</si>
  <si>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</si>
  <si>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</si>
  <si>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</si>
  <si>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</si>
  <si>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</si>
  <si>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</si>
  <si>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</si>
  <si>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</si>
  <si>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</si>
  <si>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</si>
  <si>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</si>
  <si>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</si>
  <si>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</si>
  <si>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</si>
  <si>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</si>
  <si>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</si>
  <si>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</si>
  <si>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</si>
  <si>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</si>
  <si>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</si>
  <si>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</si>
  <si>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</si>
  <si>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</si>
  <si>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</si>
  <si>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</si>
  <si>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</si>
  <si>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</si>
  <si>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</si>
  <si>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</si>
  <si>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</si>
  <si>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</si>
  <si>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</si>
  <si>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</si>
  <si>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</si>
  <si>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</si>
  <si>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</si>
  <si>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</si>
  <si>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</si>
  <si>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</si>
  <si>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</si>
  <si>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</si>
  <si>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</si>
  <si>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</si>
  <si>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</si>
  <si>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</si>
  <si>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</si>
  <si>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</si>
  <si>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</si>
  <si>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</si>
  <si>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</si>
  <si>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</si>
  <si>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</si>
  <si>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</si>
  <si>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</si>
  <si>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</si>
  <si>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</si>
  <si>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</si>
  <si>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</si>
  <si>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</si>
  <si>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</si>
  <si>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</si>
  <si>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</si>
  <si>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</si>
  <si>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</si>
  <si>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</si>
  <si>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</si>
  <si>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</si>
  <si>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</si>
  <si>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</si>
  <si>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</si>
  <si>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</si>
  <si>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</si>
  <si>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</si>
  <si>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</si>
  <si>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</si>
  <si>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</si>
  <si>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</si>
  <si>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</si>
  <si>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</si>
  <si>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</si>
  <si>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</si>
  <si>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</si>
  <si>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</si>
  <si>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</si>
  <si>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</si>
  <si>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</si>
  <si>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</si>
  <si>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</si>
  <si>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</si>
  <si>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</si>
  <si>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</si>
  <si>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</si>
  <si>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</si>
  <si>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</si>
  <si>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</si>
  <si>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</si>
  <si>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</si>
  <si>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</si>
  <si>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</si>
  <si>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</si>
  <si>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</si>
  <si>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</si>
  <si>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</si>
  <si>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</si>
  <si>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</si>
  <si>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</si>
  <si>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</si>
  <si>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</si>
  <si>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</si>
  <si>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</si>
  <si>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</si>
  <si>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</si>
  <si>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</si>
  <si>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</si>
  <si>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</si>
  <si>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</si>
  <si>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</si>
  <si>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</si>
  <si>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</si>
  <si>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</si>
  <si>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</si>
  <si>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</si>
  <si>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</si>
  <si>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</si>
  <si>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</si>
  <si>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</si>
  <si>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</si>
  <si>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</si>
  <si>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</si>
  <si>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</si>
  <si>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</si>
  <si>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</si>
  <si>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</si>
  <si>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</si>
  <si>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</si>
  <si>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</si>
  <si>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</si>
  <si>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</si>
  <si>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</si>
  <si>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</si>
  <si>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</si>
  <si>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</si>
  <si>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</si>
  <si>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</si>
  <si>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</si>
  <si>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</si>
  <si>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</si>
  <si>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</si>
  <si>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</si>
  <si>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</si>
  <si>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</si>
  <si>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</si>
  <si>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</si>
  <si>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</si>
  <si>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</si>
  <si>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</si>
  <si>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</si>
  <si>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</si>
  <si>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</si>
  <si>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</si>
  <si>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</si>
  <si>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</si>
  <si>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</si>
  <si>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</si>
  <si>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</si>
  <si>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</si>
  <si>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</si>
  <si>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</si>
  <si>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</si>
  <si>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</si>
  <si>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</si>
  <si>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</si>
  <si>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</si>
  <si>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</si>
  <si>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</si>
  <si>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</si>
  <si>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</si>
  <si>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</si>
  <si>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</si>
  <si>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</si>
  <si>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</si>
  <si>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</si>
  <si>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</si>
  <si>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</si>
  <si>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</si>
  <si>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</si>
  <si>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</si>
  <si>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</si>
  <si>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</si>
  <si>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</si>
  <si>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</si>
  <si>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</si>
  <si>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</si>
  <si>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</si>
  <si>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</si>
  <si>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</si>
  <si>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</si>
  <si>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</si>
  <si>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</si>
  <si>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</si>
  <si>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</si>
  <si>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</si>
  <si>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</si>
  <si>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</si>
  <si>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</si>
  <si>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</si>
  <si>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</si>
  <si>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</si>
  <si>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</si>
  <si>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</si>
  <si>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</si>
  <si>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</si>
  <si>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</si>
  <si>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</si>
  <si>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</si>
  <si>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</si>
  <si>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</si>
  <si>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</si>
  <si>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</si>
  <si>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</si>
  <si>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</si>
  <si>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</si>
  <si>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</si>
  <si>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</si>
  <si>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</si>
  <si>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</si>
  <si>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</si>
  <si>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</si>
  <si>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</si>
  <si>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</si>
  <si>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</si>
  <si>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</si>
  <si>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</si>
  <si>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</si>
  <si>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</si>
  <si>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</si>
  <si>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</si>
  <si>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</si>
  <si>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</si>
  <si>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</si>
  <si>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</si>
  <si>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</si>
  <si>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</si>
  <si>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</si>
  <si>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</si>
  <si>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</si>
  <si>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</si>
  <si>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</si>
  <si>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</si>
  <si>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</si>
  <si>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</si>
  <si>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</si>
  <si>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</si>
  <si>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</si>
  <si>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</si>
  <si>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</si>
  <si>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</si>
  <si>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</si>
  <si>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</si>
  <si>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</si>
  <si>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</si>
  <si>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</si>
  <si>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</si>
  <si>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</si>
  <si>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</si>
  <si>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</si>
  <si>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</si>
  <si>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</si>
  <si>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</si>
  <si>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</si>
  <si>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</si>
  <si>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</si>
  <si>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</si>
  <si>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</si>
  <si>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</si>
  <si>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</si>
  <si>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</si>
  <si>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</si>
  <si>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</si>
  <si>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</si>
  <si>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</si>
  <si>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</si>
  <si>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</si>
  <si>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</si>
  <si>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</si>
  <si>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</si>
  <si>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</si>
  <si>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</si>
  <si>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</si>
  <si>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</si>
  <si>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</si>
  <si>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</si>
  <si>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</si>
  <si>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</si>
  <si>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</si>
  <si>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</si>
  <si>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</si>
  <si>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</si>
  <si>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</si>
  <si>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</si>
  <si>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</si>
  <si>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</si>
  <si>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</si>
  <si>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</si>
  <si>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</si>
  <si>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</si>
  <si>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</si>
  <si>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</si>
  <si>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</si>
  <si>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</si>
  <si>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</si>
  <si>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</si>
  <si>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</si>
  <si>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</si>
  <si>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</si>
  <si>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</si>
  <si>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</si>
  <si>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</si>
  <si>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</si>
  <si>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</si>
  <si>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</si>
  <si>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</si>
  <si>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</si>
  <si>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</si>
  <si>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</si>
  <si>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</si>
  <si>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</si>
  <si>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</si>
  <si>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</si>
  <si>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</si>
  <si>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</si>
  <si>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</si>
  <si>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</si>
  <si>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</si>
  <si>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</si>
  <si>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</si>
  <si>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</si>
  <si>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</si>
  <si>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</si>
  <si>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</si>
  <si>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</si>
  <si>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</si>
  <si>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</si>
  <si>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</si>
  <si>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</si>
  <si>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</si>
  <si>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</si>
  <si>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</si>
  <si>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</si>
  <si>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</si>
  <si>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</si>
  <si>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</si>
  <si>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</si>
  <si>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</si>
  <si>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</si>
  <si>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</si>
  <si>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</si>
  <si>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</si>
  <si>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</si>
  <si>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</si>
  <si>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</si>
  <si>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</si>
  <si>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</si>
  <si>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</si>
  <si>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</si>
  <si>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</si>
  <si>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</si>
  <si>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</si>
  <si>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</si>
  <si>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</si>
  <si>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</si>
  <si>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</si>
  <si>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</si>
  <si>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</si>
  <si>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</si>
  <si>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</si>
  <si>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</si>
  <si>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</si>
  <si>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</si>
  <si>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</si>
  <si>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</si>
  <si>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</si>
  <si>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</si>
  <si>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</si>
  <si>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</si>
  <si>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</si>
  <si>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</si>
  <si>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</si>
  <si>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</si>
  <si>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</si>
  <si>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</si>
  <si>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</si>
  <si>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</si>
  <si>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</si>
  <si>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</si>
  <si>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</si>
  <si>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</si>
  <si>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</si>
  <si>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</si>
  <si>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</si>
  <si>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</si>
  <si>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</si>
  <si>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</si>
  <si>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</si>
  <si>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</si>
  <si>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</si>
  <si>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</si>
  <si>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</si>
  <si>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</si>
  <si>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</si>
  <si>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</si>
  <si>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</si>
  <si>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</si>
  <si>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</si>
  <si>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</si>
  <si>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</si>
  <si>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</si>
  <si>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</si>
  <si>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</si>
  <si>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</si>
  <si>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</si>
  <si>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</si>
  <si>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</si>
  <si>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</si>
  <si>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</si>
  <si>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</si>
  <si>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</si>
  <si>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</si>
  <si>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</si>
  <si>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</si>
  <si>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</si>
  <si>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</si>
  <si>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</si>
  <si>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</si>
  <si>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</si>
  <si>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</si>
  <si>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</si>
  <si>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</si>
  <si>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</si>
  <si>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</si>
  <si>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</si>
  <si>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</si>
  <si>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</si>
  <si>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</si>
  <si>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</si>
  <si>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</si>
  <si>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</si>
  <si>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</si>
  <si>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</si>
  <si>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</si>
  <si>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</si>
  <si>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</si>
  <si>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</si>
  <si>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</si>
  <si>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</si>
  <si>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</si>
  <si>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</si>
  <si>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</si>
  <si>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</si>
  <si>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</si>
  <si>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</si>
  <si>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</si>
  <si>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</si>
  <si>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</si>
  <si>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</si>
  <si>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</si>
  <si>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</si>
  <si>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</si>
  <si>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</si>
  <si>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</si>
  <si>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</si>
  <si>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</si>
  <si>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</si>
  <si>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</si>
  <si>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</si>
  <si>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</si>
  <si>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</si>
  <si>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</si>
  <si>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</si>
  <si>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</si>
  <si>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</si>
  <si>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</si>
  <si>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</si>
  <si>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</si>
  <si>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</si>
  <si>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</si>
  <si>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</si>
  <si>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</si>
  <si>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</si>
  <si>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</si>
  <si>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</si>
  <si>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</si>
  <si>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</si>
  <si>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</si>
  <si>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</si>
  <si>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</si>
  <si>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</si>
  <si>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</si>
  <si>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</si>
  <si>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</si>
  <si>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</si>
  <si>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</si>
  <si>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</si>
  <si>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</si>
  <si>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</si>
  <si>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</si>
  <si>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</si>
  <si>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</si>
  <si>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</si>
  <si>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</si>
  <si>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</si>
  <si>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</si>
  <si>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</si>
  <si>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</si>
  <si>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</si>
  <si>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</si>
  <si>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</si>
  <si>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</si>
  <si>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</si>
  <si>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</si>
  <si>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</si>
  <si>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</si>
  <si>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</si>
  <si>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</si>
  <si>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</si>
  <si>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</si>
  <si>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</si>
  <si>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</si>
  <si>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</si>
  <si>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</si>
  <si>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</si>
  <si>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</si>
  <si>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</si>
  <si>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</si>
  <si>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</si>
  <si>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</si>
  <si>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</si>
  <si>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</si>
  <si>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</si>
  <si>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</si>
  <si>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</si>
  <si>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</si>
  <si>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</si>
  <si>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</si>
  <si>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</si>
  <si>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</si>
  <si>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</si>
  <si>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</si>
  <si>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</si>
  <si>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</si>
  <si>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</si>
  <si>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</si>
  <si>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</si>
  <si>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</si>
  <si>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</si>
  <si>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</si>
  <si>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</si>
  <si>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</si>
  <si>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</si>
  <si>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</si>
  <si>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</si>
  <si>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</si>
  <si>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</si>
  <si>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</si>
  <si>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</si>
  <si>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</si>
  <si>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</si>
  <si>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</si>
  <si>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</si>
  <si>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</si>
  <si>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</si>
  <si>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</si>
  <si>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</si>
  <si>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</si>
  <si>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</si>
  <si>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</si>
  <si>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</si>
  <si>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</si>
  <si>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</si>
  <si>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</si>
  <si>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</si>
  <si>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</si>
  <si>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</si>
  <si>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</si>
  <si>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</si>
  <si>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</si>
  <si>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</si>
  <si>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</si>
  <si>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</si>
  <si>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</si>
  <si>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</si>
  <si>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</si>
  <si>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</si>
  <si>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</si>
  <si>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</si>
  <si>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</si>
  <si>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</si>
  <si>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</si>
  <si>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</si>
  <si>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</si>
  <si>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</si>
  <si>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</si>
  <si>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</si>
  <si>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</si>
  <si>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</si>
  <si>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</si>
  <si>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</si>
  <si>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</si>
  <si>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</si>
  <si>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</si>
  <si>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</si>
  <si>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</si>
  <si>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</si>
  <si>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</si>
  <si>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</si>
  <si>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</si>
  <si>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</si>
  <si>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</si>
  <si>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</si>
  <si>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</si>
  <si>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</si>
  <si>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</si>
  <si>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</si>
  <si>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</si>
  <si>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</si>
  <si>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</si>
  <si>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</si>
  <si>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</si>
  <si>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</si>
  <si>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</si>
  <si>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</si>
  <si>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</si>
  <si>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</si>
  <si>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</si>
  <si>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</si>
  <si>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</si>
  <si>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</si>
  <si>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</si>
  <si>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</si>
  <si>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</si>
  <si>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</si>
  <si>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</si>
  <si>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</si>
  <si>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</si>
  <si>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</si>
  <si>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</si>
  <si>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</si>
  <si>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</si>
  <si>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</si>
  <si>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</si>
  <si>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</si>
  <si>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</si>
  <si>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</si>
  <si>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</si>
  <si>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</si>
  <si>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</si>
  <si>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</si>
  <si>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</si>
  <si>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</si>
  <si>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</si>
  <si>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</si>
  <si>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</si>
  <si>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</si>
  <si>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</si>
  <si>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</si>
  <si>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</si>
  <si>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</si>
  <si>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</si>
  <si>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</si>
  <si>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</si>
  <si>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</si>
  <si>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</si>
  <si>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</si>
  <si>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</si>
  <si>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</si>
  <si>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</si>
  <si>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</si>
  <si>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</si>
  <si>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</si>
  <si>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</si>
  <si>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</si>
  <si>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</si>
  <si>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</si>
  <si>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</si>
  <si>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</si>
  <si>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</si>
  <si>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</si>
  <si>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</si>
  <si>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</si>
  <si>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</si>
  <si>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</si>
  <si>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</si>
  <si>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</si>
  <si>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</si>
  <si>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</si>
  <si>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</si>
  <si>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</si>
  <si>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</si>
  <si>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</si>
  <si>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</si>
  <si>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</si>
  <si>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</si>
  <si>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</si>
  <si>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</si>
  <si>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</si>
  <si>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</si>
  <si>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</si>
  <si>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</si>
  <si>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</si>
  <si>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</si>
  <si>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</si>
  <si>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</si>
  <si>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</si>
  <si>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</si>
  <si>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</si>
  <si>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</si>
  <si>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</si>
  <si>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</si>
  <si>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</si>
  <si>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</si>
  <si>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</si>
  <si>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</si>
  <si>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</si>
  <si>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</si>
  <si>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</si>
  <si>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</si>
  <si>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</si>
  <si>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</si>
  <si>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</si>
  <si>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</si>
  <si>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</si>
  <si>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</si>
  <si>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</si>
  <si>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</si>
  <si>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</si>
  <si>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</si>
  <si>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</si>
  <si>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</si>
  <si>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</si>
  <si>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</si>
  <si>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</si>
  <si>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</si>
  <si>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</si>
  <si>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</si>
  <si>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</si>
  <si>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</si>
  <si>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</si>
  <si>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</si>
  <si>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</si>
  <si>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</si>
  <si>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</si>
  <si>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</si>
  <si>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</si>
  <si>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</si>
  <si>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</si>
  <si>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</si>
  <si>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</si>
  <si>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</si>
  <si>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</si>
  <si>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</si>
  <si>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</si>
  <si>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</si>
  <si>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</si>
  <si>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</si>
  <si>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</si>
  <si>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</si>
  <si>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</si>
  <si>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</si>
  <si>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</si>
  <si>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</si>
  <si>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</si>
  <si>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</si>
  <si>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</si>
  <si>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</si>
  <si>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</si>
  <si>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</si>
  <si>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</si>
  <si>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</si>
  <si>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</si>
  <si>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</si>
  <si>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</si>
  <si>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</si>
  <si>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</si>
  <si>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</si>
  <si>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</si>
  <si>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</si>
  <si>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</si>
  <si>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</si>
  <si>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</si>
  <si>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</si>
  <si>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</si>
  <si>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</si>
  <si>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</si>
  <si>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</si>
  <si>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</si>
  <si>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</si>
  <si>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</si>
  <si>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</si>
  <si>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</si>
  <si>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</si>
  <si>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</si>
  <si>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</si>
  <si>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</si>
  <si>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</si>
  <si>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</si>
  <si>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</si>
  <si>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</si>
  <si>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</si>
  <si>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</si>
  <si>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</si>
  <si>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</si>
  <si>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</si>
  <si>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</si>
  <si>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</si>
  <si>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</si>
  <si>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</si>
  <si>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</si>
  <si>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</si>
  <si>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</si>
  <si>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</si>
  <si>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</si>
  <si>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</si>
  <si>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</si>
  <si>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</si>
  <si>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</si>
  <si>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</si>
  <si>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</si>
  <si>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</si>
  <si>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</si>
  <si>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</si>
  <si>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</si>
  <si>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</si>
  <si>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</si>
  <si>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</si>
  <si>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</si>
  <si>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</si>
  <si>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</si>
  <si>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</si>
  <si>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</si>
  <si>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</si>
  <si>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</si>
  <si>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</si>
  <si>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</si>
  <si>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</si>
  <si>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</si>
  <si>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</si>
  <si>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</si>
  <si>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</si>
  <si>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</si>
  <si>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</si>
  <si>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</si>
  <si>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</si>
  <si>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</si>
  <si>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</si>
  <si>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</si>
  <si>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</si>
  <si>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</si>
  <si>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</si>
  <si>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</si>
  <si>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</si>
  <si>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</si>
  <si>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</si>
  <si>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</si>
  <si>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</si>
  <si>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</si>
  <si>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</si>
  <si>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</si>
  <si>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</si>
  <si>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</si>
  <si>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</si>
  <si>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</si>
  <si>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</si>
  <si>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</si>
  <si>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</si>
  <si>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</si>
  <si>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</si>
  <si>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</si>
  <si>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</si>
  <si>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</si>
  <si>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</si>
  <si>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</si>
  <si>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</si>
  <si>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</si>
  <si>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</si>
  <si>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</si>
  <si>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</si>
  <si>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</si>
  <si>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</si>
  <si>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</si>
  <si>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</si>
  <si>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</si>
  <si>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</si>
  <si>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</si>
  <si>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</si>
  <si>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</si>
  <si>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</si>
  <si>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</si>
  <si>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</si>
  <si>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</si>
  <si>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</si>
  <si>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</si>
  <si>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</si>
  <si>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</si>
  <si>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</si>
  <si>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</si>
  <si>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</si>
  <si>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</si>
  <si>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</si>
  <si>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</si>
  <si>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</si>
  <si>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</si>
  <si>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</si>
  <si>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</si>
  <si>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</si>
  <si>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</si>
  <si>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</si>
  <si>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</si>
  <si>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</si>
  <si>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</si>
  <si>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</si>
  <si>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</si>
  <si>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</si>
  <si>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</si>
  <si>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</si>
  <si>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</si>
  <si>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</si>
  <si>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</si>
  <si>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</si>
  <si>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</si>
  <si>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</si>
  <si>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</si>
  <si>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</si>
  <si>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</si>
  <si>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</si>
  <si>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</si>
  <si>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</si>
  <si>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</si>
  <si>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</si>
  <si>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template_lounge_sub_plug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</si>
  <si>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</si>
  <si>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</si>
  <si>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</si>
  <si>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</si>
  <si>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</si>
  <si>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</si>
  <si>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</si>
  <si>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</si>
  <si>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</si>
  <si>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</si>
  <si>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</si>
  <si>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</si>
  <si>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</si>
  <si>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</si>
  <si>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</si>
  <si>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Power Meter</t>
  </si>
  <si>
    <t>power_meter</t>
  </si>
  <si>
    <t>mdi:power-plug-battery-outline</t>
  </si>
  <si>
    <t>power-meter</t>
  </si>
  <si>
    <t>10.0.6.93</t>
  </si>
  <si>
    <t>template_macbookflo_outlet_plug</t>
  </si>
  <si>
    <t>macbookflo_outlet</t>
  </si>
  <si>
    <t>template_macminimeg_outlet_plug</t>
  </si>
  <si>
    <t>macminimeg_outlet</t>
  </si>
  <si>
    <t>MacBook Flo</t>
  </si>
  <si>
    <t>Mac Mini Meg</t>
  </si>
  <si>
    <t>Servers</t>
  </si>
  <si>
    <t>Network</t>
  </si>
  <si>
    <t>5c:a6:e6:25:59:c0</t>
  </si>
  <si>
    <t>power_meter_power</t>
  </si>
  <si>
    <t>power_meter_energy_daily</t>
  </si>
  <si>
    <t>5c:a6:e6:25:56:a7</t>
  </si>
  <si>
    <t>Template</t>
  </si>
  <si>
    <t>10.0.6.94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</si>
</sst>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0" fontId="13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4" fillId="0" borderId="0" xfId="0" applyFont="1" applyFill="1"/>
    <xf numFmtId="0" fontId="7" fillId="5" borderId="0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7" fillId="7" borderId="0" xfId="0" applyFont="1" applyFill="1" applyBorder="1" applyAlignment="1">
      <alignment horizontal="left" vertical="top"/>
    </xf>
    <xf numFmtId="49" fontId="0" fillId="0" borderId="0" xfId="0" applyNumberFormat="1" applyFont="1"/>
    <xf numFmtId="0" fontId="0" fillId="0" borderId="0" xfId="0" applyFont="1"/>
    <xf numFmtId="49" fontId="15" fillId="0" borderId="0" xfId="0" applyNumberFormat="1" applyFont="1"/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31" totalsRowShown="0" headerRowDxfId="1" dataDxfId="0" headerRowBorderDxfId="54">
  <autoFilter ref="A3:AZ731" xr:uid="{00000000-0009-0000-0100-000002000000}"/>
  <sortState xmlns:xlrd2="http://schemas.microsoft.com/office/spreadsheetml/2017/richdata2" ref="A4:AZ731">
    <sortCondition ref="AW3:AW731"/>
  </sortState>
  <tableColumns count="52">
    <tableColumn id="1" xr3:uid="{00000000-0010-0000-0000-000001000000}" name="index" dataDxfId="53"/>
    <tableColumn id="2" xr3:uid="{00000000-0010-0000-0000-000002000000}" name="entity_status" dataDxfId="52"/>
    <tableColumn id="30" xr3:uid="{9A7EFF98-BFE6-E446-8CFB-C6A8F1F4C72D}" name="device_via_device" dataDxfId="51"/>
    <tableColumn id="3" xr3:uid="{00000000-0010-0000-0000-000003000000}" name="entity_namespace" dataDxfId="50"/>
    <tableColumn id="4" xr3:uid="{00000000-0010-0000-0000-000004000000}" name="unique_id" dataDxfId="49"/>
    <tableColumn id="29" xr3:uid="{C9099E62-9C90-774C-B487-C1E8FC10D09D}" name="name" dataDxfId="48">
      <calculatedColumnFormula>IF(ISBLANK(E4), "", Table2[[#This Row],[unique_id]])</calculatedColumnFormula>
    </tableColumn>
    <tableColumn id="5" xr3:uid="{00000000-0010-0000-0000-000005000000}" name="friendly_name" dataDxfId="47"/>
    <tableColumn id="6" xr3:uid="{00000000-0010-0000-0000-000006000000}" name="entity_domain" dataDxfId="46"/>
    <tableColumn id="7" xr3:uid="{00000000-0010-0000-0000-000007000000}" name="entity_group" dataDxfId="45"/>
    <tableColumn id="27" xr3:uid="{60418A65-0C60-7646-A0ED-ABB0E1A36C63}" name="google_aliases" dataDxfId="44"/>
    <tableColumn id="13" xr3:uid="{B4C4A2D6-C804-F043-B392-3D0AB90153D7}" name="linked_entity" dataDxfId="43"/>
    <tableColumn id="39" xr3:uid="{4CB6C6ED-220F-EA47-A177-F3CF94B4FCB8}" name="linked_service" dataDxfId="42"/>
    <tableColumn id="32" xr3:uid="{9FB83457-10AD-D34A-B0A0-C03B121132D6}" name="haas_display_mode" dataDxfId="41"/>
    <tableColumn id="28" xr3:uid="{0EA9866E-7EBB-1F4E-864B-B4B41A0868C7}" name="haas_display_type" dataDxfId="40"/>
    <tableColumn id="51" xr3:uid="{8DBDF391-07AE-4A4F-903B-5BBD64761C59}" name="powercalc_enable" dataDxfId="39"/>
    <tableColumn id="50" xr3:uid="{07C23DD5-25CE-2A4A-8455-1C159ED44B79}" name="powercalc_group_1" dataDxfId="38"/>
    <tableColumn id="49" xr3:uid="{674D5879-982E-C54E-BB3C-3856904C3F08}" name="powercalc_group_2" dataDxfId="37"/>
    <tableColumn id="48" xr3:uid="{58F1B851-B412-434F-90C1-FC461B06CD87}" name="powercalc_group_3" dataDxfId="36"/>
    <tableColumn id="47" xr3:uid="{B8549644-CEBE-B04C-A925-E1930F8FB34D}" name="powercalc_group_4" dataDxfId="35"/>
    <tableColumn id="46" xr3:uid="{D0327CDA-BCAE-2F44-B16C-849736CDE7F5}" name="powercalc_config" dataDxfId="34"/>
    <tableColumn id="31" xr3:uid="{0D8A1BBE-51B4-E147-A44E-9683CA8C518F}" name="grafana_display_type" dataDxfId="33"/>
    <tableColumn id="14" xr3:uid="{78BFD416-14E2-1346-ABA3-7482F2EF964B}" name="compensation_curve" dataDxfId="32"/>
    <tableColumn id="42" xr3:uid="{89DBF06F-3894-034F-A260-C4F7288ABF85}" name="zigbee_type" dataDxfId="31"/>
    <tableColumn id="43" xr3:uid="{E7D1DC27-417A-B44D-9C67-253D3AEEAC31}" name="zigbee_group" dataDxfId="30"/>
    <tableColumn id="41" xr3:uid="{C2AC9DC2-579C-114D-BD33-47F922A7ECD8}" name="zigbee_config" dataDxfId="29"/>
    <tableColumn id="38" xr3:uid="{26490464-B58E-B747-AFA6-696984DB49F8}" name="zigbee_device_config" dataDxfId="28"/>
    <tableColumn id="8" xr3:uid="{00000000-0010-0000-0000-000008000000}" name="state_class" dataDxfId="27"/>
    <tableColumn id="9" xr3:uid="{00000000-0010-0000-0000-000009000000}" name="unit_of_measurement" dataDxfId="26"/>
    <tableColumn id="10" xr3:uid="{00000000-0010-0000-0000-00000A000000}" name="device_class" dataDxfId="25"/>
    <tableColumn id="11" xr3:uid="{00000000-0010-0000-0000-00000B000000}" name="icon" dataDxfId="24"/>
    <tableColumn id="12" xr3:uid="{00000000-0010-0000-0000-00000C000000}" name="sample_period" dataDxfId="23"/>
    <tableColumn id="15" xr3:uid="{00000000-0010-0000-0000-00000F000000}" name="force_update" dataDxfId="22"/>
    <tableColumn id="16" xr3:uid="{00000000-0010-0000-0000-000010000000}" name="unique_id_device" dataDxfId="21"/>
    <tableColumn id="17" xr3:uid="{00000000-0010-0000-0000-000011000000}" name="discovery_topic" dataDxfId="20">
      <calculatedColumnFormula>IF(ISBLANK(AG4),  "", _xlfn.CONCAT("haas/entity/sensor/", LOWER(C4), "/", E4, "/config"))</calculatedColumnFormula>
    </tableColumn>
    <tableColumn id="18" xr3:uid="{00000000-0010-0000-0000-000012000000}" name="state_topic" dataDxfId="19">
      <calculatedColumnFormula>IF(ISBLANK(AG4),  "", _xlfn.CONCAT(LOWER(C4), "/", E4))</calculatedColumnFormula>
    </tableColumn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21" xr3:uid="{00000000-0010-0000-0000-000015000000}" name="device_name" dataDxfId="15"/>
    <tableColumn id="22" xr3:uid="{00000000-0010-0000-0000-000016000000}" name="device_sw_version" dataDxfId="14"/>
    <tableColumn id="23" xr3:uid="{00000000-0010-0000-0000-000017000000}" name="device_identifiers" dataDxfId="13"/>
    <tableColumn id="24" xr3:uid="{00000000-0010-0000-0000-000018000000}" name="device_model" dataDxfId="12"/>
    <tableColumn id="25" xr3:uid="{00000000-0010-0000-0000-000019000000}" name="device_manufacturer" dataDxfId="11"/>
    <tableColumn id="52" xr3:uid="{551B15C8-82D0-E340-9F3C-9D58BC0BD213}" name="custom_config" dataDxfId="10"/>
    <tableColumn id="26" xr3:uid="{00000000-0010-0000-0000-00001A000000}" name="device_suggested_area" dataDxfId="9"/>
    <tableColumn id="40" xr3:uid="{344437C2-0BDB-7546-8FAB-6C4F23E06045}" name="device_suggested_area_override" dataDxfId="8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45" xr3:uid="{D2505BB0-619A-2448-99AC-1B6A79A8476A}" name="connection_alias" dataDxfId="4"/>
    <tableColumn id="44" xr3:uid="{973C04E6-70FB-B842-B649-19B754996AB1}" name="connection_alias_target" dataDxfId="3"/>
    <tableColumn id="33" xr3:uid="{02BC701A-79AC-534B-9960-6F231D2962E3}" name="device_connections" dataDxfId="2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31"/>
  <sheetViews>
    <sheetView tabSelected="1" topLeftCell="AO41" zoomScale="122" zoomScaleNormal="122" workbookViewId="0">
      <selection activeCell="AW62" sqref="AW62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bestFit="1" customWidth="1"/>
    <col min="14" max="14" width="28.83203125" style="6" customWidth="1"/>
    <col min="15" max="15" width="21.83203125" style="8" customWidth="1"/>
    <col min="16" max="17" width="21.83203125" style="6" bestFit="1" customWidth="1"/>
    <col min="18" max="18" width="25.5" style="6" bestFit="1" customWidth="1"/>
    <col min="19" max="19" width="26" style="6" bestFit="1" customWidth="1"/>
    <col min="20" max="20" width="33.3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21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bestFit="1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bestFit="1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58"/>
  </cols>
  <sheetData>
    <row r="1" spans="1:52" s="64" customFormat="1" ht="16" customHeight="1">
      <c r="A1" s="15" t="s">
        <v>299</v>
      </c>
      <c r="B1" s="15" t="s">
        <v>299</v>
      </c>
      <c r="C1" s="15" t="s">
        <v>299</v>
      </c>
      <c r="D1" s="15" t="s">
        <v>299</v>
      </c>
      <c r="E1" s="15" t="s">
        <v>299</v>
      </c>
      <c r="F1" s="15" t="s">
        <v>412</v>
      </c>
      <c r="G1" s="15" t="s">
        <v>299</v>
      </c>
      <c r="H1" s="15" t="s">
        <v>299</v>
      </c>
      <c r="I1" s="15" t="s">
        <v>299</v>
      </c>
      <c r="J1" s="15" t="s">
        <v>674</v>
      </c>
      <c r="K1" s="15" t="s">
        <v>300</v>
      </c>
      <c r="L1" s="15" t="s">
        <v>300</v>
      </c>
      <c r="M1" s="15" t="s">
        <v>300</v>
      </c>
      <c r="N1" s="15" t="s">
        <v>301</v>
      </c>
      <c r="O1" s="19" t="s">
        <v>1126</v>
      </c>
      <c r="P1" s="18" t="s">
        <v>1126</v>
      </c>
      <c r="Q1" s="18" t="s">
        <v>1126</v>
      </c>
      <c r="R1" s="18" t="s">
        <v>1126</v>
      </c>
      <c r="S1" s="18" t="s">
        <v>1126</v>
      </c>
      <c r="T1" s="18" t="s">
        <v>1127</v>
      </c>
      <c r="U1" s="18" t="s">
        <v>300</v>
      </c>
      <c r="V1" s="19" t="s">
        <v>300</v>
      </c>
      <c r="W1" s="20" t="s">
        <v>695</v>
      </c>
      <c r="X1" s="20" t="s">
        <v>695</v>
      </c>
      <c r="Y1" s="20" t="s">
        <v>695</v>
      </c>
      <c r="Z1" s="20" t="s">
        <v>777</v>
      </c>
      <c r="AA1" s="20" t="s">
        <v>195</v>
      </c>
      <c r="AB1" s="20" t="s">
        <v>196</v>
      </c>
      <c r="AC1" s="40" t="s">
        <v>197</v>
      </c>
      <c r="AD1" s="40" t="s">
        <v>1042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648</v>
      </c>
      <c r="AN1" s="20" t="s">
        <v>648</v>
      </c>
      <c r="AO1" s="20" t="s">
        <v>648</v>
      </c>
      <c r="AP1" s="20" t="s">
        <v>648</v>
      </c>
      <c r="AQ1" s="20" t="s">
        <v>648</v>
      </c>
      <c r="AR1" s="20" t="s">
        <v>1224</v>
      </c>
      <c r="AS1" s="20" t="s">
        <v>648</v>
      </c>
      <c r="AT1" s="20" t="s">
        <v>1038</v>
      </c>
      <c r="AU1" s="20" t="s">
        <v>648</v>
      </c>
      <c r="AV1" s="20" t="s">
        <v>1034</v>
      </c>
      <c r="AW1" s="20" t="s">
        <v>648</v>
      </c>
      <c r="AX1" s="20" t="s">
        <v>1043</v>
      </c>
      <c r="AY1" s="20" t="s">
        <v>1043</v>
      </c>
      <c r="AZ1" s="20" t="s">
        <v>1035</v>
      </c>
    </row>
    <row r="2" spans="1:52" s="65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679</v>
      </c>
      <c r="K2" s="16" t="s">
        <v>1031</v>
      </c>
      <c r="L2" s="16" t="s">
        <v>1032</v>
      </c>
      <c r="M2" s="16" t="s">
        <v>672</v>
      </c>
      <c r="N2" s="16" t="s">
        <v>673</v>
      </c>
      <c r="O2" s="56" t="s">
        <v>1208</v>
      </c>
      <c r="P2" s="17" t="s">
        <v>1214</v>
      </c>
      <c r="Q2" s="17" t="s">
        <v>1128</v>
      </c>
      <c r="R2" s="17" t="s">
        <v>1128</v>
      </c>
      <c r="S2" s="17" t="s">
        <v>1129</v>
      </c>
      <c r="T2" s="17" t="s">
        <v>1130</v>
      </c>
      <c r="U2" s="17" t="s">
        <v>675</v>
      </c>
      <c r="V2" s="21" t="s">
        <v>374</v>
      </c>
      <c r="W2" s="21" t="s">
        <v>705</v>
      </c>
      <c r="X2" s="21" t="s">
        <v>706</v>
      </c>
      <c r="Y2" s="26" t="s">
        <v>696</v>
      </c>
      <c r="Z2" s="21" t="s">
        <v>778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747</v>
      </c>
      <c r="AL2" s="25" t="s">
        <v>170</v>
      </c>
      <c r="AM2" s="23" t="s">
        <v>416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1225</v>
      </c>
      <c r="AS2" s="23" t="s">
        <v>169</v>
      </c>
      <c r="AT2" s="23" t="s">
        <v>1039</v>
      </c>
      <c r="AU2" s="23" t="s">
        <v>1036</v>
      </c>
      <c r="AV2" s="23" t="s">
        <v>1033</v>
      </c>
      <c r="AW2" s="23" t="s">
        <v>415</v>
      </c>
      <c r="AX2" s="23" t="s">
        <v>1046</v>
      </c>
      <c r="AY2" s="25" t="s">
        <v>1047</v>
      </c>
      <c r="AZ2" s="25" t="s">
        <v>1037</v>
      </c>
    </row>
    <row r="3" spans="1:52" s="6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676</v>
      </c>
      <c r="K3" s="1" t="s">
        <v>1014</v>
      </c>
      <c r="L3" s="1" t="s">
        <v>1015</v>
      </c>
      <c r="M3" s="1" t="s">
        <v>669</v>
      </c>
      <c r="N3" s="1" t="s">
        <v>670</v>
      </c>
      <c r="O3" s="57" t="s">
        <v>1207</v>
      </c>
      <c r="P3" s="2" t="s">
        <v>1131</v>
      </c>
      <c r="Q3" s="2" t="s">
        <v>1132</v>
      </c>
      <c r="R3" s="45" t="s">
        <v>1133</v>
      </c>
      <c r="S3" s="45" t="s">
        <v>1134</v>
      </c>
      <c r="T3" s="2" t="s">
        <v>1124</v>
      </c>
      <c r="U3" s="2" t="s">
        <v>671</v>
      </c>
      <c r="V3" s="3" t="s">
        <v>372</v>
      </c>
      <c r="W3" s="3" t="s">
        <v>773</v>
      </c>
      <c r="X3" s="3" t="s">
        <v>774</v>
      </c>
      <c r="Y3" s="3" t="s">
        <v>775</v>
      </c>
      <c r="Z3" s="3" t="s">
        <v>776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1223</v>
      </c>
      <c r="AS3" s="4" t="s">
        <v>23</v>
      </c>
      <c r="AT3" s="4" t="s">
        <v>1040</v>
      </c>
      <c r="AU3" s="4" t="s">
        <v>519</v>
      </c>
      <c r="AV3" s="4" t="s">
        <v>413</v>
      </c>
      <c r="AW3" s="4" t="s">
        <v>414</v>
      </c>
      <c r="AX3" s="4" t="s">
        <v>1045</v>
      </c>
      <c r="AY3" s="4" t="s">
        <v>1044</v>
      </c>
      <c r="AZ3" s="5" t="s">
        <v>453</v>
      </c>
    </row>
    <row r="4" spans="1:52" s="67" customFormat="1" ht="16" customHeight="1">
      <c r="A4" s="6">
        <v>5000</v>
      </c>
      <c r="B4" s="12" t="s">
        <v>26</v>
      </c>
      <c r="C4" s="6" t="s">
        <v>245</v>
      </c>
      <c r="D4" s="6"/>
      <c r="E4" s="6"/>
      <c r="F4" s="6" t="str">
        <f>IF(ISBLANK(E4), "", Table2[[#This Row],[unique_id]])</f>
        <v/>
      </c>
      <c r="G4" s="6"/>
      <c r="H4" s="6"/>
      <c r="I4" s="6"/>
      <c r="J4" s="6"/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/>
      <c r="AC4" s="6"/>
      <c r="AD4" s="6"/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4"/>
      <c r="AM4" s="6" t="s">
        <v>790</v>
      </c>
      <c r="AN4" s="8" t="s">
        <v>531</v>
      </c>
      <c r="AO4" s="6" t="s">
        <v>538</v>
      </c>
      <c r="AP4" s="6" t="s">
        <v>534</v>
      </c>
      <c r="AQ4" s="6" t="s">
        <v>245</v>
      </c>
      <c r="AR4" s="6"/>
      <c r="AS4" s="6" t="s">
        <v>28</v>
      </c>
      <c r="AT4" s="6"/>
      <c r="AU4" s="6" t="s">
        <v>526</v>
      </c>
      <c r="AV4" s="6" t="s">
        <v>545</v>
      </c>
      <c r="AW4" s="6" t="s">
        <v>541</v>
      </c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>[["mac", "74:ac:b9:1c:15:f1"], ["ip", "10.0.0.1"]]</v>
      </c>
    </row>
    <row r="5" spans="1:52" ht="16" customHeight="1">
      <c r="A5" s="6">
        <v>5001</v>
      </c>
      <c r="B5" s="12" t="s">
        <v>26</v>
      </c>
      <c r="C5" s="6" t="s">
        <v>245</v>
      </c>
      <c r="F5" s="6" t="str">
        <f>IF(ISBLANK(E5), "", Table2[[#This Row],[unique_id]])</f>
        <v/>
      </c>
      <c r="T5" s="6"/>
      <c r="V5" s="8"/>
      <c r="W5" s="8"/>
      <c r="X5" s="8"/>
      <c r="Y5" s="8"/>
      <c r="AF5" s="8"/>
      <c r="AH5" s="6" t="str">
        <f>IF(ISBLANK(AG5),  "", _xlfn.CONCAT("haas/entity/sensor/", LOWER(C5), "/", E5, "/config"))</f>
        <v/>
      </c>
      <c r="AI5" s="6" t="str">
        <f>IF(ISBLANK(AG5),  "", _xlfn.CONCAT(LOWER(C5), "/", E5))</f>
        <v/>
      </c>
      <c r="AK5" s="6"/>
      <c r="AL5" s="34"/>
      <c r="AM5" s="6" t="s">
        <v>923</v>
      </c>
      <c r="AN5" s="8" t="s">
        <v>924</v>
      </c>
      <c r="AO5" s="6" t="s">
        <v>539</v>
      </c>
      <c r="AP5" s="6" t="s">
        <v>921</v>
      </c>
      <c r="AQ5" s="6" t="s">
        <v>245</v>
      </c>
      <c r="AS5" s="6" t="s">
        <v>28</v>
      </c>
      <c r="AU5" s="6" t="s">
        <v>526</v>
      </c>
      <c r="AV5" s="6" t="s">
        <v>926</v>
      </c>
      <c r="AW5" s="6" t="s">
        <v>542</v>
      </c>
      <c r="AZ5" s="6" t="str">
        <f>IF(AND(ISBLANK(AV5), ISBLANK(AW5)), "", _xlfn.CONCAT("[", IF(ISBLANK(AV5), "", _xlfn.CONCAT("[""mac"", """, AV5, """]")), IF(ISBLANK(AW5), "", _xlfn.CONCAT(", [""ip"", """, AW5, """]")), "]"))</f>
        <v>[["mac", "78:45:58:cb:14:b5"], ["ip", "10.0.0.2"]]</v>
      </c>
    </row>
    <row r="6" spans="1:52" ht="16" customHeight="1">
      <c r="A6" s="6">
        <v>5002</v>
      </c>
      <c r="B6" s="12" t="s">
        <v>26</v>
      </c>
      <c r="C6" s="6" t="s">
        <v>245</v>
      </c>
      <c r="F6" s="6" t="str">
        <f>IF(ISBLANK(E6), "", Table2[[#This Row],[unique_id]])</f>
        <v/>
      </c>
      <c r="T6" s="6"/>
      <c r="V6" s="8"/>
      <c r="W6" s="8"/>
      <c r="X6" s="8"/>
      <c r="Y6" s="8"/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4"/>
      <c r="AM6" s="6" t="s">
        <v>528</v>
      </c>
      <c r="AN6" s="8" t="s">
        <v>924</v>
      </c>
      <c r="AO6" s="6" t="s">
        <v>540</v>
      </c>
      <c r="AP6" s="6" t="s">
        <v>535</v>
      </c>
      <c r="AQ6" s="6" t="s">
        <v>245</v>
      </c>
      <c r="AS6" s="6" t="s">
        <v>532</v>
      </c>
      <c r="AU6" s="6" t="s">
        <v>526</v>
      </c>
      <c r="AV6" s="6" t="s">
        <v>546</v>
      </c>
      <c r="AW6" s="6" t="s">
        <v>543</v>
      </c>
      <c r="AZ6" s="6" t="str">
        <f>IF(AND(ISBLANK(AV6), ISBLANK(AW6)), "", _xlfn.CONCAT("[", IF(ISBLANK(AV6), "", _xlfn.CONCAT("[""mac"", """, AV6, """]")), IF(ISBLANK(AW6), "", _xlfn.CONCAT(", [""ip"", """, AW6, """]")), "]"))</f>
        <v>[["mac", "b4:fb:e4:e3:83:32"], ["ip", "10.0.0.3"]]</v>
      </c>
    </row>
    <row r="7" spans="1:52" ht="16" customHeight="1">
      <c r="A7" s="6">
        <v>5003</v>
      </c>
      <c r="B7" s="12" t="s">
        <v>26</v>
      </c>
      <c r="C7" s="6" t="s">
        <v>245</v>
      </c>
      <c r="F7" s="6" t="str">
        <f>IF(ISBLANK(E7), "", Table2[[#This Row],[unique_id]])</f>
        <v/>
      </c>
      <c r="T7" s="6"/>
      <c r="V7" s="8"/>
      <c r="W7" s="8"/>
      <c r="X7" s="8"/>
      <c r="Y7" s="8"/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4"/>
      <c r="AM7" s="6" t="s">
        <v>529</v>
      </c>
      <c r="AN7" s="8" t="s">
        <v>925</v>
      </c>
      <c r="AO7" s="6" t="s">
        <v>539</v>
      </c>
      <c r="AP7" s="6" t="s">
        <v>536</v>
      </c>
      <c r="AQ7" s="6" t="s">
        <v>245</v>
      </c>
      <c r="AS7" s="6" t="s">
        <v>436</v>
      </c>
      <c r="AU7" s="6" t="s">
        <v>526</v>
      </c>
      <c r="AV7" s="6" t="s">
        <v>547</v>
      </c>
      <c r="AW7" s="6" t="s">
        <v>544</v>
      </c>
      <c r="AZ7" s="6" t="str">
        <f>IF(AND(ISBLANK(AV7), ISBLANK(AW7)), "", _xlfn.CONCAT("[", IF(ISBLANK(AV7), "", _xlfn.CONCAT("[""mac"", """, AV7, """]")), IF(ISBLANK(AW7), "", _xlfn.CONCAT(", [""ip"", """, AW7, """]")), "]"))</f>
        <v>[["mac", "78:8a:20:70:d3:79"], ["ip", "10.0.0.4"]]</v>
      </c>
    </row>
    <row r="8" spans="1:52" ht="16" customHeight="1">
      <c r="A8" s="6">
        <v>5004</v>
      </c>
      <c r="B8" s="12" t="s">
        <v>26</v>
      </c>
      <c r="C8" s="6" t="s">
        <v>245</v>
      </c>
      <c r="F8" s="6" t="str">
        <f>IF(ISBLANK(E8), "", Table2[[#This Row],[unique_id]])</f>
        <v/>
      </c>
      <c r="T8" s="6"/>
      <c r="V8" s="8"/>
      <c r="W8" s="8"/>
      <c r="X8" s="8"/>
      <c r="Y8" s="8"/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4"/>
      <c r="AM8" s="6" t="s">
        <v>530</v>
      </c>
      <c r="AN8" s="8" t="s">
        <v>925</v>
      </c>
      <c r="AO8" s="6" t="s">
        <v>539</v>
      </c>
      <c r="AP8" s="6" t="s">
        <v>537</v>
      </c>
      <c r="AQ8" s="6" t="s">
        <v>245</v>
      </c>
      <c r="AS8" s="6" t="s">
        <v>533</v>
      </c>
      <c r="AU8" s="6" t="s">
        <v>526</v>
      </c>
      <c r="AV8" s="6" t="s">
        <v>548</v>
      </c>
      <c r="AW8" s="6" t="s">
        <v>922</v>
      </c>
      <c r="AZ8" s="6" t="str">
        <f>IF(AND(ISBLANK(AV8), ISBLANK(AW8)), "", _xlfn.CONCAT("[", IF(ISBLANK(AV8), "", _xlfn.CONCAT("[""mac"", """, AV8, """]")), IF(ISBLANK(AW8), "", _xlfn.CONCAT(", [""ip"", """, AW8, """]")), "]"))</f>
        <v>[["mac", "f0:9f:c2:fc:b0:f7"], ["ip", "10.0.0.5"]]</v>
      </c>
    </row>
    <row r="9" spans="1:52" ht="16" customHeight="1">
      <c r="A9" s="6">
        <v>5007</v>
      </c>
      <c r="B9" s="12" t="s">
        <v>26</v>
      </c>
      <c r="C9" s="12" t="s">
        <v>480</v>
      </c>
      <c r="D9" s="12"/>
      <c r="E9" s="12"/>
      <c r="F9" s="6" t="str">
        <f>IF(ISBLANK(E9), "", Table2[[#This Row],[unique_id]])</f>
        <v/>
      </c>
      <c r="G9" s="12"/>
      <c r="H9" s="12"/>
      <c r="I9" s="12"/>
      <c r="K9" s="12"/>
      <c r="L9" s="12"/>
      <c r="M9" s="12"/>
      <c r="T9" s="6"/>
      <c r="V9" s="8"/>
      <c r="W9" s="8"/>
      <c r="X9" s="8"/>
      <c r="Y9" s="8"/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4"/>
      <c r="AM9" s="6" t="s">
        <v>479</v>
      </c>
      <c r="AN9" s="8" t="s">
        <v>846</v>
      </c>
      <c r="AO9" s="6" t="s">
        <v>483</v>
      </c>
      <c r="AP9" s="6" t="s">
        <v>486</v>
      </c>
      <c r="AQ9" s="6" t="s">
        <v>296</v>
      </c>
      <c r="AS9" s="6" t="s">
        <v>28</v>
      </c>
      <c r="AU9" s="6" t="s">
        <v>527</v>
      </c>
      <c r="AV9" s="6" t="s">
        <v>1158</v>
      </c>
      <c r="AW9" s="6" t="s">
        <v>522</v>
      </c>
      <c r="AZ9" s="6" t="str">
        <f>IF(AND(ISBLANK(AV9), ISBLANK(AW9)), "", _xlfn.CONCAT("[", IF(ISBLANK(AV9), "", _xlfn.CONCAT("[""mac"", """, AV9, """]")), IF(ISBLANK(AW9), "", _xlfn.CONCAT(", [""ip"", """, AW9, """]")), "]"))</f>
        <v>[["mac", "2a:e0:4c:68:06:a1"], ["ip", "10.0.2.11"]]</v>
      </c>
    </row>
    <row r="10" spans="1:52" ht="16" customHeight="1">
      <c r="A10" s="6">
        <v>5013</v>
      </c>
      <c r="B10" s="12" t="s">
        <v>26</v>
      </c>
      <c r="C10" s="12" t="s">
        <v>480</v>
      </c>
      <c r="D10" s="12"/>
      <c r="E10" s="12"/>
      <c r="G10" s="12"/>
      <c r="H10" s="12"/>
      <c r="I10" s="12"/>
      <c r="T10" s="6"/>
      <c r="V10" s="8"/>
      <c r="W10" s="8"/>
      <c r="X10" s="8"/>
      <c r="Y10" s="8"/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4"/>
      <c r="AM10" s="6" t="s">
        <v>789</v>
      </c>
      <c r="AN10" s="8" t="s">
        <v>846</v>
      </c>
      <c r="AO10" s="6" t="s">
        <v>788</v>
      </c>
      <c r="AP10" s="6" t="s">
        <v>787</v>
      </c>
      <c r="AQ10" s="6" t="s">
        <v>786</v>
      </c>
      <c r="AS10" s="6" t="s">
        <v>28</v>
      </c>
      <c r="AU10" s="6" t="s">
        <v>527</v>
      </c>
      <c r="AV10" s="6" t="s">
        <v>785</v>
      </c>
      <c r="AW10" s="62" t="s">
        <v>523</v>
      </c>
      <c r="AX10" s="12"/>
      <c r="AY10" s="12"/>
      <c r="AZ10" s="6" t="str">
        <f>IF(AND(ISBLANK(AV10), ISBLANK(AW10)), "", _xlfn.CONCAT("[", IF(ISBLANK(AV10), "", _xlfn.CONCAT("[""mac"", """, AV10, """]")), IF(ISBLANK(AW10), "", _xlfn.CONCAT(", [""ip"", """, AW10, """]")), "]"))</f>
        <v>[["mac", "b8:27:eb:78:74:0e"], ["ip", "10.0.2.12"]]</v>
      </c>
    </row>
    <row r="11" spans="1:52" ht="16" customHeight="1">
      <c r="A11" s="6">
        <v>5012</v>
      </c>
      <c r="B11" s="62" t="s">
        <v>26</v>
      </c>
      <c r="C11" s="12" t="s">
        <v>480</v>
      </c>
      <c r="D11" s="12"/>
      <c r="E11" s="12"/>
      <c r="G11" s="12"/>
      <c r="H11" s="12"/>
      <c r="I11" s="12"/>
      <c r="T11" s="6"/>
      <c r="V11" s="8"/>
      <c r="W11" s="8"/>
      <c r="X11" s="8"/>
      <c r="Y11" s="8"/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4"/>
      <c r="AM11" s="6" t="s">
        <v>845</v>
      </c>
      <c r="AN11" s="8" t="s">
        <v>846</v>
      </c>
      <c r="AO11" s="6" t="s">
        <v>847</v>
      </c>
      <c r="AP11" s="6" t="s">
        <v>487</v>
      </c>
      <c r="AQ11" s="6" t="s">
        <v>296</v>
      </c>
      <c r="AS11" s="6" t="s">
        <v>28</v>
      </c>
      <c r="AU11" s="6" t="s">
        <v>527</v>
      </c>
      <c r="AV11" s="6" t="s">
        <v>849</v>
      </c>
      <c r="AW11" s="62" t="s">
        <v>1157</v>
      </c>
      <c r="AX11" s="12"/>
      <c r="AY11" s="12"/>
      <c r="AZ11" s="6" t="str">
        <f>IF(AND(ISBLANK(AV11), ISBLANK(AW11)), "", _xlfn.CONCAT("[", IF(ISBLANK(AV11), "", _xlfn.CONCAT("[""mac"", """, AV11, """]")), IF(ISBLANK(AW11), "", _xlfn.CONCAT(", [""ip"", """, AW11, """]")), "]"))</f>
        <v>[["mac", "0c:4d:e9:d2:86:6c"], ["ip", "10.0.2.13"]]</v>
      </c>
    </row>
    <row r="12" spans="1:52" ht="16" customHeight="1">
      <c r="A12" s="6">
        <v>5005</v>
      </c>
      <c r="B12" s="12" t="s">
        <v>26</v>
      </c>
      <c r="C12" s="12" t="s">
        <v>502</v>
      </c>
      <c r="D12" s="12"/>
      <c r="E12" s="12"/>
      <c r="G12" s="12"/>
      <c r="H12" s="12"/>
      <c r="I12" s="12"/>
      <c r="K12" s="12"/>
      <c r="L12" s="12"/>
      <c r="M12" s="12"/>
      <c r="T12" s="6"/>
      <c r="V12" s="8"/>
      <c r="W12" s="8"/>
      <c r="X12" s="8"/>
      <c r="Y12" s="8"/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4"/>
      <c r="AM12" s="6" t="s">
        <v>503</v>
      </c>
      <c r="AN12" s="8" t="s">
        <v>505</v>
      </c>
      <c r="AO12" s="6" t="s">
        <v>507</v>
      </c>
      <c r="AP12" s="6" t="s">
        <v>504</v>
      </c>
      <c r="AQ12" s="6" t="s">
        <v>506</v>
      </c>
      <c r="AS12" s="6" t="s">
        <v>28</v>
      </c>
      <c r="AU12" s="6" t="s">
        <v>549</v>
      </c>
      <c r="AV12" s="13" t="s">
        <v>616</v>
      </c>
      <c r="AW12" s="6" t="s">
        <v>550</v>
      </c>
      <c r="AZ12" s="6" t="str">
        <f>IF(AND(ISBLANK(AV12), ISBLANK(AW12)), "", _xlfn.CONCAT("[", IF(ISBLANK(AV12), "", _xlfn.CONCAT("[""mac"", """, AV12, """]")), IF(ISBLANK(AW12), "", _xlfn.CONCAT(", [""ip"", """, AW12, """]")), "]"))</f>
        <v>[["mac", "4a:9a:06:5d:53:66"], ["ip", "10.0.4.10"]]</v>
      </c>
    </row>
    <row r="13" spans="1:52" ht="16" customHeight="1">
      <c r="A13" s="6">
        <v>5006</v>
      </c>
      <c r="B13" s="12" t="s">
        <v>26</v>
      </c>
      <c r="C13" s="12" t="s">
        <v>480</v>
      </c>
      <c r="D13" s="12"/>
      <c r="E13" s="12"/>
      <c r="G13" s="12"/>
      <c r="H13" s="12"/>
      <c r="I13" s="12"/>
      <c r="K13" s="12"/>
      <c r="L13" s="12"/>
      <c r="M13" s="12"/>
      <c r="T13" s="6"/>
      <c r="V13" s="8"/>
      <c r="W13" s="8"/>
      <c r="X13" s="8"/>
      <c r="Y13" s="8"/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4"/>
      <c r="AM13" s="6" t="s">
        <v>479</v>
      </c>
      <c r="AN13" s="8" t="s">
        <v>846</v>
      </c>
      <c r="AO13" s="6" t="s">
        <v>483</v>
      </c>
      <c r="AP13" s="6" t="s">
        <v>486</v>
      </c>
      <c r="AQ13" s="6" t="s">
        <v>296</v>
      </c>
      <c r="AS13" s="6" t="s">
        <v>28</v>
      </c>
      <c r="AU13" s="6" t="s">
        <v>549</v>
      </c>
      <c r="AV13" s="6" t="s">
        <v>858</v>
      </c>
      <c r="AW13" s="6" t="s">
        <v>612</v>
      </c>
      <c r="AZ13" s="6" t="str">
        <f>IF(AND(ISBLANK(AV13), ISBLANK(AW13)), "", _xlfn.CONCAT("[", IF(ISBLANK(AV13), "", _xlfn.CONCAT("[""mac"", """, AV13, """]")), IF(ISBLANK(AW13), "", _xlfn.CONCAT(", [""ip"", """, AW13, """]")), "]"))</f>
        <v>[["mac", "00:e0:4c:68:07:65"], ["ip", "10.0.4.11"]]</v>
      </c>
    </row>
    <row r="14" spans="1:52" ht="16" customHeight="1">
      <c r="A14" s="47">
        <v>2664</v>
      </c>
      <c r="B14" s="47" t="s">
        <v>26</v>
      </c>
      <c r="C14" s="47" t="s">
        <v>189</v>
      </c>
      <c r="D14" s="47" t="s">
        <v>145</v>
      </c>
      <c r="E14" s="47" t="s">
        <v>1110</v>
      </c>
      <c r="F14" s="47" t="str">
        <f>IF(ISBLANK(E14), "", Table2[[#This Row],[unique_id]])</f>
        <v>parents_move</v>
      </c>
      <c r="G14" s="47" t="s">
        <v>1119</v>
      </c>
      <c r="H14" s="47" t="s">
        <v>1125</v>
      </c>
      <c r="I14" s="47" t="s">
        <v>144</v>
      </c>
      <c r="J14" s="47"/>
      <c r="K14" s="47"/>
      <c r="L14" s="47"/>
      <c r="M14" s="47" t="s">
        <v>136</v>
      </c>
      <c r="N14" s="47" t="s">
        <v>302</v>
      </c>
      <c r="O14" s="49"/>
      <c r="P14" s="47" t="s">
        <v>172</v>
      </c>
      <c r="Q14" s="47" t="s">
        <v>1140</v>
      </c>
      <c r="R14" s="52" t="s">
        <v>1125</v>
      </c>
      <c r="S14" s="47" t="str">
        <f>_xlfn.CONCAT( Table2[[#This Row],[device_suggested_area]], " ",Table2[[#This Row],[powercalc_group_3]])</f>
        <v>Parents Audio Visual Devices</v>
      </c>
      <c r="T14" s="47" t="str">
        <f>_xlfn.CONCAT("name: ", Table2[[#This Row],[friendly_name]])</f>
        <v>name: Parents Move</v>
      </c>
      <c r="U14" s="47"/>
      <c r="V14" s="49"/>
      <c r="W14" s="49"/>
      <c r="X14" s="49"/>
      <c r="Y14" s="49"/>
      <c r="Z14" s="49"/>
      <c r="AA14" s="47"/>
      <c r="AB14" s="47"/>
      <c r="AC14" s="47"/>
      <c r="AD14" s="47"/>
      <c r="AE14" s="47"/>
      <c r="AF14" s="49"/>
      <c r="AG14" s="47"/>
      <c r="AH14" s="47" t="str">
        <f>IF(ISBLANK(AG14),  "", _xlfn.CONCAT("haas/entity/sensor/", LOWER(C14), "/", E14, "/config"))</f>
        <v/>
      </c>
      <c r="AI14" s="47" t="str">
        <f>IF(ISBLANK(AG14),  "", _xlfn.CONCAT(LOWER(C14), "/", E14))</f>
        <v/>
      </c>
      <c r="AJ14" s="47"/>
      <c r="AK14" s="47"/>
      <c r="AL14" s="53"/>
      <c r="AM14" s="47" t="str">
        <f>IF(OR(ISBLANK(AV14), ISBLANK(AW14)), "", LOWER(_xlfn.CONCAT(Table2[[#This Row],[device_manufacturer]], "-",Table2[[#This Row],[device_suggested_area]], "-", Table2[[#This Row],[device_identifiers]])))</f>
        <v>sonos-parents-speaker</v>
      </c>
      <c r="AN14" s="49" t="s">
        <v>454</v>
      </c>
      <c r="AO14" s="47" t="s">
        <v>455</v>
      </c>
      <c r="AP14" s="47" t="s">
        <v>457</v>
      </c>
      <c r="AQ14" s="47" t="str">
        <f>IF(OR(ISBLANK(AV14), ISBLANK(AW14)), "", Table2[[#This Row],[device_via_device]])</f>
        <v>Sonos</v>
      </c>
      <c r="AR14" s="47"/>
      <c r="AS14" s="47" t="s">
        <v>201</v>
      </c>
      <c r="AT14" s="47"/>
      <c r="AU14" s="47" t="s">
        <v>549</v>
      </c>
      <c r="AV14" s="47" t="s">
        <v>459</v>
      </c>
      <c r="AW14" s="54" t="s">
        <v>624</v>
      </c>
      <c r="AX14" s="54"/>
      <c r="AY14" s="54"/>
      <c r="AZ14" s="47" t="str">
        <f>IF(AND(ISBLANK(AV14), ISBLANK(AW14)), "", _xlfn.CONCAT("[", IF(ISBLANK(AV14), "", _xlfn.CONCAT("[""mac"", """, AV14, """]")), IF(ISBLANK(AW14), "", _xlfn.CONCAT(", [""ip"", """, AW14, """]")), "]"))</f>
        <v>[["mac", "5c:aa:fd:d1:23:be"], ["ip", "10.0.4.40"]]</v>
      </c>
    </row>
    <row r="15" spans="1:52" ht="16" customHeight="1">
      <c r="A15" s="47">
        <v>2662</v>
      </c>
      <c r="B15" s="47" t="s">
        <v>26</v>
      </c>
      <c r="C15" s="47" t="s">
        <v>189</v>
      </c>
      <c r="D15" s="47" t="s">
        <v>145</v>
      </c>
      <c r="E15" s="69" t="s">
        <v>1112</v>
      </c>
      <c r="F15" s="47" t="str">
        <f>IF(ISBLANK(E15), "", Table2[[#This Row],[unique_id]])</f>
        <v>kitchen_move</v>
      </c>
      <c r="G15" s="47" t="s">
        <v>1117</v>
      </c>
      <c r="H15" s="47" t="s">
        <v>1125</v>
      </c>
      <c r="I15" s="47" t="s">
        <v>144</v>
      </c>
      <c r="J15" s="47"/>
      <c r="K15" s="47"/>
      <c r="L15" s="47"/>
      <c r="M15" s="47" t="s">
        <v>136</v>
      </c>
      <c r="N15" s="47" t="s">
        <v>302</v>
      </c>
      <c r="O15" s="49"/>
      <c r="P15" s="47" t="s">
        <v>172</v>
      </c>
      <c r="Q15" s="47" t="s">
        <v>1140</v>
      </c>
      <c r="R15" s="52" t="s">
        <v>1125</v>
      </c>
      <c r="S15" s="47" t="str">
        <f>_xlfn.CONCAT( Table2[[#This Row],[device_suggested_area]], " ",Table2[[#This Row],[powercalc_group_3]])</f>
        <v>Kitchen Audio Visual Devices</v>
      </c>
      <c r="T15" s="47" t="str">
        <f>_xlfn.CONCAT("name: ", Table2[[#This Row],[friendly_name]])</f>
        <v>name: Kitchen Move</v>
      </c>
      <c r="U15" s="47"/>
      <c r="V15" s="49"/>
      <c r="W15" s="49"/>
      <c r="X15" s="49"/>
      <c r="Y15" s="49"/>
      <c r="Z15" s="49"/>
      <c r="AA15" s="47"/>
      <c r="AB15" s="47"/>
      <c r="AC15" s="47"/>
      <c r="AD15" s="47"/>
      <c r="AE15" s="47"/>
      <c r="AF15" s="49"/>
      <c r="AG15" s="47"/>
      <c r="AH15" s="47" t="str">
        <f>IF(ISBLANK(AG15),  "", _xlfn.CONCAT("haas/entity/sensor/", LOWER(C15), "/", E15, "/config"))</f>
        <v/>
      </c>
      <c r="AI15" s="47" t="str">
        <f>IF(ISBLANK(AG15),  "", _xlfn.CONCAT(LOWER(C15), "/", E15))</f>
        <v/>
      </c>
      <c r="AJ15" s="47"/>
      <c r="AK15" s="47"/>
      <c r="AL15" s="53"/>
      <c r="AM15" s="47" t="str">
        <f>IF(OR(ISBLANK(AV15), ISBLANK(AW15)), "", LOWER(_xlfn.CONCAT(Table2[[#This Row],[device_manufacturer]], "-",Table2[[#This Row],[device_suggested_area]], "-", Table2[[#This Row],[device_identifiers]])))</f>
        <v>sonos-kitchen-home</v>
      </c>
      <c r="AN15" s="49" t="s">
        <v>454</v>
      </c>
      <c r="AO15" s="47" t="s">
        <v>456</v>
      </c>
      <c r="AP15" s="47" t="s">
        <v>457</v>
      </c>
      <c r="AQ15" s="47" t="str">
        <f>IF(OR(ISBLANK(AV15), ISBLANK(AW15)), "", Table2[[#This Row],[device_via_device]])</f>
        <v>Sonos</v>
      </c>
      <c r="AR15" s="47"/>
      <c r="AS15" s="47" t="s">
        <v>215</v>
      </c>
      <c r="AT15" s="47"/>
      <c r="AU15" s="47" t="s">
        <v>549</v>
      </c>
      <c r="AV15" s="47" t="s">
        <v>461</v>
      </c>
      <c r="AW15" s="71" t="s">
        <v>625</v>
      </c>
      <c r="AX15" s="54"/>
      <c r="AY15" s="54"/>
      <c r="AZ15" s="47" t="str">
        <f>IF(AND(ISBLANK(AV15), ISBLANK(AW15)), "", _xlfn.CONCAT("[", IF(ISBLANK(AV15), "", _xlfn.CONCAT("[""mac"", """, AV15, """]")), IF(ISBLANK(AW15), "", _xlfn.CONCAT(", [""ip"", """, AW15, """]")), "]"))</f>
        <v>[["mac", "48:a6:b8:e2:50:40"], ["ip", "10.0.4.41"]]</v>
      </c>
    </row>
    <row r="16" spans="1:52" ht="16" customHeight="1">
      <c r="A16" s="47">
        <v>2663</v>
      </c>
      <c r="B16" s="47" t="s">
        <v>26</v>
      </c>
      <c r="C16" s="47" t="s">
        <v>189</v>
      </c>
      <c r="D16" s="47" t="s">
        <v>145</v>
      </c>
      <c r="E16" s="69" t="s">
        <v>1111</v>
      </c>
      <c r="F16" s="47" t="str">
        <f>IF(ISBLANK(E16), "", Table2[[#This Row],[unique_id]])</f>
        <v>kitchen_five</v>
      </c>
      <c r="G16" s="47" t="s">
        <v>1118</v>
      </c>
      <c r="H16" s="47" t="s">
        <v>1125</v>
      </c>
      <c r="I16" s="47" t="s">
        <v>144</v>
      </c>
      <c r="J16" s="47"/>
      <c r="K16" s="47"/>
      <c r="L16" s="47"/>
      <c r="M16" s="47" t="s">
        <v>136</v>
      </c>
      <c r="N16" s="47" t="s">
        <v>302</v>
      </c>
      <c r="O16" s="49"/>
      <c r="P16" s="47" t="s">
        <v>172</v>
      </c>
      <c r="Q16" s="47" t="s">
        <v>1140</v>
      </c>
      <c r="R16" s="52" t="s">
        <v>1125</v>
      </c>
      <c r="S16" s="47" t="str">
        <f>_xlfn.CONCAT( Table2[[#This Row],[device_suggested_area]], " ",Table2[[#This Row],[powercalc_group_3]])</f>
        <v>Kitchen Audio Visual Devices</v>
      </c>
      <c r="T16" s="47" t="str">
        <f>_xlfn.CONCAT("name: ", Table2[[#This Row],[friendly_name]])</f>
        <v>name: Kitchen Five</v>
      </c>
      <c r="U16" s="47"/>
      <c r="V16" s="49"/>
      <c r="W16" s="49"/>
      <c r="X16" s="49"/>
      <c r="Y16" s="49"/>
      <c r="Z16" s="49"/>
      <c r="AA16" s="47"/>
      <c r="AB16" s="47"/>
      <c r="AC16" s="47"/>
      <c r="AD16" s="47"/>
      <c r="AE16" s="47"/>
      <c r="AF16" s="49"/>
      <c r="AG16" s="47"/>
      <c r="AH16" s="47" t="str">
        <f>IF(ISBLANK(AG16),  "", _xlfn.CONCAT("haas/entity/sensor/", LOWER(C16), "/", E16, "/config"))</f>
        <v/>
      </c>
      <c r="AI16" s="47" t="str">
        <f>IF(ISBLANK(AG16),  "", _xlfn.CONCAT(LOWER(C16), "/", E16))</f>
        <v/>
      </c>
      <c r="AJ16" s="47"/>
      <c r="AK16" s="47"/>
      <c r="AL16" s="53"/>
      <c r="AM16" s="47" t="str">
        <f>IF(OR(ISBLANK(AV16), ISBLANK(AW16)), "", LOWER(_xlfn.CONCAT(Table2[[#This Row],[device_manufacturer]], "-",Table2[[#This Row],[device_suggested_area]], "-", Table2[[#This Row],[device_identifiers]])))</f>
        <v>sonos-kitchen-speaker</v>
      </c>
      <c r="AN16" s="49" t="s">
        <v>454</v>
      </c>
      <c r="AO16" s="47" t="s">
        <v>455</v>
      </c>
      <c r="AP16" s="47" t="s">
        <v>458</v>
      </c>
      <c r="AQ16" s="47" t="str">
        <f>IF(OR(ISBLANK(AV16), ISBLANK(AW16)), "", Table2[[#This Row],[device_via_device]])</f>
        <v>Sonos</v>
      </c>
      <c r="AR16" s="47"/>
      <c r="AS16" s="47" t="s">
        <v>215</v>
      </c>
      <c r="AT16" s="47"/>
      <c r="AU16" s="47" t="s">
        <v>549</v>
      </c>
      <c r="AV16" s="55" t="s">
        <v>460</v>
      </c>
      <c r="AW16" s="71" t="s">
        <v>626</v>
      </c>
      <c r="AX16" s="54"/>
      <c r="AY16" s="54"/>
      <c r="AZ16" s="47" t="str">
        <f>IF(AND(ISBLANK(AV16), ISBLANK(AW16)), "", _xlfn.CONCAT("[", IF(ISBLANK(AV16), "", _xlfn.CONCAT("[""mac"", """, AV16, """]")), IF(ISBLANK(AW16), "", _xlfn.CONCAT(", [""ip"", """, AW16, """]")), "]"))</f>
        <v>[["mac", "5c:aa:fd:f1:a3:d4"], ["ip", "10.0.4.42"]]</v>
      </c>
    </row>
    <row r="17" spans="1:52" ht="16" customHeight="1">
      <c r="A17" s="6">
        <v>2661</v>
      </c>
      <c r="B17" s="6" t="s">
        <v>26</v>
      </c>
      <c r="C17" s="6" t="s">
        <v>189</v>
      </c>
      <c r="D17" s="6" t="s">
        <v>145</v>
      </c>
      <c r="E17" s="10" t="s">
        <v>1113</v>
      </c>
      <c r="F17" s="6" t="str">
        <f>IF(ISBLANK(E17), "", Table2[[#This Row],[unique_id]])</f>
        <v>lounge_arc</v>
      </c>
      <c r="G17" s="6" t="s">
        <v>1116</v>
      </c>
      <c r="H17" s="6" t="s">
        <v>1125</v>
      </c>
      <c r="I17" s="6" t="s">
        <v>144</v>
      </c>
      <c r="M17" s="6" t="s">
        <v>136</v>
      </c>
      <c r="N17" s="6" t="s">
        <v>302</v>
      </c>
      <c r="O17" s="8" t="s">
        <v>1209</v>
      </c>
      <c r="R17" s="46"/>
      <c r="T17" s="6" t="str">
        <f>_xlfn.CONCAT("name: ", Table2[[#This Row],[friendly_name]])</f>
        <v>name: Lounge Arc</v>
      </c>
      <c r="V17" s="8"/>
      <c r="W17" s="8"/>
      <c r="X17" s="8"/>
      <c r="Y17" s="8"/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4"/>
      <c r="AM17" s="6" t="str">
        <f>IF(OR(ISBLANK(AV17), ISBLANK(AW17)), "", LOWER(_xlfn.CONCAT(Table2[[#This Row],[device_manufacturer]], "-",Table2[[#This Row],[device_suggested_area]], "-", Table2[[#This Row],[device_identifiers]])))</f>
        <v>sonos-lounge-speaker</v>
      </c>
      <c r="AN17" s="8" t="s">
        <v>454</v>
      </c>
      <c r="AO17" s="6" t="s">
        <v>455</v>
      </c>
      <c r="AP17" s="6" t="s">
        <v>839</v>
      </c>
      <c r="AQ17" s="6" t="str">
        <f>IF(OR(ISBLANK(AV17), ISBLANK(AW17)), "", Table2[[#This Row],[device_via_device]])</f>
        <v>Sonos</v>
      </c>
      <c r="AS17" s="6" t="s">
        <v>203</v>
      </c>
      <c r="AU17" s="6" t="s">
        <v>549</v>
      </c>
      <c r="AV17" s="6" t="s">
        <v>840</v>
      </c>
      <c r="AW17" s="62" t="s">
        <v>841</v>
      </c>
      <c r="AX17" s="12"/>
      <c r="AY17" s="12"/>
      <c r="AZ17" s="6" t="str">
        <f>IF(AND(ISBLANK(AV17), ISBLANK(AW17)), "", _xlfn.CONCAT("[", IF(ISBLANK(AV17), "", _xlfn.CONCAT("[""mac"", """, AV17, """]")), IF(ISBLANK(AW17), "", _xlfn.CONCAT(", [""ip"", """, AW17, """]")), "]"))</f>
        <v>[["mac", "38:42:0b:47:73:dc"], ["ip", "10.0.4.43"]]</v>
      </c>
    </row>
    <row r="18" spans="1:52" ht="16" customHeight="1">
      <c r="A18" s="6">
        <v>2658</v>
      </c>
      <c r="B18" s="6" t="s">
        <v>833</v>
      </c>
      <c r="C18" s="6" t="s">
        <v>296</v>
      </c>
      <c r="D18" s="6" t="s">
        <v>145</v>
      </c>
      <c r="E18" s="6" t="s">
        <v>297</v>
      </c>
      <c r="F18" s="6" t="str">
        <f>IF(ISBLANK(E18), "", Table2[[#This Row],[unique_id]])</f>
        <v>parents_tv</v>
      </c>
      <c r="G18" s="6" t="s">
        <v>295</v>
      </c>
      <c r="H18" s="6" t="s">
        <v>1125</v>
      </c>
      <c r="I18" s="6" t="s">
        <v>144</v>
      </c>
      <c r="M18" s="6" t="s">
        <v>136</v>
      </c>
      <c r="N18" s="6" t="s">
        <v>302</v>
      </c>
      <c r="T18" s="6"/>
      <c r="V18" s="8"/>
      <c r="W18" s="8"/>
      <c r="X18" s="8"/>
      <c r="Y18" s="8"/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4"/>
      <c r="AM18" s="6" t="str">
        <f>IF(OR(ISBLANK(AV18), ISBLANK(AW18)), "", LOWER(_xlfn.CONCAT(Table2[[#This Row],[device_manufacturer]], "-",Table2[[#This Row],[device_suggested_area]], "-", Table2[[#This Row],[device_identifiers]])))</f>
        <v>apple-parents-tv</v>
      </c>
      <c r="AN18" s="8" t="s">
        <v>517</v>
      </c>
      <c r="AO18" s="6" t="s">
        <v>448</v>
      </c>
      <c r="AP18" s="6" t="s">
        <v>518</v>
      </c>
      <c r="AQ18" s="6" t="s">
        <v>296</v>
      </c>
      <c r="AS18" s="6" t="s">
        <v>201</v>
      </c>
      <c r="AU18" s="6" t="s">
        <v>549</v>
      </c>
      <c r="AV18" s="13" t="s">
        <v>520</v>
      </c>
      <c r="AW18" s="62" t="s">
        <v>598</v>
      </c>
      <c r="AX18" s="12"/>
      <c r="AY18" s="12"/>
      <c r="AZ18" s="6" t="str">
        <f>IF(AND(ISBLANK(AV18), ISBLANK(AW18)), "", _xlfn.CONCAT("[", IF(ISBLANK(AV18), "", _xlfn.CONCAT("[""mac"", """, AV18, """]")), IF(ISBLANK(AW18), "", _xlfn.CONCAT(", [""ip"", """, AW18, """]")), "]"))</f>
        <v>[["mac", "90:dd:5d:ce:1e:96"], ["ip", "10.0.4.47"]]</v>
      </c>
    </row>
    <row r="19" spans="1:52" ht="16" customHeight="1">
      <c r="A19" s="6">
        <v>2665</v>
      </c>
      <c r="B19" s="6" t="s">
        <v>833</v>
      </c>
      <c r="C19" s="6" t="s">
        <v>296</v>
      </c>
      <c r="D19" s="6" t="s">
        <v>145</v>
      </c>
      <c r="E19" s="6" t="s">
        <v>970</v>
      </c>
      <c r="F19" s="6" t="str">
        <f>IF(ISBLANK(E19), "", Table2[[#This Row],[unique_id]])</f>
        <v>parents_tv_speaker</v>
      </c>
      <c r="G19" s="6" t="s">
        <v>971</v>
      </c>
      <c r="H19" s="6" t="s">
        <v>1125</v>
      </c>
      <c r="I19" s="6" t="s">
        <v>144</v>
      </c>
      <c r="M19" s="6" t="s">
        <v>136</v>
      </c>
      <c r="N19" s="6" t="s">
        <v>302</v>
      </c>
      <c r="T19" s="6"/>
      <c r="V19" s="8"/>
      <c r="W19" s="8"/>
      <c r="X19" s="8"/>
      <c r="Y19" s="8"/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4"/>
      <c r="AM19" s="6" t="str">
        <f>IF(OR(ISBLANK(AV19), ISBLANK(AW19)), "", LOWER(_xlfn.CONCAT(Table2[[#This Row],[device_manufacturer]], "-",Table2[[#This Row],[device_suggested_area]], "-", Table2[[#This Row],[device_identifiers]])))</f>
        <v>apple-parents-tv-speaker</v>
      </c>
      <c r="AN19" s="8" t="s">
        <v>517</v>
      </c>
      <c r="AO19" s="6" t="s">
        <v>972</v>
      </c>
      <c r="AP19" s="6" t="s">
        <v>516</v>
      </c>
      <c r="AQ19" s="6" t="s">
        <v>296</v>
      </c>
      <c r="AS19" s="6" t="s">
        <v>201</v>
      </c>
      <c r="AU19" s="6" t="s">
        <v>549</v>
      </c>
      <c r="AV19" s="13" t="s">
        <v>521</v>
      </c>
      <c r="AW19" s="62" t="s">
        <v>599</v>
      </c>
      <c r="AX19" s="12"/>
      <c r="AY19" s="12"/>
      <c r="AZ19" s="6" t="str">
        <f>IF(AND(ISBLANK(AV19), ISBLANK(AW19)), "", _xlfn.CONCAT("[", IF(ISBLANK(AV19), "", _xlfn.CONCAT("[""mac"", """, AV19, """]")), IF(ISBLANK(AW19), "", _xlfn.CONCAT(", [""ip"", """, AW19, """]")), "]"))</f>
        <v>[["mac", "d4:a3:3d:5c:8c:28"], ["ip", "10.0.4.48"]]</v>
      </c>
    </row>
    <row r="20" spans="1:52" ht="16" customHeight="1">
      <c r="A20" s="6">
        <v>2657</v>
      </c>
      <c r="B20" s="6" t="s">
        <v>26</v>
      </c>
      <c r="C20" s="6" t="s">
        <v>834</v>
      </c>
      <c r="D20" s="6" t="s">
        <v>145</v>
      </c>
      <c r="E20" s="6" t="s">
        <v>914</v>
      </c>
      <c r="F20" s="6" t="str">
        <f>IF(ISBLANK(E20), "", Table2[[#This Row],[unique_id]])</f>
        <v>lg_webos_smart_tv</v>
      </c>
      <c r="G20" s="6" t="s">
        <v>187</v>
      </c>
      <c r="H20" s="6" t="s">
        <v>1125</v>
      </c>
      <c r="I20" s="6" t="s">
        <v>144</v>
      </c>
      <c r="M20" s="6" t="s">
        <v>136</v>
      </c>
      <c r="N20" s="6" t="s">
        <v>302</v>
      </c>
      <c r="R20" s="46"/>
      <c r="T20" s="6"/>
      <c r="V20" s="8"/>
      <c r="W20" s="8"/>
      <c r="X20" s="8"/>
      <c r="Y20" s="8"/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4"/>
      <c r="AM20" s="6" t="str">
        <f>IF(OR(ISBLANK(AV20), ISBLANK(AW20)), "", LOWER(_xlfn.CONCAT(Table2[[#This Row],[device_manufacturer]], "-",Table2[[#This Row],[device_suggested_area]], "-", Table2[[#This Row],[device_identifiers]])))</f>
        <v>lg-lounge-tv</v>
      </c>
      <c r="AN20" s="8" t="s">
        <v>837</v>
      </c>
      <c r="AO20" s="6" t="s">
        <v>448</v>
      </c>
      <c r="AP20" s="6" t="s">
        <v>838</v>
      </c>
      <c r="AQ20" s="6" t="s">
        <v>834</v>
      </c>
      <c r="AS20" s="6" t="s">
        <v>203</v>
      </c>
      <c r="AU20" s="6" t="s">
        <v>549</v>
      </c>
      <c r="AV20" s="13" t="s">
        <v>835</v>
      </c>
      <c r="AW20" s="12" t="s">
        <v>836</v>
      </c>
      <c r="AX20" s="12"/>
      <c r="AY20" s="12"/>
      <c r="AZ20" s="6" t="str">
        <f>IF(AND(ISBLANK(AV20), ISBLANK(AW20)), "", _xlfn.CONCAT("[", IF(ISBLANK(AV20), "", _xlfn.CONCAT("[""mac"", """, AV20, """]")), IF(ISBLANK(AW20), "", _xlfn.CONCAT(", [""ip"", """, AW20, """]")), "]"))</f>
        <v>[["mac", "4c:ba:d7:bf:94:d0"], ["ip", "10.0.4.49"]]</v>
      </c>
    </row>
    <row r="21" spans="1:52" ht="16" customHeight="1">
      <c r="A21" s="6">
        <v>2650</v>
      </c>
      <c r="B21" s="6" t="s">
        <v>26</v>
      </c>
      <c r="C21" s="6" t="s">
        <v>246</v>
      </c>
      <c r="D21" s="6" t="s">
        <v>145</v>
      </c>
      <c r="E21" s="6" t="s">
        <v>146</v>
      </c>
      <c r="F21" s="6" t="str">
        <f>IF(ISBLANK(E21), "", Table2[[#This Row],[unique_id]])</f>
        <v>ada_home</v>
      </c>
      <c r="G21" s="6" t="s">
        <v>194</v>
      </c>
      <c r="H21" s="6" t="s">
        <v>1125</v>
      </c>
      <c r="I21" s="6" t="s">
        <v>144</v>
      </c>
      <c r="M21" s="6" t="s">
        <v>136</v>
      </c>
      <c r="N21" s="6" t="s">
        <v>302</v>
      </c>
      <c r="O21" s="8" t="s">
        <v>1209</v>
      </c>
      <c r="P21" s="6" t="s">
        <v>172</v>
      </c>
      <c r="Q21" s="6" t="s">
        <v>1140</v>
      </c>
      <c r="R21" s="46" t="s">
        <v>1125</v>
      </c>
      <c r="S21" s="6" t="str">
        <f>_xlfn.CONCAT( Table2[[#This Row],[device_suggested_area]], " ",Table2[[#This Row],[powercalc_group_3]])</f>
        <v>Ada Audio Visual Devices</v>
      </c>
      <c r="T21" s="6" t="str">
        <f>_xlfn.CONCAT("name: ", Table2[[#This Row],[friendly_name]])</f>
        <v>name: Ada Home</v>
      </c>
      <c r="V21" s="8"/>
      <c r="W21" s="8"/>
      <c r="X21" s="8"/>
      <c r="Y21" s="8"/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4"/>
      <c r="AM21" s="6" t="str">
        <f>IF(OR(ISBLANK(AV21), ISBLANK(AW21)), "", LOWER(_xlfn.CONCAT(Table2[[#This Row],[device_manufacturer]], "-",Table2[[#This Row],[device_suggested_area]], "-", Table2[[#This Row],[device_identifiers]])))</f>
        <v>google-ada-home</v>
      </c>
      <c r="AN21" s="8" t="s">
        <v>969</v>
      </c>
      <c r="AO21" s="6" t="s">
        <v>456</v>
      </c>
      <c r="AP21" s="6" t="s">
        <v>508</v>
      </c>
      <c r="AQ21" s="6" t="s">
        <v>246</v>
      </c>
      <c r="AS21" s="6" t="s">
        <v>130</v>
      </c>
      <c r="AU21" s="6" t="s">
        <v>549</v>
      </c>
      <c r="AV21" s="13" t="s">
        <v>596</v>
      </c>
      <c r="AW21" s="12" t="s">
        <v>588</v>
      </c>
      <c r="AX21" s="12"/>
      <c r="AY21" s="12"/>
      <c r="AZ21" s="6" t="str">
        <f>IF(AND(ISBLANK(AV21), ISBLANK(AW21)), "", _xlfn.CONCAT("[", IF(ISBLANK(AV21), "", _xlfn.CONCAT("[""mac"", """, AV21, """]")), IF(ISBLANK(AW21), "", _xlfn.CONCAT(", [""ip"", """, AW21, """]")), "]"))</f>
        <v>[["mac", "d4:f5:47:1c:cc:2d"], ["ip", "10.0.4.50"]]</v>
      </c>
    </row>
    <row r="22" spans="1:52" ht="16" customHeight="1">
      <c r="A22" s="6">
        <v>2651</v>
      </c>
      <c r="B22" s="6" t="s">
        <v>26</v>
      </c>
      <c r="C22" s="6" t="s">
        <v>246</v>
      </c>
      <c r="D22" s="6" t="s">
        <v>145</v>
      </c>
      <c r="E22" s="6" t="s">
        <v>290</v>
      </c>
      <c r="F22" s="6" t="str">
        <f>IF(ISBLANK(E22), "", Table2[[#This Row],[unique_id]])</f>
        <v>edwin_home</v>
      </c>
      <c r="G22" s="6" t="s">
        <v>291</v>
      </c>
      <c r="H22" s="6" t="s">
        <v>1125</v>
      </c>
      <c r="I22" s="6" t="s">
        <v>144</v>
      </c>
      <c r="M22" s="6" t="s">
        <v>136</v>
      </c>
      <c r="N22" s="6" t="s">
        <v>302</v>
      </c>
      <c r="O22" s="8" t="s">
        <v>1209</v>
      </c>
      <c r="P22" s="6" t="s">
        <v>172</v>
      </c>
      <c r="Q22" s="6" t="s">
        <v>1140</v>
      </c>
      <c r="R22" s="46" t="s">
        <v>1125</v>
      </c>
      <c r="S22" s="6" t="str">
        <f>_xlfn.CONCAT( Table2[[#This Row],[device_suggested_area]], " ",Table2[[#This Row],[powercalc_group_3]])</f>
        <v>Edwin Audio Visual Devices</v>
      </c>
      <c r="T22" s="6" t="str">
        <f>_xlfn.CONCAT("name: ", Table2[[#This Row],[friendly_name]])</f>
        <v>name: Edwin Home</v>
      </c>
      <c r="V22" s="8"/>
      <c r="W22" s="8"/>
      <c r="X22" s="8"/>
      <c r="Y22" s="8"/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4"/>
      <c r="AM22" s="6" t="str">
        <f>IF(OR(ISBLANK(AV22), ISBLANK(AW22)), "", LOWER(_xlfn.CONCAT(Table2[[#This Row],[device_manufacturer]], "-",Table2[[#This Row],[device_suggested_area]], "-", Table2[[#This Row],[device_identifiers]])))</f>
        <v>google-edwin-home</v>
      </c>
      <c r="AN22" s="8" t="s">
        <v>969</v>
      </c>
      <c r="AO22" s="6" t="s">
        <v>456</v>
      </c>
      <c r="AP22" s="6" t="s">
        <v>508</v>
      </c>
      <c r="AQ22" s="6" t="s">
        <v>246</v>
      </c>
      <c r="AS22" s="6" t="s">
        <v>127</v>
      </c>
      <c r="AU22" s="6" t="s">
        <v>549</v>
      </c>
      <c r="AV22" s="13" t="s">
        <v>595</v>
      </c>
      <c r="AW22" s="12" t="s">
        <v>589</v>
      </c>
      <c r="AX22" s="12"/>
      <c r="AY22" s="12"/>
      <c r="AZ22" s="6" t="str">
        <f>IF(AND(ISBLANK(AV22), ISBLANK(AW22)), "", _xlfn.CONCAT("[", IF(ISBLANK(AV22), "", _xlfn.CONCAT("[""mac"", """, AV22, """]")), IF(ISBLANK(AW22), "", _xlfn.CONCAT(", [""ip"", """, AW22, """]")), "]"))</f>
        <v>[["mac", "d4:f5:47:25:92:d5"], ["ip", "10.0.4.51"]]</v>
      </c>
    </row>
    <row r="23" spans="1:52" ht="16" customHeight="1">
      <c r="A23" s="6">
        <v>2655</v>
      </c>
      <c r="B23" s="6" t="s">
        <v>26</v>
      </c>
      <c r="C23" s="6" t="s">
        <v>246</v>
      </c>
      <c r="D23" s="6" t="s">
        <v>145</v>
      </c>
      <c r="E23" s="6" t="s">
        <v>975</v>
      </c>
      <c r="F23" s="6" t="str">
        <f>IF(ISBLANK(E23), "", Table2[[#This Row],[unique_id]])</f>
        <v>lounge_home</v>
      </c>
      <c r="G23" s="6" t="s">
        <v>976</v>
      </c>
      <c r="H23" s="6" t="s">
        <v>1125</v>
      </c>
      <c r="I23" s="6" t="s">
        <v>144</v>
      </c>
      <c r="M23" s="6" t="s">
        <v>136</v>
      </c>
      <c r="N23" s="6" t="s">
        <v>302</v>
      </c>
      <c r="O23" s="8" t="s">
        <v>1209</v>
      </c>
      <c r="P23" s="6" t="s">
        <v>172</v>
      </c>
      <c r="Q23" s="6" t="s">
        <v>1140</v>
      </c>
      <c r="R23" s="46" t="s">
        <v>1125</v>
      </c>
      <c r="S23" s="6" t="str">
        <f>_xlfn.CONCAT( Table2[[#This Row],[device_suggested_area]], " ",Table2[[#This Row],[powercalc_group_3]])</f>
        <v>Lounge Audio Visual Devices</v>
      </c>
      <c r="T23" s="6" t="str">
        <f>_xlfn.CONCAT("name: ", Table2[[#This Row],[friendly_name]])</f>
        <v>name: Lounge Home</v>
      </c>
      <c r="V23" s="8"/>
      <c r="W23" s="8"/>
      <c r="X23" s="8"/>
      <c r="Y23" s="8"/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4"/>
      <c r="AM23" s="6" t="str">
        <f>IF(OR(ISBLANK(AV23), ISBLANK(AW23)), "", LOWER(_xlfn.CONCAT(Table2[[#This Row],[device_manufacturer]], "-",Table2[[#This Row],[device_suggested_area]], "-", Table2[[#This Row],[device_identifiers]])))</f>
        <v>google-lounge-home</v>
      </c>
      <c r="AN23" s="8" t="s">
        <v>969</v>
      </c>
      <c r="AO23" s="6" t="s">
        <v>456</v>
      </c>
      <c r="AP23" s="6" t="s">
        <v>508</v>
      </c>
      <c r="AQ23" s="6" t="s">
        <v>246</v>
      </c>
      <c r="AS23" s="6" t="s">
        <v>203</v>
      </c>
      <c r="AU23" s="6" t="s">
        <v>549</v>
      </c>
      <c r="AV23" s="13" t="s">
        <v>594</v>
      </c>
      <c r="AW23" s="12" t="s">
        <v>590</v>
      </c>
      <c r="AX23" s="12"/>
      <c r="AY23" s="12"/>
      <c r="AZ23" s="6" t="str">
        <f>IF(AND(ISBLANK(AV23), ISBLANK(AW23)), "", _xlfn.CONCAT("[", IF(ISBLANK(AV23), "", _xlfn.CONCAT("[""mac"", """, AV23, """]")), IF(ISBLANK(AW23), "", _xlfn.CONCAT(", [""ip"", """, AW23, """]")), "]"))</f>
        <v>[["mac", "d4:f5:47:8c:d1:7e"], ["ip", "10.0.4.52"]]</v>
      </c>
    </row>
    <row r="24" spans="1:52" ht="16" customHeight="1">
      <c r="A24" s="6">
        <v>2659</v>
      </c>
      <c r="B24" s="6" t="s">
        <v>833</v>
      </c>
      <c r="C24" s="6" t="s">
        <v>246</v>
      </c>
      <c r="D24" s="6" t="s">
        <v>145</v>
      </c>
      <c r="E24" s="6" t="s">
        <v>1028</v>
      </c>
      <c r="F24" s="6" t="str">
        <f>IF(ISBLANK(E24), "", Table2[[#This Row],[unique_id]])</f>
        <v>office_tv</v>
      </c>
      <c r="G24" s="6" t="s">
        <v>1029</v>
      </c>
      <c r="H24" s="6" t="s">
        <v>1125</v>
      </c>
      <c r="I24" s="6" t="s">
        <v>144</v>
      </c>
      <c r="M24" s="6" t="s">
        <v>136</v>
      </c>
      <c r="N24" s="6" t="s">
        <v>302</v>
      </c>
      <c r="T24" s="6"/>
      <c r="V24" s="8"/>
      <c r="W24" s="8"/>
      <c r="X24" s="8"/>
      <c r="Y24" s="8"/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4"/>
      <c r="AM24" s="6" t="str">
        <f>IF(OR(ISBLANK(AV24), ISBLANK(AW24)), "", LOWER(_xlfn.CONCAT(Table2[[#This Row],[device_manufacturer]], "-",Table2[[#This Row],[device_suggested_area]], "-", Table2[[#This Row],[device_identifiers]])))</f>
        <v>google-office-tv</v>
      </c>
      <c r="AN24" s="8" t="s">
        <v>510</v>
      </c>
      <c r="AO24" s="6" t="s">
        <v>448</v>
      </c>
      <c r="AP24" s="6" t="s">
        <v>509</v>
      </c>
      <c r="AQ24" s="6" t="s">
        <v>246</v>
      </c>
      <c r="AS24" s="6" t="s">
        <v>222</v>
      </c>
      <c r="AU24" s="6" t="s">
        <v>549</v>
      </c>
      <c r="AV24" s="13" t="s">
        <v>597</v>
      </c>
      <c r="AW24" s="12" t="s">
        <v>591</v>
      </c>
      <c r="AX24" s="12"/>
      <c r="AY24" s="12"/>
      <c r="AZ24" s="6" t="str">
        <f>IF(AND(ISBLANK(AV24), ISBLANK(AW24)), "", _xlfn.CONCAT("[", IF(ISBLANK(AV24), "", _xlfn.CONCAT("[""mac"", """, AV24, """]")), IF(ISBLANK(AW24), "", _xlfn.CONCAT(", [""ip"", """, AW24, """]")), "]"))</f>
        <v>[["mac", "48:d6:d5:33:7c:28"], ["ip", "10.0.4.53"]]</v>
      </c>
    </row>
    <row r="25" spans="1:52" ht="16" customHeight="1">
      <c r="A25" s="6">
        <v>2654</v>
      </c>
      <c r="B25" s="6" t="s">
        <v>26</v>
      </c>
      <c r="C25" s="6" t="s">
        <v>246</v>
      </c>
      <c r="D25" s="6" t="s">
        <v>145</v>
      </c>
      <c r="E25" s="6" t="s">
        <v>919</v>
      </c>
      <c r="F25" s="6" t="str">
        <f>IF(ISBLANK(E25), "", Table2[[#This Row],[unique_id]])</f>
        <v>office_home</v>
      </c>
      <c r="G25" s="6" t="s">
        <v>920</v>
      </c>
      <c r="H25" s="6" t="s">
        <v>1125</v>
      </c>
      <c r="I25" s="6" t="s">
        <v>144</v>
      </c>
      <c r="M25" s="6" t="s">
        <v>136</v>
      </c>
      <c r="N25" s="6" t="s">
        <v>302</v>
      </c>
      <c r="O25" s="8" t="s">
        <v>1209</v>
      </c>
      <c r="P25" s="6" t="s">
        <v>172</v>
      </c>
      <c r="Q25" s="6" t="s">
        <v>1140</v>
      </c>
      <c r="R25" s="46" t="s">
        <v>1125</v>
      </c>
      <c r="S25" s="6" t="str">
        <f>_xlfn.CONCAT( Table2[[#This Row],[device_suggested_area]], " ",Table2[[#This Row],[powercalc_group_3]])</f>
        <v>Office Audio Visual Devices</v>
      </c>
      <c r="T25" s="6" t="str">
        <f>_xlfn.CONCAT("name: ", Table2[[#This Row],[friendly_name]])</f>
        <v>name: Office Home</v>
      </c>
      <c r="V25" s="8"/>
      <c r="W25" s="8"/>
      <c r="X25" s="8"/>
      <c r="Y25" s="8"/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4"/>
      <c r="AM25" s="6" t="str">
        <f>IF(OR(ISBLANK(AV25), ISBLANK(AW25)), "", LOWER(_xlfn.CONCAT(Table2[[#This Row],[device_manufacturer]], "-",Table2[[#This Row],[device_suggested_area]], "-", Table2[[#This Row],[device_identifiers]])))</f>
        <v>google-office-home</v>
      </c>
      <c r="AN25" s="8" t="s">
        <v>969</v>
      </c>
      <c r="AO25" s="6" t="s">
        <v>456</v>
      </c>
      <c r="AP25" s="6" t="s">
        <v>508</v>
      </c>
      <c r="AQ25" s="6" t="s">
        <v>246</v>
      </c>
      <c r="AS25" s="6" t="s">
        <v>222</v>
      </c>
      <c r="AU25" s="6" t="s">
        <v>549</v>
      </c>
      <c r="AV25" s="13" t="s">
        <v>593</v>
      </c>
      <c r="AW25" s="12" t="s">
        <v>592</v>
      </c>
      <c r="AX25" s="12"/>
      <c r="AY25" s="12"/>
      <c r="AZ25" s="6" t="str">
        <f>IF(AND(ISBLANK(AV25), ISBLANK(AW25)), "", _xlfn.CONCAT("[", IF(ISBLANK(AV25), "", _xlfn.CONCAT("[""mac"", """, AV25, """]")), IF(ISBLANK(AW25), "", _xlfn.CONCAT(", [""ip"", """, AW25, """]")), "]"))</f>
        <v>[["mac", "d4:f5:47:32:df:7b"], ["ip", "10.0.4.54"]]</v>
      </c>
    </row>
    <row r="26" spans="1:52" ht="16" customHeight="1">
      <c r="A26" s="6">
        <v>2652</v>
      </c>
      <c r="B26" s="6" t="s">
        <v>26</v>
      </c>
      <c r="C26" s="6" t="s">
        <v>246</v>
      </c>
      <c r="D26" s="6" t="s">
        <v>145</v>
      </c>
      <c r="E26" s="6" t="s">
        <v>298</v>
      </c>
      <c r="F26" s="6" t="str">
        <f>IF(ISBLANK(E26), "", Table2[[#This Row],[unique_id]])</f>
        <v>parents_home</v>
      </c>
      <c r="G26" s="6" t="s">
        <v>292</v>
      </c>
      <c r="H26" s="6" t="s">
        <v>1125</v>
      </c>
      <c r="I26" s="6" t="s">
        <v>144</v>
      </c>
      <c r="M26" s="6" t="s">
        <v>136</v>
      </c>
      <c r="N26" s="6" t="s">
        <v>302</v>
      </c>
      <c r="O26" s="8" t="s">
        <v>1209</v>
      </c>
      <c r="P26" s="6" t="s">
        <v>172</v>
      </c>
      <c r="Q26" s="6" t="s">
        <v>1140</v>
      </c>
      <c r="R26" s="46" t="s">
        <v>1125</v>
      </c>
      <c r="S26" s="6" t="str">
        <f>_xlfn.CONCAT( Table2[[#This Row],[device_suggested_area]], " ",Table2[[#This Row],[powercalc_group_3]])</f>
        <v>Parents Audio Visual Devices</v>
      </c>
      <c r="T26" s="6" t="s">
        <v>1150</v>
      </c>
      <c r="V26" s="8"/>
      <c r="W26" s="8"/>
      <c r="X26" s="8"/>
      <c r="Y26" s="8"/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4"/>
      <c r="AM26" s="6" t="str">
        <f>IF(OR(ISBLANK(AV26), ISBLANK(AW26)), "", LOWER(_xlfn.CONCAT(Table2[[#This Row],[device_manufacturer]], "-",Table2[[#This Row],[device_suggested_area]], "-", Table2[[#This Row],[device_identifiers]])))</f>
        <v>google-parents-home</v>
      </c>
      <c r="AN26" s="8" t="s">
        <v>969</v>
      </c>
      <c r="AO26" s="6" t="s">
        <v>456</v>
      </c>
      <c r="AP26" s="6" t="s">
        <v>968</v>
      </c>
      <c r="AQ26" s="6" t="s">
        <v>246</v>
      </c>
      <c r="AS26" s="6" t="s">
        <v>201</v>
      </c>
      <c r="AU26" s="6" t="s">
        <v>549</v>
      </c>
      <c r="AV26" s="13" t="s">
        <v>967</v>
      </c>
      <c r="AW26" s="12" t="s">
        <v>966</v>
      </c>
      <c r="AX26" s="12"/>
      <c r="AY26" s="12"/>
      <c r="AZ26" s="6" t="str">
        <f>IF(AND(ISBLANK(AV26), ISBLANK(AW26)), "", _xlfn.CONCAT("[", IF(ISBLANK(AV26), "", _xlfn.CONCAT("[""mac"", """, AV26, """]")), IF(ISBLANK(AW26), "", _xlfn.CONCAT(", [""ip"", """, AW26, """]")), "]"))</f>
        <v>[["mac", "dc:e5:5b:a5:a3:0d"], ["ip", "10.0.4.55"]]</v>
      </c>
    </row>
    <row r="27" spans="1:52" ht="16" customHeight="1">
      <c r="A27" s="6">
        <v>2653</v>
      </c>
      <c r="B27" s="6" t="s">
        <v>26</v>
      </c>
      <c r="C27" s="6" t="s">
        <v>246</v>
      </c>
      <c r="D27" s="6" t="s">
        <v>145</v>
      </c>
      <c r="E27" s="6" t="s">
        <v>294</v>
      </c>
      <c r="F27" s="6" t="str">
        <f>IF(ISBLANK(E27), "", Table2[[#This Row],[unique_id]])</f>
        <v>kitchen_home</v>
      </c>
      <c r="G27" s="6" t="s">
        <v>293</v>
      </c>
      <c r="H27" s="6" t="s">
        <v>1125</v>
      </c>
      <c r="I27" s="6" t="s">
        <v>144</v>
      </c>
      <c r="M27" s="6" t="s">
        <v>136</v>
      </c>
      <c r="N27" s="6" t="s">
        <v>302</v>
      </c>
      <c r="O27" s="8" t="s">
        <v>1209</v>
      </c>
      <c r="P27" s="6" t="s">
        <v>172</v>
      </c>
      <c r="Q27" s="6" t="s">
        <v>1140</v>
      </c>
      <c r="R27" s="46" t="s">
        <v>1125</v>
      </c>
      <c r="S27" s="6" t="str">
        <f>_xlfn.CONCAT( Table2[[#This Row],[device_suggested_area]], " ",Table2[[#This Row],[powercalc_group_3]])</f>
        <v>Kitchen Audio Visual Devices</v>
      </c>
      <c r="T27" s="6" t="s">
        <v>1150</v>
      </c>
      <c r="V27" s="8"/>
      <c r="W27" s="8"/>
      <c r="X27" s="8"/>
      <c r="Y27" s="8"/>
      <c r="AF27" s="8"/>
      <c r="AH27" s="6" t="str">
        <f>IF(ISBLANK(AG27),  "", _xlfn.CONCAT("haas/entity/sensor/", LOWER(C27), "/", E27, "/config"))</f>
        <v/>
      </c>
      <c r="AI27" s="6" t="str">
        <f>IF(ISBLANK(AG27),  "", _xlfn.CONCAT(LOWER(C27), "/", E27))</f>
        <v/>
      </c>
      <c r="AK27" s="6"/>
      <c r="AL27" s="34"/>
      <c r="AM27" s="6" t="str">
        <f>IF(OR(ISBLANK(AV27), ISBLANK(AW27)), "", LOWER(_xlfn.CONCAT(Table2[[#This Row],[device_manufacturer]], "-",Table2[[#This Row],[device_suggested_area]], "-", Table2[[#This Row],[device_identifiers]])))</f>
        <v>google-kitchen-home</v>
      </c>
      <c r="AN27" s="8" t="s">
        <v>969</v>
      </c>
      <c r="AO27" s="6" t="s">
        <v>456</v>
      </c>
      <c r="AP27" s="6" t="s">
        <v>968</v>
      </c>
      <c r="AQ27" s="6" t="s">
        <v>246</v>
      </c>
      <c r="AS27" s="6" t="s">
        <v>215</v>
      </c>
      <c r="AU27" s="6" t="s">
        <v>549</v>
      </c>
      <c r="AV27" s="13" t="s">
        <v>1109</v>
      </c>
      <c r="AW27" s="12" t="s">
        <v>1108</v>
      </c>
      <c r="AX27" s="12"/>
      <c r="AY27" s="12"/>
      <c r="AZ27" s="6" t="str">
        <f>IF(AND(ISBLANK(AV27), ISBLANK(AW27)), "", _xlfn.CONCAT("[", IF(ISBLANK(AV27), "", _xlfn.CONCAT("[""mac"", """, AV27, """]")), IF(ISBLANK(AW27), "", _xlfn.CONCAT(", [""ip"", """, AW27, """]")), "]"))</f>
        <v>[["mac", "dc:e5:5b:4c:e9:69"], ["ip", "10.0.4.56"]]</v>
      </c>
    </row>
    <row r="28" spans="1:52" ht="16" customHeight="1">
      <c r="A28" s="6">
        <v>5008</v>
      </c>
      <c r="B28" s="12" t="s">
        <v>26</v>
      </c>
      <c r="C28" s="12" t="s">
        <v>480</v>
      </c>
      <c r="D28" s="12"/>
      <c r="E28" s="12"/>
      <c r="F28" s="6" t="str">
        <f>IF(ISBLANK(E28), "", Table2[[#This Row],[unique_id]])</f>
        <v/>
      </c>
      <c r="G28" s="12"/>
      <c r="H28" s="12"/>
      <c r="I28" s="12"/>
      <c r="K28" s="12"/>
      <c r="L28" s="12"/>
      <c r="M28" s="12"/>
      <c r="T28" s="6"/>
      <c r="V28" s="8"/>
      <c r="W28" s="8"/>
      <c r="X28" s="8"/>
      <c r="Y28" s="8"/>
      <c r="AF28" s="8"/>
      <c r="AH28" s="6" t="str">
        <f>IF(ISBLANK(AG28),  "", _xlfn.CONCAT("haas/entity/sensor/", LOWER(C28), "/", E28, "/config"))</f>
        <v/>
      </c>
      <c r="AI28" s="6" t="str">
        <f>IF(ISBLANK(AG28),  "", _xlfn.CONCAT(LOWER(C28), "/", E28))</f>
        <v/>
      </c>
      <c r="AK28" s="6"/>
      <c r="AL28" s="34"/>
      <c r="AM28" s="6" t="s">
        <v>479</v>
      </c>
      <c r="AN28" s="8" t="s">
        <v>846</v>
      </c>
      <c r="AO28" s="6" t="s">
        <v>483</v>
      </c>
      <c r="AP28" s="6" t="s">
        <v>486</v>
      </c>
      <c r="AQ28" s="6" t="s">
        <v>296</v>
      </c>
      <c r="AS28" s="6" t="s">
        <v>28</v>
      </c>
      <c r="AU28" s="6" t="s">
        <v>569</v>
      </c>
      <c r="AV28" s="6" t="s">
        <v>615</v>
      </c>
      <c r="AW28" s="6" t="s">
        <v>613</v>
      </c>
      <c r="AZ28" s="6" t="str">
        <f>IF(AND(ISBLANK(AV28), ISBLANK(AW28)), "", _xlfn.CONCAT("[", IF(ISBLANK(AV28), "", _xlfn.CONCAT("[""mac"", """, AV28, """]")), IF(ISBLANK(AW28), "", _xlfn.CONCAT(", [""ip"", """, AW28, """]")), "]"))</f>
        <v>[["mac", "6a:e0:4c:68:06:a1"], ["ip", "10.0.6.11"]]</v>
      </c>
    </row>
    <row r="29" spans="1:52" ht="16" customHeight="1">
      <c r="A29" s="6">
        <v>2712</v>
      </c>
      <c r="B29" s="6" t="s">
        <v>26</v>
      </c>
      <c r="C29" s="6" t="s">
        <v>245</v>
      </c>
      <c r="D29" s="6" t="s">
        <v>147</v>
      </c>
      <c r="E29" s="6" t="s">
        <v>148</v>
      </c>
      <c r="F29" s="6" t="str">
        <f>IF(ISBLANK(E29), "", Table2[[#This Row],[unique_id]])</f>
        <v>uvc_ada_medium</v>
      </c>
      <c r="G29" s="6" t="s">
        <v>130</v>
      </c>
      <c r="H29" s="6" t="s">
        <v>964</v>
      </c>
      <c r="I29" s="6" t="s">
        <v>219</v>
      </c>
      <c r="M29" s="6" t="s">
        <v>136</v>
      </c>
      <c r="N29" s="6" t="s">
        <v>303</v>
      </c>
      <c r="T29" s="6"/>
      <c r="V29" s="8"/>
      <c r="W29" s="8"/>
      <c r="X29" s="8"/>
      <c r="Y29" s="8"/>
      <c r="AF29" s="8"/>
      <c r="AH29" s="6" t="str">
        <f>IF(ISBLANK(AG29),  "", _xlfn.CONCAT("haas/entity/sensor/", LOWER(C29), "/", E29, "/config"))</f>
        <v/>
      </c>
      <c r="AI29" s="6" t="str">
        <f>IF(ISBLANK(AG29),  "", _xlfn.CONCAT(LOWER(C29), "/", E29))</f>
        <v/>
      </c>
      <c r="AJ29" s="63"/>
      <c r="AK29" s="6"/>
      <c r="AL29" s="34"/>
      <c r="AM29" s="6" t="s">
        <v>498</v>
      </c>
      <c r="AN29" s="8" t="s">
        <v>500</v>
      </c>
      <c r="AO29" s="6" t="s">
        <v>501</v>
      </c>
      <c r="AP29" s="6" t="s">
        <v>497</v>
      </c>
      <c r="AQ29" s="6" t="s">
        <v>245</v>
      </c>
      <c r="AS29" s="6" t="s">
        <v>130</v>
      </c>
      <c r="AU29" s="6" t="s">
        <v>569</v>
      </c>
      <c r="AV29" s="6" t="s">
        <v>495</v>
      </c>
      <c r="AW29" s="6" t="s">
        <v>524</v>
      </c>
      <c r="AZ29" s="6" t="str">
        <f>IF(AND(ISBLANK(AV29), ISBLANK(AW29)), "", _xlfn.CONCAT("[", IF(ISBLANK(AV29), "", _xlfn.CONCAT("[""mac"", """, AV29, """]")), IF(ISBLANK(AW29), "", _xlfn.CONCAT(", [""ip"", """, AW29, """]")), "]"))</f>
        <v>[["mac", "74:83:c2:3f:6c:4c"], ["ip", "10.0.6.20"]]</v>
      </c>
    </row>
    <row r="30" spans="1:52" ht="16" customHeight="1">
      <c r="A30" s="6">
        <v>2715</v>
      </c>
      <c r="B30" s="6" t="s">
        <v>26</v>
      </c>
      <c r="C30" s="6" t="s">
        <v>245</v>
      </c>
      <c r="D30" s="6" t="s">
        <v>147</v>
      </c>
      <c r="E30" s="6" t="s">
        <v>217</v>
      </c>
      <c r="F30" s="6" t="str">
        <f>IF(ISBLANK(E30), "", Table2[[#This Row],[unique_id]])</f>
        <v>uvc_edwin_medium</v>
      </c>
      <c r="G30" s="6" t="s">
        <v>127</v>
      </c>
      <c r="H30" s="6" t="s">
        <v>963</v>
      </c>
      <c r="I30" s="6" t="s">
        <v>219</v>
      </c>
      <c r="M30" s="6" t="s">
        <v>136</v>
      </c>
      <c r="N30" s="6" t="s">
        <v>303</v>
      </c>
      <c r="T30" s="6"/>
      <c r="V30" s="8"/>
      <c r="W30" s="8"/>
      <c r="X30" s="8"/>
      <c r="Y30" s="8"/>
      <c r="AF30" s="8"/>
      <c r="AH30" s="6" t="str">
        <f>IF(ISBLANK(AG30),  "", _xlfn.CONCAT("haas/entity/sensor/", LOWER(C30), "/", E30, "/config"))</f>
        <v/>
      </c>
      <c r="AI30" s="6" t="str">
        <f>IF(ISBLANK(AG30),  "", _xlfn.CONCAT(LOWER(C30), "/", E30))</f>
        <v/>
      </c>
      <c r="AJ30" s="63"/>
      <c r="AK30" s="6"/>
      <c r="AL30" s="34"/>
      <c r="AM30" s="6" t="s">
        <v>499</v>
      </c>
      <c r="AN30" s="8" t="s">
        <v>500</v>
      </c>
      <c r="AO30" s="6" t="s">
        <v>501</v>
      </c>
      <c r="AP30" s="6" t="s">
        <v>497</v>
      </c>
      <c r="AQ30" s="6" t="s">
        <v>245</v>
      </c>
      <c r="AS30" s="6" t="s">
        <v>127</v>
      </c>
      <c r="AU30" s="6" t="s">
        <v>569</v>
      </c>
      <c r="AV30" s="6" t="s">
        <v>496</v>
      </c>
      <c r="AW30" s="6" t="s">
        <v>525</v>
      </c>
      <c r="AZ30" s="6" t="str">
        <f>IF(AND(ISBLANK(AV30), ISBLANK(AW30)), "", _xlfn.CONCAT("[", IF(ISBLANK(AV30), "", _xlfn.CONCAT("[""mac"", """, AV30, """]")), IF(ISBLANK(AW30), "", _xlfn.CONCAT(", [""ip"", """, AW30, """]")), "]"))</f>
        <v>[["mac", "74:83:c2:3f:6e:5c"], ["ip", "10.0.6.21"]]</v>
      </c>
    </row>
    <row r="31" spans="1:52" ht="16" customHeight="1">
      <c r="A31" s="6">
        <v>5014</v>
      </c>
      <c r="B31" s="6" t="s">
        <v>26</v>
      </c>
      <c r="C31" s="6" t="s">
        <v>494</v>
      </c>
      <c r="E31" s="12"/>
      <c r="I31" s="12"/>
      <c r="T31" s="6"/>
      <c r="V31" s="8"/>
      <c r="W31" s="8"/>
      <c r="X31" s="8"/>
      <c r="Y31" s="8"/>
      <c r="AF31" s="8"/>
      <c r="AH31" s="6" t="str">
        <f>IF(ISBLANK(AG31),  "", _xlfn.CONCAT("haas/entity/sensor/", LOWER(C31), "/", E31, "/config"))</f>
        <v/>
      </c>
      <c r="AI31" s="6" t="str">
        <f>IF(ISBLANK(AG31),  "", _xlfn.CONCAT(LOWER(C31), "/", E31))</f>
        <v/>
      </c>
      <c r="AK31" s="6"/>
      <c r="AL31" s="34"/>
      <c r="AM31" s="6" t="s">
        <v>493</v>
      </c>
      <c r="AN31" s="8" t="s">
        <v>1156</v>
      </c>
      <c r="AO31" s="6" t="s">
        <v>491</v>
      </c>
      <c r="AP31" s="6" t="s">
        <v>492</v>
      </c>
      <c r="AQ31" s="6" t="s">
        <v>490</v>
      </c>
      <c r="AS31" s="6" t="s">
        <v>28</v>
      </c>
      <c r="AU31" s="6" t="s">
        <v>569</v>
      </c>
      <c r="AV31" s="6" t="s">
        <v>489</v>
      </c>
      <c r="AW31" s="6" t="s">
        <v>617</v>
      </c>
      <c r="AZ31" s="6" t="str">
        <f>IF(AND(ISBLANK(AV31), ISBLANK(AW31)), "", _xlfn.CONCAT("[", IF(ISBLANK(AV31), "", _xlfn.CONCAT("[""mac"", """, AV31, """]")), IF(ISBLANK(AW31), "", _xlfn.CONCAT(", [""ip"", """, AW31, """]")), "]"))</f>
        <v>[["mac", "30:05:5c:8a:ff:10"], ["ip", "10.0.6.22"]]</v>
      </c>
    </row>
    <row r="32" spans="1:52" ht="16" customHeight="1">
      <c r="A32" s="6">
        <v>1500</v>
      </c>
      <c r="B32" s="6" t="s">
        <v>26</v>
      </c>
      <c r="C32" s="6" t="s">
        <v>133</v>
      </c>
      <c r="D32" s="6" t="s">
        <v>129</v>
      </c>
      <c r="E32" s="6" t="s">
        <v>581</v>
      </c>
      <c r="F32" s="6" t="str">
        <f>IF(ISBLANK(E32), "", Table2[[#This Row],[unique_id]])</f>
        <v>ada_fan</v>
      </c>
      <c r="G32" s="6" t="s">
        <v>130</v>
      </c>
      <c r="H32" s="6" t="s">
        <v>131</v>
      </c>
      <c r="I32" s="6" t="s">
        <v>132</v>
      </c>
      <c r="J32" s="6" t="s">
        <v>1097</v>
      </c>
      <c r="M32" s="6" t="s">
        <v>136</v>
      </c>
      <c r="O32" s="8" t="s">
        <v>1209</v>
      </c>
      <c r="P32" s="6" t="s">
        <v>172</v>
      </c>
      <c r="Q32" s="6" t="s">
        <v>1140</v>
      </c>
      <c r="R32" s="6" t="str">
        <f>Table2[[#This Row],[entity_domain]]</f>
        <v>Fans</v>
      </c>
      <c r="S32" s="6" t="str">
        <f>_xlfn.CONCAT( Table2[[#This Row],[device_suggested_area]], " ",Table2[[#This Row],[powercalc_group_3]])</f>
        <v>Ada Fans</v>
      </c>
      <c r="T32" s="9" t="s">
        <v>1135</v>
      </c>
      <c r="V32" s="8"/>
      <c r="W32" s="8"/>
      <c r="X32" s="8"/>
      <c r="Y32" s="8"/>
      <c r="AD32" s="6" t="s">
        <v>262</v>
      </c>
      <c r="AF32" s="8"/>
      <c r="AH32" s="6" t="str">
        <f>IF(ISBLANK(AG32),  "", _xlfn.CONCAT("haas/entity/sensor/", LOWER(C32), "/", E32, "/config"))</f>
        <v/>
      </c>
      <c r="AI32" s="6" t="str">
        <f>IF(ISBLANK(AG32),  "", _xlfn.CONCAT(LOWER(C32), "/", E32))</f>
        <v/>
      </c>
      <c r="AK32" s="6"/>
      <c r="AL32" s="34"/>
      <c r="AM32" s="6" t="str">
        <f>IF(OR(ISBLANK(AV32), ISBLANK(AW32)), "", LOWER(_xlfn.CONCAT(Table2[[#This Row],[device_manufacturer]], "-",Table2[[#This Row],[device_suggested_area]], "-", Table2[[#This Row],[device_identifiers]])))</f>
        <v>senseme-ada-fan</v>
      </c>
      <c r="AN32" s="8" t="s">
        <v>462</v>
      </c>
      <c r="AO32" s="6" t="s">
        <v>129</v>
      </c>
      <c r="AP32" s="6" t="s">
        <v>463</v>
      </c>
      <c r="AQ32" s="6" t="str">
        <f>IF(OR(ISBLANK(AV32), ISBLANK(AW32)), "", Table2[[#This Row],[device_via_device]])</f>
        <v>SenseMe</v>
      </c>
      <c r="AS32" s="6" t="s">
        <v>130</v>
      </c>
      <c r="AU32" s="6" t="s">
        <v>569</v>
      </c>
      <c r="AV32" s="6" t="s">
        <v>464</v>
      </c>
      <c r="AW32" s="6" t="s">
        <v>572</v>
      </c>
      <c r="AZ32" s="6" t="str">
        <f>IF(AND(ISBLANK(AV32), ISBLANK(AW32)), "", _xlfn.CONCAT("[", IF(ISBLANK(AV32), "", _xlfn.CONCAT("[""mac"", """, AV32, """]")), IF(ISBLANK(AW32), "", _xlfn.CONCAT(", [""ip"", """, AW32, """]")), "]"))</f>
        <v>[["mac", "20:f8:5e:d7:19:e0"], ["ip", "10.0.6.60"]]</v>
      </c>
    </row>
    <row r="33" spans="1:52" ht="16" customHeight="1">
      <c r="A33" s="6">
        <v>1501</v>
      </c>
      <c r="B33" s="6" t="s">
        <v>26</v>
      </c>
      <c r="C33" s="6" t="s">
        <v>133</v>
      </c>
      <c r="D33" s="6" t="s">
        <v>129</v>
      </c>
      <c r="E33" s="6" t="s">
        <v>582</v>
      </c>
      <c r="F33" s="6" t="str">
        <f>IF(ISBLANK(E33), "", Table2[[#This Row],[unique_id]])</f>
        <v>edwin_fan</v>
      </c>
      <c r="G33" s="6" t="s">
        <v>127</v>
      </c>
      <c r="H33" s="6" t="s">
        <v>131</v>
      </c>
      <c r="I33" s="6" t="s">
        <v>132</v>
      </c>
      <c r="J33" s="6" t="s">
        <v>1097</v>
      </c>
      <c r="M33" s="6" t="s">
        <v>136</v>
      </c>
      <c r="O33" s="8" t="s">
        <v>1209</v>
      </c>
      <c r="P33" s="6" t="s">
        <v>172</v>
      </c>
      <c r="Q33" s="6" t="s">
        <v>1140</v>
      </c>
      <c r="R33" s="6" t="str">
        <f>Table2[[#This Row],[entity_domain]]</f>
        <v>Fans</v>
      </c>
      <c r="S33" s="6" t="str">
        <f>_xlfn.CONCAT( Table2[[#This Row],[device_suggested_area]], " ",Table2[[#This Row],[powercalc_group_3]])</f>
        <v>Edwin Fans</v>
      </c>
      <c r="T33" s="9" t="s">
        <v>1135</v>
      </c>
      <c r="V33" s="8"/>
      <c r="W33" s="8"/>
      <c r="X33" s="8"/>
      <c r="Y33" s="8"/>
      <c r="AD33" s="6" t="s">
        <v>262</v>
      </c>
      <c r="AF33" s="8"/>
      <c r="AH33" s="6" t="str">
        <f>IF(ISBLANK(AG33),  "", _xlfn.CONCAT("haas/entity/sensor/", LOWER(C33), "/", E33, "/config"))</f>
        <v/>
      </c>
      <c r="AI33" s="6" t="str">
        <f>IF(ISBLANK(AG33),  "", _xlfn.CONCAT(LOWER(C33), "/", E33))</f>
        <v/>
      </c>
      <c r="AK33" s="6"/>
      <c r="AL33" s="34"/>
      <c r="AM33" s="6" t="str">
        <f>IF(OR(ISBLANK(AV33), ISBLANK(AW33)), "", LOWER(_xlfn.CONCAT(Table2[[#This Row],[device_manufacturer]], "-",Table2[[#This Row],[device_suggested_area]], "-", Table2[[#This Row],[device_identifiers]])))</f>
        <v>senseme-edwin-fan</v>
      </c>
      <c r="AN33" s="8" t="s">
        <v>462</v>
      </c>
      <c r="AO33" s="6" t="s">
        <v>129</v>
      </c>
      <c r="AP33" s="6" t="s">
        <v>463</v>
      </c>
      <c r="AQ33" s="6" t="str">
        <f>IF(OR(ISBLANK(AV33), ISBLANK(AW33)), "", Table2[[#This Row],[device_via_device]])</f>
        <v>SenseMe</v>
      </c>
      <c r="AS33" s="6" t="s">
        <v>127</v>
      </c>
      <c r="AU33" s="6" t="s">
        <v>569</v>
      </c>
      <c r="AV33" s="6" t="s">
        <v>465</v>
      </c>
      <c r="AW33" s="6" t="s">
        <v>573</v>
      </c>
      <c r="AZ33" s="6" t="str">
        <f>IF(AND(ISBLANK(AV33), ISBLANK(AW33)), "", _xlfn.CONCAT("[", IF(ISBLANK(AV33), "", _xlfn.CONCAT("[""mac"", """, AV33, """]")), IF(ISBLANK(AW33), "", _xlfn.CONCAT(", [""ip"", """, AW33, """]")), "]"))</f>
        <v>[["mac", "20:f8:5e:d7:26:1c"], ["ip", "10.0.6.61"]]</v>
      </c>
    </row>
    <row r="34" spans="1:52" ht="16" customHeight="1">
      <c r="A34" s="6">
        <v>1502</v>
      </c>
      <c r="B34" s="6" t="s">
        <v>26</v>
      </c>
      <c r="C34" s="6" t="s">
        <v>133</v>
      </c>
      <c r="D34" s="6" t="s">
        <v>129</v>
      </c>
      <c r="E34" s="6" t="s">
        <v>583</v>
      </c>
      <c r="F34" s="6" t="str">
        <f>IF(ISBLANK(E34), "", Table2[[#This Row],[unique_id]])</f>
        <v>parents_fan</v>
      </c>
      <c r="G34" s="6" t="s">
        <v>201</v>
      </c>
      <c r="H34" s="6" t="s">
        <v>131</v>
      </c>
      <c r="I34" s="6" t="s">
        <v>132</v>
      </c>
      <c r="J34" s="6" t="s">
        <v>678</v>
      </c>
      <c r="M34" s="6" t="s">
        <v>136</v>
      </c>
      <c r="O34" s="8" t="s">
        <v>1209</v>
      </c>
      <c r="P34" s="6" t="s">
        <v>172</v>
      </c>
      <c r="Q34" s="6" t="s">
        <v>1140</v>
      </c>
      <c r="R34" s="6" t="str">
        <f>Table2[[#This Row],[entity_domain]]</f>
        <v>Fans</v>
      </c>
      <c r="S34" s="6" t="str">
        <f>_xlfn.CONCAT( Table2[[#This Row],[device_suggested_area]], " ",Table2[[#This Row],[powercalc_group_3]])</f>
        <v>Parents Fans</v>
      </c>
      <c r="T34" s="9" t="s">
        <v>1135</v>
      </c>
      <c r="V34" s="8"/>
      <c r="W34" s="8"/>
      <c r="X34" s="8"/>
      <c r="Y34" s="8"/>
      <c r="AD34" s="6" t="s">
        <v>262</v>
      </c>
      <c r="AF34" s="8"/>
      <c r="AH34" s="6" t="str">
        <f>IF(ISBLANK(AG34),  "", _xlfn.CONCAT("haas/entity/sensor/", LOWER(C34), "/", E34, "/config"))</f>
        <v/>
      </c>
      <c r="AI34" s="6" t="str">
        <f>IF(ISBLANK(AG34),  "", _xlfn.CONCAT(LOWER(C34), "/", E34))</f>
        <v/>
      </c>
      <c r="AK34" s="6"/>
      <c r="AL34" s="34"/>
      <c r="AM34" s="6" t="str">
        <f>IF(OR(ISBLANK(AV34), ISBLANK(AW34)), "", LOWER(_xlfn.CONCAT(Table2[[#This Row],[device_manufacturer]], "-",Table2[[#This Row],[device_suggested_area]], "-", Table2[[#This Row],[device_identifiers]])))</f>
        <v>senseme-parents-fan</v>
      </c>
      <c r="AN34" s="8" t="s">
        <v>462</v>
      </c>
      <c r="AO34" s="6" t="s">
        <v>129</v>
      </c>
      <c r="AP34" s="6" t="s">
        <v>463</v>
      </c>
      <c r="AQ34" s="6" t="str">
        <f>IF(OR(ISBLANK(AV34), ISBLANK(AW34)), "", Table2[[#This Row],[device_via_device]])</f>
        <v>SenseMe</v>
      </c>
      <c r="AS34" s="6" t="s">
        <v>201</v>
      </c>
      <c r="AU34" s="6" t="s">
        <v>569</v>
      </c>
      <c r="AV34" s="6" t="s">
        <v>468</v>
      </c>
      <c r="AW34" s="6" t="s">
        <v>574</v>
      </c>
      <c r="AZ34" s="6" t="str">
        <f>IF(AND(ISBLANK(AV34), ISBLANK(AW34)), "", _xlfn.CONCAT("[", IF(ISBLANK(AV34), "", _xlfn.CONCAT("[""mac"", """, AV34, """]")), IF(ISBLANK(AW34), "", _xlfn.CONCAT(", [""ip"", """, AW34, """]")), "]"))</f>
        <v>[["mac", "20:f8:5e:d8:a5:6b"], ["ip", "10.0.6.62"]]</v>
      </c>
    </row>
    <row r="35" spans="1:52" ht="16" customHeight="1">
      <c r="A35" s="6">
        <v>1505</v>
      </c>
      <c r="B35" s="6" t="s">
        <v>26</v>
      </c>
      <c r="C35" s="6" t="s">
        <v>133</v>
      </c>
      <c r="D35" s="6" t="s">
        <v>129</v>
      </c>
      <c r="E35" s="6" t="s">
        <v>584</v>
      </c>
      <c r="F35" s="6" t="str">
        <f>IF(ISBLANK(E35), "", Table2[[#This Row],[unique_id]])</f>
        <v>lounge_fan</v>
      </c>
      <c r="G35" s="6" t="s">
        <v>203</v>
      </c>
      <c r="H35" s="6" t="s">
        <v>131</v>
      </c>
      <c r="I35" s="6" t="s">
        <v>132</v>
      </c>
      <c r="J35" s="6" t="s">
        <v>678</v>
      </c>
      <c r="M35" s="6" t="s">
        <v>136</v>
      </c>
      <c r="O35" s="8" t="s">
        <v>1209</v>
      </c>
      <c r="P35" s="6" t="s">
        <v>172</v>
      </c>
      <c r="Q35" s="6" t="s">
        <v>1140</v>
      </c>
      <c r="R35" s="6" t="str">
        <f>Table2[[#This Row],[entity_domain]]</f>
        <v>Fans</v>
      </c>
      <c r="S35" s="6" t="str">
        <f>_xlfn.CONCAT( Table2[[#This Row],[device_suggested_area]], " ",Table2[[#This Row],[powercalc_group_3]])</f>
        <v>Lounge Fans</v>
      </c>
      <c r="T35" s="9" t="s">
        <v>1135</v>
      </c>
      <c r="V35" s="8"/>
      <c r="W35" s="8"/>
      <c r="X35" s="8"/>
      <c r="Y35" s="8"/>
      <c r="AD35" s="6" t="s">
        <v>262</v>
      </c>
      <c r="AF35" s="8"/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4"/>
      <c r="AM35" s="6" t="str">
        <f>IF(OR(ISBLANK(AV35), ISBLANK(AW35)), "", LOWER(_xlfn.CONCAT(Table2[[#This Row],[device_manufacturer]], "-",Table2[[#This Row],[device_suggested_area]], "-", Table2[[#This Row],[device_identifiers]])))</f>
        <v>senseme-lounge-fan</v>
      </c>
      <c r="AN35" s="8" t="s">
        <v>462</v>
      </c>
      <c r="AO35" s="6" t="s">
        <v>129</v>
      </c>
      <c r="AP35" s="6" t="s">
        <v>463</v>
      </c>
      <c r="AQ35" s="6" t="str">
        <f>IF(OR(ISBLANK(AV35), ISBLANK(AW35)), "", Table2[[#This Row],[device_via_device]])</f>
        <v>SenseMe</v>
      </c>
      <c r="AS35" s="6" t="s">
        <v>203</v>
      </c>
      <c r="AU35" s="6" t="s">
        <v>569</v>
      </c>
      <c r="AV35" s="6" t="s">
        <v>469</v>
      </c>
      <c r="AW35" s="6" t="s">
        <v>575</v>
      </c>
      <c r="AZ35" s="6" t="str">
        <f>IF(AND(ISBLANK(AV35), ISBLANK(AW35)), "", _xlfn.CONCAT("[", IF(ISBLANK(AV35), "", _xlfn.CONCAT("[""mac"", """, AV35, """]")), IF(ISBLANK(AW35), "", _xlfn.CONCAT(", [""ip"", """, AW35, """]")), "]"))</f>
        <v>[["mac", "20:f8:5e:d9:11:77"], ["ip", "10.0.6.63"]]</v>
      </c>
    </row>
    <row r="36" spans="1:52" ht="16" customHeight="1">
      <c r="A36" s="6">
        <v>1507</v>
      </c>
      <c r="B36" s="6" t="s">
        <v>26</v>
      </c>
      <c r="C36" s="6" t="s">
        <v>133</v>
      </c>
      <c r="D36" s="6" t="s">
        <v>129</v>
      </c>
      <c r="E36" s="6" t="s">
        <v>586</v>
      </c>
      <c r="F36" s="6" t="str">
        <f>IF(ISBLANK(E36), "", Table2[[#This Row],[unique_id]])</f>
        <v>deck_east_fan</v>
      </c>
      <c r="G36" s="6" t="s">
        <v>225</v>
      </c>
      <c r="H36" s="6" t="s">
        <v>131</v>
      </c>
      <c r="I36" s="6" t="s">
        <v>132</v>
      </c>
      <c r="O36" s="8" t="s">
        <v>1209</v>
      </c>
      <c r="P36" s="6" t="s">
        <v>172</v>
      </c>
      <c r="Q36" s="6" t="s">
        <v>1140</v>
      </c>
      <c r="R36" s="6" t="str">
        <f>Table2[[#This Row],[entity_domain]]</f>
        <v>Fans</v>
      </c>
      <c r="S36" s="6" t="str">
        <f>_xlfn.CONCAT( Table2[[#This Row],[device_suggested_area]], " ",Table2[[#This Row],[powercalc_group_3]])</f>
        <v>Deck Fans</v>
      </c>
      <c r="T36" s="9" t="s">
        <v>1135</v>
      </c>
      <c r="V36" s="8"/>
      <c r="W36" s="8"/>
      <c r="X36" s="8"/>
      <c r="Y36" s="8"/>
      <c r="AD36" s="6" t="s">
        <v>262</v>
      </c>
      <c r="AF36" s="8"/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4"/>
      <c r="AM36" s="6" t="str">
        <f>IF(OR(ISBLANK(AV36), ISBLANK(AW36)), "", LOWER(_xlfn.CONCAT(Table2[[#This Row],[device_manufacturer]], "-",Table2[[#This Row],[device_suggested_area]], "-", Table2[[#This Row],[device_identifiers]])))</f>
        <v>senseme-deck-east-fan</v>
      </c>
      <c r="AN36" s="8" t="s">
        <v>462</v>
      </c>
      <c r="AO36" s="6" t="s">
        <v>471</v>
      </c>
      <c r="AP36" s="6" t="s">
        <v>463</v>
      </c>
      <c r="AQ36" s="6" t="str">
        <f>IF(OR(ISBLANK(AV36), ISBLANK(AW36)), "", Table2[[#This Row],[device_via_device]])</f>
        <v>SenseMe</v>
      </c>
      <c r="AS36" s="6" t="s">
        <v>436</v>
      </c>
      <c r="AU36" s="6" t="s">
        <v>569</v>
      </c>
      <c r="AV36" s="6" t="s">
        <v>466</v>
      </c>
      <c r="AW36" s="6" t="s">
        <v>576</v>
      </c>
      <c r="AZ36" s="6" t="str">
        <f>IF(AND(ISBLANK(AV36), ISBLANK(AW36)), "", _xlfn.CONCAT("[", IF(ISBLANK(AV36), "", _xlfn.CONCAT("[""mac"", """, AV36, """]")), IF(ISBLANK(AW36), "", _xlfn.CONCAT(", [""ip"", """, AW36, """]")), "]"))</f>
        <v>[["mac", "20:f8:5e:1e:ea:a0"], ["ip", "10.0.6.64"]]</v>
      </c>
    </row>
    <row r="37" spans="1:52" ht="16" customHeight="1">
      <c r="A37" s="6">
        <v>1508</v>
      </c>
      <c r="B37" s="6" t="s">
        <v>26</v>
      </c>
      <c r="C37" s="6" t="s">
        <v>133</v>
      </c>
      <c r="D37" s="6" t="s">
        <v>129</v>
      </c>
      <c r="E37" s="6" t="s">
        <v>587</v>
      </c>
      <c r="F37" s="6" t="str">
        <f>IF(ISBLANK(E37), "", Table2[[#This Row],[unique_id]])</f>
        <v>deck_west_fan</v>
      </c>
      <c r="G37" s="6" t="s">
        <v>224</v>
      </c>
      <c r="H37" s="6" t="s">
        <v>131</v>
      </c>
      <c r="I37" s="6" t="s">
        <v>132</v>
      </c>
      <c r="O37" s="8" t="s">
        <v>1209</v>
      </c>
      <c r="P37" s="6" t="s">
        <v>172</v>
      </c>
      <c r="Q37" s="6" t="s">
        <v>1140</v>
      </c>
      <c r="R37" s="6" t="str">
        <f>Table2[[#This Row],[entity_domain]]</f>
        <v>Fans</v>
      </c>
      <c r="S37" s="6" t="str">
        <f>_xlfn.CONCAT( Table2[[#This Row],[device_suggested_area]], " ",Table2[[#This Row],[powercalc_group_3]])</f>
        <v>Deck Fans</v>
      </c>
      <c r="T37" s="9" t="s">
        <v>1135</v>
      </c>
      <c r="V37" s="8"/>
      <c r="W37" s="8"/>
      <c r="X37" s="8"/>
      <c r="Y37" s="8"/>
      <c r="AD37" s="6" t="s">
        <v>262</v>
      </c>
      <c r="AF37" s="8"/>
      <c r="AH37" s="6" t="str">
        <f>IF(ISBLANK(AG37),  "", _xlfn.CONCAT("haas/entity/sensor/", LOWER(C37), "/", E37, "/config"))</f>
        <v/>
      </c>
      <c r="AI37" s="6" t="str">
        <f>IF(ISBLANK(AG37),  "", _xlfn.CONCAT(LOWER(C37), "/", E37))</f>
        <v/>
      </c>
      <c r="AK37" s="6"/>
      <c r="AL37" s="34"/>
      <c r="AM37" s="6" t="str">
        <f>IF(OR(ISBLANK(AV37), ISBLANK(AW37)), "", LOWER(_xlfn.CONCAT(Table2[[#This Row],[device_manufacturer]], "-",Table2[[#This Row],[device_suggested_area]], "-", Table2[[#This Row],[device_identifiers]])))</f>
        <v>senseme-deck-west-fan</v>
      </c>
      <c r="AN37" s="8" t="s">
        <v>462</v>
      </c>
      <c r="AO37" s="6" t="s">
        <v>472</v>
      </c>
      <c r="AP37" s="6" t="s">
        <v>463</v>
      </c>
      <c r="AQ37" s="6" t="str">
        <f>IF(OR(ISBLANK(AV37), ISBLANK(AW37)), "", Table2[[#This Row],[device_via_device]])</f>
        <v>SenseMe</v>
      </c>
      <c r="AS37" s="6" t="s">
        <v>436</v>
      </c>
      <c r="AU37" s="6" t="s">
        <v>569</v>
      </c>
      <c r="AV37" s="6" t="s">
        <v>467</v>
      </c>
      <c r="AW37" s="12" t="s">
        <v>577</v>
      </c>
      <c r="AX37" s="12"/>
      <c r="AY37" s="12"/>
      <c r="AZ37" s="6" t="str">
        <f>IF(AND(ISBLANK(AV37), ISBLANK(AW37)), "", _xlfn.CONCAT("[", IF(ISBLANK(AV37), "", _xlfn.CONCAT("[""mac"", """, AV37, """]")), IF(ISBLANK(AW37), "", _xlfn.CONCAT(", [""ip"", """, AW37, """]")), "]"))</f>
        <v>[["mac", "20:f8:5e:1e:da:35"], ["ip", "10.0.6.65"]]</v>
      </c>
    </row>
    <row r="38" spans="1:52" ht="16" customHeight="1">
      <c r="A38" s="58">
        <v>2554</v>
      </c>
      <c r="B38" s="58" t="s">
        <v>26</v>
      </c>
      <c r="C38" s="58" t="s">
        <v>244</v>
      </c>
      <c r="D38" s="58" t="s">
        <v>134</v>
      </c>
      <c r="E38" s="58" t="s">
        <v>1216</v>
      </c>
      <c r="F38" s="58" t="str">
        <f>IF(ISBLANK(E38), "", Table2[[#This Row],[unique_id]])</f>
        <v>lounge_sub</v>
      </c>
      <c r="G38" s="58" t="s">
        <v>1217</v>
      </c>
      <c r="H38" s="58" t="s">
        <v>752</v>
      </c>
      <c r="I38" s="58" t="s">
        <v>335</v>
      </c>
      <c r="J38" s="58"/>
      <c r="K38" s="58"/>
      <c r="L38" s="58"/>
      <c r="M38" s="58" t="s">
        <v>289</v>
      </c>
      <c r="N38" s="58"/>
      <c r="O38" s="60" t="s">
        <v>1209</v>
      </c>
      <c r="P38" s="58" t="s">
        <v>172</v>
      </c>
      <c r="Q38" s="58" t="s">
        <v>1140</v>
      </c>
      <c r="R38" s="78" t="s">
        <v>1125</v>
      </c>
      <c r="S38" s="58" t="str">
        <f>_xlfn.CONCAT( "", "",Table2[[#This Row],[friendly_name]])</f>
        <v>Lounge Sub</v>
      </c>
      <c r="T38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U38" s="58"/>
      <c r="V38" s="60"/>
      <c r="W38" s="60"/>
      <c r="X38" s="60"/>
      <c r="Y38" s="60"/>
      <c r="Z38" s="60"/>
      <c r="AA38" s="58"/>
      <c r="AB38" s="58"/>
      <c r="AC38" s="58"/>
      <c r="AD38" s="58" t="s">
        <v>1218</v>
      </c>
      <c r="AE38" s="58"/>
      <c r="AF38" s="60"/>
      <c r="AG38" s="58"/>
      <c r="AH38" s="58" t="str">
        <f>IF(ISBLANK(AG38),  "", _xlfn.CONCAT("haas/entity/sensor/", LOWER(C38), "/", E38, "/config"))</f>
        <v/>
      </c>
      <c r="AI38" s="58" t="str">
        <f>IF(ISBLANK(AG38),  "", _xlfn.CONCAT(LOWER(C38), "/", E38))</f>
        <v/>
      </c>
      <c r="AJ38" s="58"/>
      <c r="AK38" s="58"/>
      <c r="AL38" s="75"/>
      <c r="AM38" s="58" t="str">
        <f>IF(OR(ISBLANK(AV38), ISBLANK(AW38)), "", LOWER(_xlfn.CONCAT(Table2[[#This Row],[device_manufacturer]], "-",Table2[[#This Row],[device_suggested_area]], "-", Table2[[#This Row],[device_identifiers]])))</f>
        <v>tplink-lounge-sub</v>
      </c>
      <c r="AN38" s="60" t="s">
        <v>440</v>
      </c>
      <c r="AO38" s="58" t="s">
        <v>1219</v>
      </c>
      <c r="AP38" s="79" t="s">
        <v>439</v>
      </c>
      <c r="AQ38" s="58" t="str">
        <f>IF(OR(ISBLANK(AV38), ISBLANK(AW38)), "", Table2[[#This Row],[device_via_device]])</f>
        <v>TPLink</v>
      </c>
      <c r="AR38" s="58" t="s">
        <v>1226</v>
      </c>
      <c r="AS38" s="58" t="s">
        <v>203</v>
      </c>
      <c r="AT38" s="58"/>
      <c r="AU38" s="58" t="s">
        <v>569</v>
      </c>
      <c r="AV38" s="58" t="s">
        <v>418</v>
      </c>
      <c r="AW38" s="58" t="s">
        <v>551</v>
      </c>
      <c r="AX38" s="58"/>
      <c r="AY38" s="58"/>
      <c r="AZ38" s="58" t="str">
        <f>IF(AND(ISBLANK(AV38), ISBLANK(AW38)), "", _xlfn.CONCAT("[", IF(ISBLANK(AV38), "", _xlfn.CONCAT("[""mac"", """, AV38, """]")), IF(ISBLANK(AW38), "", _xlfn.CONCAT(", [""ip"", """, AW38, """]")), "]"))</f>
        <v>[["mac", "10:27:f5:31:f2:2b"], ["ip", "10.0.6.70"]]</v>
      </c>
    </row>
    <row r="39" spans="1:52" ht="16" customHeight="1">
      <c r="A39" s="58">
        <v>2572</v>
      </c>
      <c r="B39" s="58" t="s">
        <v>26</v>
      </c>
      <c r="C39" s="58" t="s">
        <v>244</v>
      </c>
      <c r="D39" s="58" t="s">
        <v>134</v>
      </c>
      <c r="E39" s="58" t="s">
        <v>274</v>
      </c>
      <c r="F39" s="58" t="str">
        <f>IF(ISBLANK(E39), "", Table2[[#This Row],[unique_id]])</f>
        <v>study_battery_charger</v>
      </c>
      <c r="G39" s="58" t="s">
        <v>242</v>
      </c>
      <c r="H39" s="58" t="s">
        <v>752</v>
      </c>
      <c r="I39" s="58" t="s">
        <v>335</v>
      </c>
      <c r="J39" s="58"/>
      <c r="K39" s="58"/>
      <c r="L39" s="58"/>
      <c r="M39" s="58" t="s">
        <v>289</v>
      </c>
      <c r="N39" s="58"/>
      <c r="O39" s="60" t="s">
        <v>1209</v>
      </c>
      <c r="P39" s="58" t="s">
        <v>172</v>
      </c>
      <c r="Q39" s="58" t="s">
        <v>1140</v>
      </c>
      <c r="R39" s="58" t="s">
        <v>752</v>
      </c>
      <c r="S39" s="58" t="str">
        <f>_xlfn.CONCAT( Table2[[#This Row],[device_suggested_area]], " ",Table2[[#This Row],[friendly_name]])</f>
        <v>Study Battery Charger</v>
      </c>
      <c r="T3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U39" s="58"/>
      <c r="V39" s="60"/>
      <c r="W39" s="60"/>
      <c r="X39" s="60"/>
      <c r="Y39" s="60"/>
      <c r="Z39" s="60"/>
      <c r="AA39" s="58"/>
      <c r="AB39" s="58"/>
      <c r="AC39" s="58"/>
      <c r="AD39" s="58" t="s">
        <v>287</v>
      </c>
      <c r="AE39" s="58"/>
      <c r="AF39" s="60"/>
      <c r="AG39" s="58"/>
      <c r="AH39" s="58" t="str">
        <f>IF(ISBLANK(AG39),  "", _xlfn.CONCAT("haas/entity/sensor/", LOWER(C39), "/", E39, "/config"))</f>
        <v/>
      </c>
      <c r="AI39" s="58" t="str">
        <f>IF(ISBLANK(AG39),  "", _xlfn.CONCAT(LOWER(C39), "/", E39))</f>
        <v/>
      </c>
      <c r="AJ39" s="58"/>
      <c r="AK39" s="58"/>
      <c r="AL39" s="75"/>
      <c r="AM39" s="58" t="str">
        <f>IF(OR(ISBLANK(AV39), ISBLANK(AW39)), "", LOWER(_xlfn.CONCAT(Table2[[#This Row],[device_manufacturer]], "-",Table2[[#This Row],[device_suggested_area]], "-", Table2[[#This Row],[device_identifiers]])))</f>
        <v>tplink-study-battery-charger</v>
      </c>
      <c r="AN39" s="60" t="s">
        <v>440</v>
      </c>
      <c r="AO39" s="58" t="s">
        <v>473</v>
      </c>
      <c r="AP39" s="61" t="s">
        <v>439</v>
      </c>
      <c r="AQ39" s="58" t="str">
        <f>IF(OR(ISBLANK(AV39), ISBLANK(AW39)), "", Table2[[#This Row],[device_via_device]])</f>
        <v>TPLink</v>
      </c>
      <c r="AR39" s="58" t="s">
        <v>1226</v>
      </c>
      <c r="AS39" s="58" t="s">
        <v>435</v>
      </c>
      <c r="AT39" s="58"/>
      <c r="AU39" s="58" t="s">
        <v>569</v>
      </c>
      <c r="AV39" s="58" t="s">
        <v>419</v>
      </c>
      <c r="AW39" s="58" t="s">
        <v>552</v>
      </c>
      <c r="AX39" s="58"/>
      <c r="AY39" s="58"/>
      <c r="AZ39" s="58" t="str">
        <f>IF(AND(ISBLANK(AV39), ISBLANK(AW39)), "", _xlfn.CONCAT("[", IF(ISBLANK(AV39), "", _xlfn.CONCAT("[""mac"", """, AV39, """]")), IF(ISBLANK(AW39), "", _xlfn.CONCAT(", [""ip"", """, AW39, """]")), "]"))</f>
        <v>[["mac", "5c:a6:e6:25:64:e9"], ["ip", "10.0.6.71"]]</v>
      </c>
    </row>
    <row r="40" spans="1:52" ht="16" customHeight="1">
      <c r="A40" s="58">
        <v>2574</v>
      </c>
      <c r="B40" s="58" t="s">
        <v>26</v>
      </c>
      <c r="C40" s="58" t="s">
        <v>244</v>
      </c>
      <c r="D40" s="58" t="s">
        <v>134</v>
      </c>
      <c r="E40" s="58" t="s">
        <v>275</v>
      </c>
      <c r="F40" s="58" t="str">
        <f>IF(ISBLANK(E40), "", Table2[[#This Row],[unique_id]])</f>
        <v>laundry_vacuum_charger</v>
      </c>
      <c r="G40" s="58" t="s">
        <v>241</v>
      </c>
      <c r="H40" s="58" t="s">
        <v>752</v>
      </c>
      <c r="I40" s="58" t="s">
        <v>335</v>
      </c>
      <c r="J40" s="58"/>
      <c r="K40" s="58"/>
      <c r="L40" s="58"/>
      <c r="M40" s="58" t="s">
        <v>289</v>
      </c>
      <c r="N40" s="58"/>
      <c r="O40" s="60" t="s">
        <v>1209</v>
      </c>
      <c r="P40" s="58" t="s">
        <v>172</v>
      </c>
      <c r="Q40" s="58" t="s">
        <v>1140</v>
      </c>
      <c r="R40" s="58" t="s">
        <v>752</v>
      </c>
      <c r="S40" s="58" t="str">
        <f>_xlfn.CONCAT( Table2[[#This Row],[device_suggested_area]], " ",Table2[[#This Row],[friendly_name]])</f>
        <v>Laundry Vacuum Charger</v>
      </c>
      <c r="T40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U40" s="58"/>
      <c r="V40" s="60"/>
      <c r="W40" s="60"/>
      <c r="X40" s="60"/>
      <c r="Y40" s="60"/>
      <c r="Z40" s="60"/>
      <c r="AA40" s="58"/>
      <c r="AB40" s="58"/>
      <c r="AC40" s="58"/>
      <c r="AD40" s="58" t="s">
        <v>287</v>
      </c>
      <c r="AE40" s="58"/>
      <c r="AF40" s="60"/>
      <c r="AG40" s="58"/>
      <c r="AH40" s="58" t="str">
        <f>IF(ISBLANK(AG40),  "", _xlfn.CONCAT("haas/entity/sensor/", LOWER(C40), "/", E40, "/config"))</f>
        <v/>
      </c>
      <c r="AI40" s="58" t="str">
        <f>IF(ISBLANK(AG40),  "", _xlfn.CONCAT(LOWER(C40), "/", E40))</f>
        <v/>
      </c>
      <c r="AJ40" s="58"/>
      <c r="AK40" s="58"/>
      <c r="AL40" s="75"/>
      <c r="AM40" s="58" t="str">
        <f>IF(OR(ISBLANK(AV40), ISBLANK(AW40)), "", LOWER(_xlfn.CONCAT(Table2[[#This Row],[device_manufacturer]], "-",Table2[[#This Row],[device_suggested_area]], "-", Table2[[#This Row],[device_identifiers]])))</f>
        <v>tplink-laundry-vacuum-charger</v>
      </c>
      <c r="AN40" s="60" t="s">
        <v>440</v>
      </c>
      <c r="AO40" s="58" t="s">
        <v>474</v>
      </c>
      <c r="AP40" s="61" t="s">
        <v>439</v>
      </c>
      <c r="AQ40" s="58" t="str">
        <f>IF(OR(ISBLANK(AV40), ISBLANK(AW40)), "", Table2[[#This Row],[device_via_device]])</f>
        <v>TPLink</v>
      </c>
      <c r="AR40" s="58" t="s">
        <v>1227</v>
      </c>
      <c r="AS40" s="58" t="s">
        <v>223</v>
      </c>
      <c r="AT40" s="58"/>
      <c r="AU40" s="58" t="s">
        <v>569</v>
      </c>
      <c r="AV40" s="58" t="s">
        <v>420</v>
      </c>
      <c r="AW40" s="58" t="s">
        <v>553</v>
      </c>
      <c r="AX40" s="58"/>
      <c r="AY40" s="58"/>
      <c r="AZ40" s="58" t="str">
        <f>IF(AND(ISBLANK(AV40), ISBLANK(AW40)), "", _xlfn.CONCAT("[", IF(ISBLANK(AV40), "", _xlfn.CONCAT("[""mac"", """, AV40, """]")), IF(ISBLANK(AW40), "", _xlfn.CONCAT(", [""ip"", """, AW40, """]")), "]"))</f>
        <v>[["mac", "5c:a6:e6:25:57:fd"], ["ip", "10.0.6.72"]]</v>
      </c>
    </row>
    <row r="41" spans="1:52" ht="16" customHeight="1">
      <c r="A41" s="58">
        <v>2560</v>
      </c>
      <c r="B41" s="58" t="s">
        <v>26</v>
      </c>
      <c r="C41" s="58" t="s">
        <v>244</v>
      </c>
      <c r="D41" s="58" t="s">
        <v>134</v>
      </c>
      <c r="E41" s="58" t="s">
        <v>263</v>
      </c>
      <c r="F41" s="58" t="str">
        <f>IF(ISBLANK(E41), "", Table2[[#This Row],[unique_id]])</f>
        <v>kitchen_dish_washer</v>
      </c>
      <c r="G41" s="58" t="s">
        <v>239</v>
      </c>
      <c r="H41" s="58" t="s">
        <v>752</v>
      </c>
      <c r="I41" s="58" t="s">
        <v>335</v>
      </c>
      <c r="J41" s="58"/>
      <c r="K41" s="58"/>
      <c r="L41" s="58"/>
      <c r="M41" s="58" t="s">
        <v>289</v>
      </c>
      <c r="N41" s="58"/>
      <c r="O41" s="60" t="s">
        <v>1209</v>
      </c>
      <c r="P41" s="58" t="s">
        <v>172</v>
      </c>
      <c r="Q41" s="76" t="s">
        <v>1141</v>
      </c>
      <c r="R41" s="58" t="s">
        <v>1151</v>
      </c>
      <c r="S41" s="58" t="str">
        <f>_xlfn.CONCAT( Table2[[#This Row],[device_suggested_area]], " ",Table2[[#This Row],[friendly_name]])</f>
        <v>Kitchen Dish Washer</v>
      </c>
      <c r="T4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U41" s="58"/>
      <c r="V41" s="60"/>
      <c r="W41" s="60"/>
      <c r="X41" s="60"/>
      <c r="Y41" s="60"/>
      <c r="Z41" s="60"/>
      <c r="AA41" s="58"/>
      <c r="AB41" s="58"/>
      <c r="AC41" s="58"/>
      <c r="AD41" s="58" t="s">
        <v>276</v>
      </c>
      <c r="AE41" s="58"/>
      <c r="AF41" s="60"/>
      <c r="AG41" s="58"/>
      <c r="AH41" s="58" t="str">
        <f>IF(ISBLANK(AG41),  "", _xlfn.CONCAT("haas/entity/sensor/", LOWER(C41), "/", E41, "/config"))</f>
        <v/>
      </c>
      <c r="AI41" s="58" t="str">
        <f>IF(ISBLANK(AG41),  "", _xlfn.CONCAT(LOWER(C41), "/", E41))</f>
        <v/>
      </c>
      <c r="AJ41" s="58"/>
      <c r="AK41" s="58"/>
      <c r="AL41" s="75"/>
      <c r="AM41" s="58" t="str">
        <f>IF(OR(ISBLANK(AV41), ISBLANK(AW41)), "", LOWER(_xlfn.CONCAT(Table2[[#This Row],[device_manufacturer]], "-",Table2[[#This Row],[device_suggested_area]], "-", Table2[[#This Row],[device_identifiers]])))</f>
        <v>tplink-kitchen-dish_washer</v>
      </c>
      <c r="AN41" s="60" t="s">
        <v>440</v>
      </c>
      <c r="AO41" s="58" t="s">
        <v>452</v>
      </c>
      <c r="AP41" s="79" t="s">
        <v>439</v>
      </c>
      <c r="AQ41" s="58" t="str">
        <f>IF(OR(ISBLANK(AV41), ISBLANK(AW41)), "", Table2[[#This Row],[device_via_device]])</f>
        <v>TPLink</v>
      </c>
      <c r="AR41" s="58" t="s">
        <v>1226</v>
      </c>
      <c r="AS41" s="58" t="s">
        <v>215</v>
      </c>
      <c r="AT41" s="58"/>
      <c r="AU41" s="58" t="s">
        <v>569</v>
      </c>
      <c r="AV41" s="58" t="s">
        <v>421</v>
      </c>
      <c r="AW41" s="58" t="s">
        <v>554</v>
      </c>
      <c r="AX41" s="58"/>
      <c r="AY41" s="58"/>
      <c r="AZ41" s="58" t="str">
        <f>IF(AND(ISBLANK(AV41), ISBLANK(AW41)), "", _xlfn.CONCAT("[", IF(ISBLANK(AV41), "", _xlfn.CONCAT("[""mac"", """, AV41, """]")), IF(ISBLANK(AW41), "", _xlfn.CONCAT(", [""ip"", """, AW41, """]")), "]"))</f>
        <v>[["mac", "5c:a6:e6:25:55:f7"], ["ip", "10.0.6.73"]]</v>
      </c>
    </row>
    <row r="42" spans="1:52" ht="16" customHeight="1">
      <c r="A42" s="58">
        <v>2562</v>
      </c>
      <c r="B42" s="58" t="s">
        <v>26</v>
      </c>
      <c r="C42" s="58" t="s">
        <v>244</v>
      </c>
      <c r="D42" s="58" t="s">
        <v>134</v>
      </c>
      <c r="E42" s="58" t="s">
        <v>264</v>
      </c>
      <c r="F42" s="58" t="str">
        <f>IF(ISBLANK(E42), "", Table2[[#This Row],[unique_id]])</f>
        <v>laundry_clothes_dryer</v>
      </c>
      <c r="G42" s="58" t="s">
        <v>240</v>
      </c>
      <c r="H42" s="58" t="s">
        <v>752</v>
      </c>
      <c r="I42" s="58" t="s">
        <v>335</v>
      </c>
      <c r="J42" s="58"/>
      <c r="K42" s="58"/>
      <c r="L42" s="58"/>
      <c r="M42" s="58" t="s">
        <v>289</v>
      </c>
      <c r="N42" s="58"/>
      <c r="O42" s="60" t="s">
        <v>1209</v>
      </c>
      <c r="P42" s="58" t="s">
        <v>172</v>
      </c>
      <c r="Q42" s="58" t="s">
        <v>1141</v>
      </c>
      <c r="R42" s="58" t="s">
        <v>1151</v>
      </c>
      <c r="S42" s="58" t="str">
        <f>_xlfn.CONCAT( Table2[[#This Row],[device_suggested_area]], " ",Table2[[#This Row],[friendly_name]])</f>
        <v>Laundry Clothes Dryer</v>
      </c>
      <c r="T42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U42" s="58"/>
      <c r="V42" s="60"/>
      <c r="W42" s="60"/>
      <c r="X42" s="60"/>
      <c r="Y42" s="60"/>
      <c r="Z42" s="60"/>
      <c r="AA42" s="58"/>
      <c r="AB42" s="58"/>
      <c r="AC42" s="58"/>
      <c r="AD42" s="58" t="s">
        <v>277</v>
      </c>
      <c r="AE42" s="58"/>
      <c r="AF42" s="60"/>
      <c r="AG42" s="58"/>
      <c r="AH42" s="58" t="str">
        <f>IF(ISBLANK(AG42),  "", _xlfn.CONCAT("haas/entity/sensor/", LOWER(C42), "/", E42, "/config"))</f>
        <v/>
      </c>
      <c r="AI42" s="58" t="str">
        <f>IF(ISBLANK(AG42),  "", _xlfn.CONCAT(LOWER(C42), "/", E42))</f>
        <v/>
      </c>
      <c r="AJ42" s="58"/>
      <c r="AK42" s="58"/>
      <c r="AL42" s="75"/>
      <c r="AM42" s="58" t="str">
        <f>IF(OR(ISBLANK(AV42), ISBLANK(AW42)), "", LOWER(_xlfn.CONCAT(Table2[[#This Row],[device_manufacturer]], "-",Table2[[#This Row],[device_suggested_area]], "-", Table2[[#This Row],[device_identifiers]])))</f>
        <v>tplink-laundry-clothes-dryer</v>
      </c>
      <c r="AN42" s="60" t="s">
        <v>440</v>
      </c>
      <c r="AO42" s="58" t="s">
        <v>475</v>
      </c>
      <c r="AP42" s="61" t="s">
        <v>439</v>
      </c>
      <c r="AQ42" s="58" t="str">
        <f>IF(OR(ISBLANK(AV42), ISBLANK(AW42)), "", Table2[[#This Row],[device_via_device]])</f>
        <v>TPLink</v>
      </c>
      <c r="AR42" s="58" t="s">
        <v>1226</v>
      </c>
      <c r="AS42" s="58" t="s">
        <v>223</v>
      </c>
      <c r="AT42" s="58"/>
      <c r="AU42" s="58" t="s">
        <v>569</v>
      </c>
      <c r="AV42" s="58" t="s">
        <v>422</v>
      </c>
      <c r="AW42" s="58" t="s">
        <v>555</v>
      </c>
      <c r="AX42" s="58"/>
      <c r="AY42" s="58"/>
      <c r="AZ42" s="58" t="str">
        <f>IF(AND(ISBLANK(AV42), ISBLANK(AW42)), "", _xlfn.CONCAT("[", IF(ISBLANK(AV42), "", _xlfn.CONCAT("[""mac"", """, AV42, """]")), IF(ISBLANK(AW42), "", _xlfn.CONCAT(", [""ip"", """, AW42, """]")), "]"))</f>
        <v>[["mac", "5c:a6:e6:25:55:f0"], ["ip", "10.0.6.74"]]</v>
      </c>
    </row>
    <row r="43" spans="1:52" ht="16" customHeight="1">
      <c r="A43" s="58">
        <v>2564</v>
      </c>
      <c r="B43" s="58" t="s">
        <v>26</v>
      </c>
      <c r="C43" s="58" t="s">
        <v>244</v>
      </c>
      <c r="D43" s="58" t="s">
        <v>134</v>
      </c>
      <c r="E43" s="58" t="s">
        <v>265</v>
      </c>
      <c r="F43" s="58" t="str">
        <f>IF(ISBLANK(E43), "", Table2[[#This Row],[unique_id]])</f>
        <v>laundry_washing_machine</v>
      </c>
      <c r="G43" s="58" t="s">
        <v>238</v>
      </c>
      <c r="H43" s="58" t="s">
        <v>752</v>
      </c>
      <c r="I43" s="58" t="s">
        <v>335</v>
      </c>
      <c r="J43" s="58"/>
      <c r="K43" s="58"/>
      <c r="L43" s="58"/>
      <c r="M43" s="58" t="s">
        <v>289</v>
      </c>
      <c r="N43" s="58"/>
      <c r="O43" s="60" t="s">
        <v>1209</v>
      </c>
      <c r="P43" s="58" t="s">
        <v>172</v>
      </c>
      <c r="Q43" s="58" t="s">
        <v>1141</v>
      </c>
      <c r="R43" s="58" t="s">
        <v>1151</v>
      </c>
      <c r="S43" s="58" t="str">
        <f>_xlfn.CONCAT( Table2[[#This Row],[device_suggested_area]], " ",Table2[[#This Row],[friendly_name]])</f>
        <v>Laundry Washing Machine</v>
      </c>
      <c r="T43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U43" s="58"/>
      <c r="V43" s="60"/>
      <c r="W43" s="60"/>
      <c r="X43" s="60"/>
      <c r="Y43" s="60"/>
      <c r="Z43" s="60"/>
      <c r="AA43" s="58"/>
      <c r="AB43" s="58"/>
      <c r="AC43" s="58"/>
      <c r="AD43" s="58" t="s">
        <v>278</v>
      </c>
      <c r="AE43" s="58"/>
      <c r="AF43" s="60"/>
      <c r="AG43" s="58"/>
      <c r="AH43" s="58" t="str">
        <f>IF(ISBLANK(AG43),  "", _xlfn.CONCAT("haas/entity/sensor/", LOWER(C43), "/", E43, "/config"))</f>
        <v/>
      </c>
      <c r="AI43" s="58" t="str">
        <f>IF(ISBLANK(AG43),  "", _xlfn.CONCAT(LOWER(C43), "/", E43))</f>
        <v/>
      </c>
      <c r="AJ43" s="58"/>
      <c r="AK43" s="58"/>
      <c r="AL43" s="75"/>
      <c r="AM43" s="58" t="str">
        <f>IF(OR(ISBLANK(AV43), ISBLANK(AW43)), "", LOWER(_xlfn.CONCAT(Table2[[#This Row],[device_manufacturer]], "-",Table2[[#This Row],[device_suggested_area]], "-", Table2[[#This Row],[device_identifiers]])))</f>
        <v>tplink-laundry-washing-machine</v>
      </c>
      <c r="AN43" s="60" t="s">
        <v>440</v>
      </c>
      <c r="AO43" s="58" t="s">
        <v>476</v>
      </c>
      <c r="AP43" s="61" t="s">
        <v>439</v>
      </c>
      <c r="AQ43" s="58" t="str">
        <f>IF(OR(ISBLANK(AV43), ISBLANK(AW43)), "", Table2[[#This Row],[device_via_device]])</f>
        <v>TPLink</v>
      </c>
      <c r="AR43" s="58" t="s">
        <v>1226</v>
      </c>
      <c r="AS43" s="58" t="s">
        <v>223</v>
      </c>
      <c r="AT43" s="58"/>
      <c r="AU43" s="58" t="s">
        <v>569</v>
      </c>
      <c r="AV43" s="58" t="s">
        <v>423</v>
      </c>
      <c r="AW43" s="58" t="s">
        <v>556</v>
      </c>
      <c r="AX43" s="58"/>
      <c r="AY43" s="58"/>
      <c r="AZ43" s="58" t="str">
        <f>IF(AND(ISBLANK(AV43), ISBLANK(AW43)), "", _xlfn.CONCAT("[", IF(ISBLANK(AV43), "", _xlfn.CONCAT("[""mac"", """, AV43, """]")), IF(ISBLANK(AW43), "", _xlfn.CONCAT(", [""ip"", """, AW43, """]")), "]"))</f>
        <v>[["mac", "5c:a6:e6:25:5a:a3"], ["ip", "10.0.6.75"]]</v>
      </c>
    </row>
    <row r="44" spans="1:52" ht="16" customHeight="1">
      <c r="A44" s="58">
        <v>2566</v>
      </c>
      <c r="B44" s="58" t="s">
        <v>26</v>
      </c>
      <c r="C44" s="58" t="s">
        <v>244</v>
      </c>
      <c r="D44" s="58" t="s">
        <v>134</v>
      </c>
      <c r="E44" s="58" t="s">
        <v>266</v>
      </c>
      <c r="F44" s="58" t="str">
        <f>IF(ISBLANK(E44), "", Table2[[#This Row],[unique_id]])</f>
        <v>kitchen_coffee_machine</v>
      </c>
      <c r="G44" s="58" t="s">
        <v>135</v>
      </c>
      <c r="H44" s="58" t="s">
        <v>752</v>
      </c>
      <c r="I44" s="58" t="s">
        <v>335</v>
      </c>
      <c r="J44" s="58"/>
      <c r="K44" s="58"/>
      <c r="L44" s="58"/>
      <c r="M44" s="58" t="s">
        <v>289</v>
      </c>
      <c r="N44" s="58"/>
      <c r="O44" s="60" t="s">
        <v>1209</v>
      </c>
      <c r="P44" s="58" t="s">
        <v>172</v>
      </c>
      <c r="Q44" s="58" t="s">
        <v>1141</v>
      </c>
      <c r="R44" s="58" t="s">
        <v>1151</v>
      </c>
      <c r="S44" s="58" t="str">
        <f>_xlfn.CONCAT( Table2[[#This Row],[device_suggested_area]], " ",Table2[[#This Row],[friendly_name]])</f>
        <v>Kitchen Coffee Machine</v>
      </c>
      <c r="T44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U44" s="58"/>
      <c r="V44" s="60"/>
      <c r="W44" s="60"/>
      <c r="X44" s="60"/>
      <c r="Y44" s="60"/>
      <c r="Z44" s="60"/>
      <c r="AA44" s="58"/>
      <c r="AB44" s="58"/>
      <c r="AC44" s="58"/>
      <c r="AD44" s="58" t="s">
        <v>279</v>
      </c>
      <c r="AE44" s="58"/>
      <c r="AF44" s="60"/>
      <c r="AG44" s="58"/>
      <c r="AH44" s="58" t="str">
        <f>IF(ISBLANK(AG44),  "", _xlfn.CONCAT("haas/entity/sensor/", LOWER(C44), "/", E44, "/config"))</f>
        <v/>
      </c>
      <c r="AI44" s="58" t="str">
        <f>IF(ISBLANK(AG44),  "", _xlfn.CONCAT(LOWER(C44), "/", E44))</f>
        <v/>
      </c>
      <c r="AJ44" s="58"/>
      <c r="AK44" s="58"/>
      <c r="AL44" s="75"/>
      <c r="AM44" s="58" t="str">
        <f>IF(OR(ISBLANK(AV44), ISBLANK(AW44)), "", LOWER(_xlfn.CONCAT(Table2[[#This Row],[device_manufacturer]], "-",Table2[[#This Row],[device_suggested_area]], "-", Table2[[#This Row],[device_identifiers]])))</f>
        <v>tplink-kitchen-coffee-machine</v>
      </c>
      <c r="AN44" s="60" t="s">
        <v>440</v>
      </c>
      <c r="AO44" s="58" t="s">
        <v>477</v>
      </c>
      <c r="AP44" s="58" t="s">
        <v>439</v>
      </c>
      <c r="AQ44" s="58" t="str">
        <f>IF(OR(ISBLANK(AV44), ISBLANK(AW44)), "", Table2[[#This Row],[device_via_device]])</f>
        <v>TPLink</v>
      </c>
      <c r="AR44" s="58" t="s">
        <v>1226</v>
      </c>
      <c r="AS44" s="58" t="s">
        <v>215</v>
      </c>
      <c r="AT44" s="58"/>
      <c r="AU44" s="58" t="s">
        <v>569</v>
      </c>
      <c r="AV44" s="58" t="s">
        <v>424</v>
      </c>
      <c r="AW44" s="58" t="s">
        <v>557</v>
      </c>
      <c r="AX44" s="58"/>
      <c r="AY44" s="58"/>
      <c r="AZ44" s="58" t="str">
        <f>IF(AND(ISBLANK(AV44), ISBLANK(AW44)), "", _xlfn.CONCAT("[", IF(ISBLANK(AV44), "", _xlfn.CONCAT("[""mac"", """, AV44, """]")), IF(ISBLANK(AW44), "", _xlfn.CONCAT(", [""ip"", """, AW44, """]")), "]"))</f>
        <v>[["mac", "60:a4:b7:1f:71:0a"], ["ip", "10.0.6.76"]]</v>
      </c>
    </row>
    <row r="45" spans="1:52" ht="16" customHeight="1">
      <c r="A45" s="58">
        <v>2568</v>
      </c>
      <c r="B45" s="58" t="s">
        <v>26</v>
      </c>
      <c r="C45" s="58" t="s">
        <v>244</v>
      </c>
      <c r="D45" s="58" t="s">
        <v>134</v>
      </c>
      <c r="E45" s="58" t="s">
        <v>267</v>
      </c>
      <c r="F45" s="58" t="str">
        <f>IF(ISBLANK(E45), "", Table2[[#This Row],[unique_id]])</f>
        <v>kitchen_fridge</v>
      </c>
      <c r="G45" s="58" t="s">
        <v>234</v>
      </c>
      <c r="H45" s="58" t="s">
        <v>752</v>
      </c>
      <c r="I45" s="58" t="s">
        <v>335</v>
      </c>
      <c r="J45" s="58"/>
      <c r="K45" s="58"/>
      <c r="L45" s="58"/>
      <c r="M45" s="58" t="s">
        <v>289</v>
      </c>
      <c r="N45" s="58"/>
      <c r="O45" s="60" t="s">
        <v>1209</v>
      </c>
      <c r="P45" s="58" t="s">
        <v>172</v>
      </c>
      <c r="Q45" s="58" t="s">
        <v>1140</v>
      </c>
      <c r="R45" s="58" t="s">
        <v>1152</v>
      </c>
      <c r="S45" s="58" t="str">
        <f>Table2[[#This Row],[friendly_name]]</f>
        <v>Kitchen Fridge</v>
      </c>
      <c r="T45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U45" s="58"/>
      <c r="V45" s="60"/>
      <c r="W45" s="60"/>
      <c r="X45" s="60"/>
      <c r="Y45" s="60"/>
      <c r="Z45" s="60"/>
      <c r="AA45" s="58"/>
      <c r="AB45" s="58"/>
      <c r="AC45" s="58"/>
      <c r="AD45" s="58" t="s">
        <v>280</v>
      </c>
      <c r="AE45" s="58"/>
      <c r="AF45" s="60"/>
      <c r="AG45" s="58"/>
      <c r="AH45" s="58" t="str">
        <f>IF(ISBLANK(AG45),  "", _xlfn.CONCAT("haas/entity/sensor/", LOWER(C45), "/", E45, "/config"))</f>
        <v/>
      </c>
      <c r="AI45" s="58" t="str">
        <f>IF(ISBLANK(AG45),  "", _xlfn.CONCAT(LOWER(C45), "/", E45))</f>
        <v/>
      </c>
      <c r="AJ45" s="58"/>
      <c r="AK45" s="58"/>
      <c r="AL45" s="75"/>
      <c r="AM45" s="58" t="str">
        <f>IF(OR(ISBLANK(AV45), ISBLANK(AW45)), "", LOWER(_xlfn.CONCAT(Table2[[#This Row],[device_manufacturer]], "-",Table2[[#This Row],[device_suggested_area]], "-", Table2[[#This Row],[device_identifiers]])))</f>
        <v>tplink-kitchen-fridge</v>
      </c>
      <c r="AN45" s="60" t="s">
        <v>441</v>
      </c>
      <c r="AO45" s="58" t="s">
        <v>445</v>
      </c>
      <c r="AP45" s="58" t="s">
        <v>438</v>
      </c>
      <c r="AQ45" s="58" t="str">
        <f>IF(OR(ISBLANK(AV45), ISBLANK(AW45)), "", Table2[[#This Row],[device_via_device]])</f>
        <v>TPLink</v>
      </c>
      <c r="AR45" s="58" t="s">
        <v>1226</v>
      </c>
      <c r="AS45" s="58" t="s">
        <v>215</v>
      </c>
      <c r="AT45" s="58"/>
      <c r="AU45" s="58" t="s">
        <v>569</v>
      </c>
      <c r="AV45" s="58" t="s">
        <v>425</v>
      </c>
      <c r="AW45" s="58" t="s">
        <v>558</v>
      </c>
      <c r="AX45" s="58"/>
      <c r="AY45" s="58"/>
      <c r="AZ45" s="58" t="str">
        <f>IF(AND(ISBLANK(AV45), ISBLANK(AW45)), "", _xlfn.CONCAT("[", IF(ISBLANK(AV45), "", _xlfn.CONCAT("[""mac"", """, AV45, """]")), IF(ISBLANK(AW45), "", _xlfn.CONCAT(", [""ip"", """, AW45, """]")), "]"))</f>
        <v>[["mac", "ac:84:c6:54:96:50"], ["ip", "10.0.6.77"]]</v>
      </c>
    </row>
    <row r="46" spans="1:52" ht="16" customHeight="1">
      <c r="A46" s="58">
        <v>2570</v>
      </c>
      <c r="B46" s="58" t="s">
        <v>26</v>
      </c>
      <c r="C46" s="58" t="s">
        <v>244</v>
      </c>
      <c r="D46" s="58" t="s">
        <v>134</v>
      </c>
      <c r="E46" s="58" t="s">
        <v>268</v>
      </c>
      <c r="F46" s="58" t="str">
        <f>IF(ISBLANK(E46), "", Table2[[#This Row],[unique_id]])</f>
        <v>deck_freezer</v>
      </c>
      <c r="G46" s="58" t="s">
        <v>235</v>
      </c>
      <c r="H46" s="58" t="s">
        <v>752</v>
      </c>
      <c r="I46" s="58" t="s">
        <v>335</v>
      </c>
      <c r="J46" s="58"/>
      <c r="K46" s="58"/>
      <c r="L46" s="58"/>
      <c r="M46" s="58" t="s">
        <v>289</v>
      </c>
      <c r="N46" s="58"/>
      <c r="O46" s="60" t="s">
        <v>1209</v>
      </c>
      <c r="P46" s="58" t="s">
        <v>172</v>
      </c>
      <c r="Q46" s="76" t="s">
        <v>1140</v>
      </c>
      <c r="R46" s="58" t="s">
        <v>1152</v>
      </c>
      <c r="S46" s="58" t="str">
        <f>Table2[[#This Row],[friendly_name]]</f>
        <v>Deck Freezer</v>
      </c>
      <c r="T46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U46" s="58"/>
      <c r="V46" s="60"/>
      <c r="W46" s="60"/>
      <c r="X46" s="60"/>
      <c r="Y46" s="60"/>
      <c r="Z46" s="60"/>
      <c r="AA46" s="58"/>
      <c r="AB46" s="58"/>
      <c r="AC46" s="58"/>
      <c r="AD46" s="58" t="s">
        <v>281</v>
      </c>
      <c r="AE46" s="58"/>
      <c r="AF46" s="60"/>
      <c r="AG46" s="58"/>
      <c r="AH46" s="58" t="str">
        <f>IF(ISBLANK(AG46),  "", _xlfn.CONCAT("haas/entity/sensor/", LOWER(C46), "/", E46, "/config"))</f>
        <v/>
      </c>
      <c r="AI46" s="58" t="str">
        <f>IF(ISBLANK(AG46),  "", _xlfn.CONCAT(LOWER(C46), "/", E46))</f>
        <v/>
      </c>
      <c r="AJ46" s="58"/>
      <c r="AK46" s="58"/>
      <c r="AL46" s="75"/>
      <c r="AM46" s="58" t="str">
        <f>IF(OR(ISBLANK(AV46), ISBLANK(AW46)), "", LOWER(_xlfn.CONCAT(Table2[[#This Row],[device_manufacturer]], "-",Table2[[#This Row],[device_suggested_area]], "-", Table2[[#This Row],[device_identifiers]])))</f>
        <v>tplink-deck-freezer</v>
      </c>
      <c r="AN46" s="60" t="s">
        <v>441</v>
      </c>
      <c r="AO46" s="58" t="s">
        <v>446</v>
      </c>
      <c r="AP46" s="58" t="s">
        <v>438</v>
      </c>
      <c r="AQ46" s="58" t="str">
        <f>IF(OR(ISBLANK(AV46), ISBLANK(AW46)), "", Table2[[#This Row],[device_via_device]])</f>
        <v>TPLink</v>
      </c>
      <c r="AR46" s="58" t="s">
        <v>1226</v>
      </c>
      <c r="AS46" s="58" t="s">
        <v>436</v>
      </c>
      <c r="AT46" s="58"/>
      <c r="AU46" s="58" t="s">
        <v>569</v>
      </c>
      <c r="AV46" s="58" t="s">
        <v>426</v>
      </c>
      <c r="AW46" s="58" t="s">
        <v>559</v>
      </c>
      <c r="AX46" s="58"/>
      <c r="AY46" s="58"/>
      <c r="AZ46" s="58" t="str">
        <f>IF(AND(ISBLANK(AV46), ISBLANK(AW46)), "", _xlfn.CONCAT("[", IF(ISBLANK(AV46), "", _xlfn.CONCAT("[""mac"", """, AV46, """]")), IF(ISBLANK(AW46), "", _xlfn.CONCAT(", [""ip"", """, AW46, """]")), "]"))</f>
        <v>[["mac", "ac:84:c6:54:9e:cf"], ["ip", "10.0.6.78"]]</v>
      </c>
    </row>
    <row r="47" spans="1:52" ht="16" customHeight="1">
      <c r="A47" s="6">
        <v>1639</v>
      </c>
      <c r="B47" s="6" t="s">
        <v>26</v>
      </c>
      <c r="C47" s="6" t="s">
        <v>244</v>
      </c>
      <c r="D47" s="6" t="s">
        <v>134</v>
      </c>
      <c r="E47" s="6" t="s">
        <v>828</v>
      </c>
      <c r="F47" s="6" t="str">
        <f>IF(ISBLANK(E47), "", Table2[[#This Row],[unique_id]])</f>
        <v>kitchen_downlights</v>
      </c>
      <c r="G47" s="6" t="s">
        <v>829</v>
      </c>
      <c r="H47" s="6" t="s">
        <v>139</v>
      </c>
      <c r="I47" s="6" t="s">
        <v>132</v>
      </c>
      <c r="J47" s="6" t="s">
        <v>1103</v>
      </c>
      <c r="M47" s="6" t="s">
        <v>136</v>
      </c>
      <c r="O47" s="8" t="s">
        <v>1209</v>
      </c>
      <c r="P47" s="6" t="s">
        <v>172</v>
      </c>
      <c r="Q47" s="63" t="s">
        <v>1140</v>
      </c>
      <c r="R47" s="6" t="str">
        <f>Table2[[#This Row],[entity_domain]]</f>
        <v>Lights</v>
      </c>
      <c r="S47" s="6" t="str">
        <f>_xlfn.CONCAT( Table2[[#This Row],[device_suggested_area]], " ",Table2[[#This Row],[powercalc_group_3]])</f>
        <v>Kitchen Lights</v>
      </c>
      <c r="T4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47" s="8"/>
      <c r="W47" s="8"/>
      <c r="X47" s="8"/>
      <c r="Y47" s="8"/>
      <c r="AD47" s="6" t="s">
        <v>336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4"/>
      <c r="AM47" s="6" t="str">
        <f>IF(OR(ISBLANK(AV47), ISBLANK(AW47)), "", LOWER(_xlfn.CONCAT(Table2[[#This Row],[device_manufacturer]], "-",Table2[[#This Row],[device_suggested_area]], "-", Table2[[#This Row],[device_identifiers]])))</f>
        <v>tplink-kitchen-downlights</v>
      </c>
      <c r="AN47" s="8" t="s">
        <v>441</v>
      </c>
      <c r="AO47" s="6" t="s">
        <v>830</v>
      </c>
      <c r="AP47" s="6" t="s">
        <v>438</v>
      </c>
      <c r="AQ47" s="6" t="str">
        <f>IF(OR(ISBLANK(AV47), ISBLANK(AW47)), "", Table2[[#This Row],[device_via_device]])</f>
        <v>TPLink</v>
      </c>
      <c r="AR47" s="6" t="s">
        <v>1226</v>
      </c>
      <c r="AS47" s="6" t="s">
        <v>215</v>
      </c>
      <c r="AU47" s="6" t="s">
        <v>569</v>
      </c>
      <c r="AV47" s="6" t="s">
        <v>427</v>
      </c>
      <c r="AW47" s="6" t="s">
        <v>560</v>
      </c>
      <c r="AZ47" s="6" t="str">
        <f>IF(AND(ISBLANK(AV47), ISBLANK(AW47)), "", _xlfn.CONCAT("[", IF(ISBLANK(AV47), "", _xlfn.CONCAT("[""mac"", """, AV47, """]")), IF(ISBLANK(AW47), "", _xlfn.CONCAT(", [""ip"", """, AW47, """]")), "]"))</f>
        <v>[["mac", "ac:84:c6:54:a3:96"], ["ip", "10.0.6.79"]]</v>
      </c>
    </row>
    <row r="48" spans="1:52" ht="16" customHeight="1">
      <c r="A48" s="58">
        <v>2552</v>
      </c>
      <c r="B48" s="58" t="s">
        <v>26</v>
      </c>
      <c r="C48" s="58" t="s">
        <v>244</v>
      </c>
      <c r="D48" s="58" t="s">
        <v>134</v>
      </c>
      <c r="E48" s="58" t="s">
        <v>842</v>
      </c>
      <c r="F48" s="58" t="str">
        <f>IF(ISBLANK(E48), "", Table2[[#This Row],[unique_id]])</f>
        <v>lounge_tv_outlet</v>
      </c>
      <c r="G48" s="58" t="s">
        <v>187</v>
      </c>
      <c r="H48" s="58" t="s">
        <v>752</v>
      </c>
      <c r="I48" s="58" t="s">
        <v>335</v>
      </c>
      <c r="J48" s="58"/>
      <c r="K48" s="58"/>
      <c r="L48" s="58"/>
      <c r="M48" s="58" t="s">
        <v>289</v>
      </c>
      <c r="N48" s="58"/>
      <c r="O48" s="60" t="s">
        <v>1209</v>
      </c>
      <c r="P48" s="58" t="s">
        <v>172</v>
      </c>
      <c r="Q48" s="58" t="s">
        <v>1140</v>
      </c>
      <c r="R48" s="78" t="s">
        <v>1125</v>
      </c>
      <c r="S48" s="58" t="str">
        <f>_xlfn.CONCAT( "", "",Table2[[#This Row],[friendly_name]])</f>
        <v>Lounge TV</v>
      </c>
      <c r="T48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U48" s="58"/>
      <c r="V48" s="60"/>
      <c r="W48" s="60"/>
      <c r="X48" s="60"/>
      <c r="Y48" s="60"/>
      <c r="Z48" s="60"/>
      <c r="AA48" s="58"/>
      <c r="AB48" s="58"/>
      <c r="AC48" s="58"/>
      <c r="AD48" s="58" t="s">
        <v>282</v>
      </c>
      <c r="AE48" s="58"/>
      <c r="AF48" s="60"/>
      <c r="AG48" s="58"/>
      <c r="AH48" s="58" t="str">
        <f>IF(ISBLANK(AG48),  "", _xlfn.CONCAT("haas/entity/sensor/", LOWER(C48), "/", E48, "/config"))</f>
        <v/>
      </c>
      <c r="AI48" s="58" t="str">
        <f>IF(ISBLANK(AG48),  "", _xlfn.CONCAT(LOWER(C48), "/", E48))</f>
        <v/>
      </c>
      <c r="AJ48" s="58"/>
      <c r="AK48" s="58"/>
      <c r="AL48" s="75"/>
      <c r="AM48" s="58" t="str">
        <f>IF(OR(ISBLANK(AV48), ISBLANK(AW48)), "", LOWER(_xlfn.CONCAT(Table2[[#This Row],[device_manufacturer]], "-",Table2[[#This Row],[device_suggested_area]], "-", Table2[[#This Row],[device_identifiers]])))</f>
        <v>tplink-lounge-tv</v>
      </c>
      <c r="AN48" s="60" t="s">
        <v>441</v>
      </c>
      <c r="AO48" s="58" t="s">
        <v>448</v>
      </c>
      <c r="AP48" s="58" t="s">
        <v>438</v>
      </c>
      <c r="AQ48" s="58" t="str">
        <f>IF(OR(ISBLANK(AV48), ISBLANK(AW48)), "", Table2[[#This Row],[device_via_device]])</f>
        <v>TPLink</v>
      </c>
      <c r="AR48" s="58" t="s">
        <v>1226</v>
      </c>
      <c r="AS48" s="58" t="s">
        <v>203</v>
      </c>
      <c r="AT48" s="58"/>
      <c r="AU48" s="58" t="s">
        <v>569</v>
      </c>
      <c r="AV48" s="58" t="s">
        <v>428</v>
      </c>
      <c r="AW48" s="58" t="s">
        <v>561</v>
      </c>
      <c r="AX48" s="58"/>
      <c r="AY48" s="58"/>
      <c r="AZ48" s="58" t="str">
        <f>IF(AND(ISBLANK(AV48), ISBLANK(AW48)), "", _xlfn.CONCAT("[", IF(ISBLANK(AV48), "", _xlfn.CONCAT("[""mac"", """, AV48, """]")), IF(ISBLANK(AW48), "", _xlfn.CONCAT(", [""ip"", """, AW48, """]")), "]"))</f>
        <v>[["mac", "ac:84:c6:54:a3:a2"], ["ip", "10.0.6.80"]]</v>
      </c>
    </row>
    <row r="49" spans="1:52" ht="16" customHeight="1">
      <c r="A49" s="6">
        <v>1702</v>
      </c>
      <c r="B49" s="6" t="s">
        <v>26</v>
      </c>
      <c r="C49" s="6" t="s">
        <v>244</v>
      </c>
      <c r="D49" s="6" t="s">
        <v>134</v>
      </c>
      <c r="E49" s="6" t="s">
        <v>269</v>
      </c>
      <c r="F49" s="6" t="str">
        <f>IF(ISBLANK(E49), "", Table2[[#This Row],[unique_id]])</f>
        <v>bathroom_rails</v>
      </c>
      <c r="G49" s="6" t="s">
        <v>647</v>
      </c>
      <c r="H49" s="6" t="s">
        <v>990</v>
      </c>
      <c r="I49" s="6" t="s">
        <v>132</v>
      </c>
      <c r="J49" s="6" t="s">
        <v>647</v>
      </c>
      <c r="M49" s="6" t="s">
        <v>289</v>
      </c>
      <c r="O49" s="8" t="s">
        <v>1209</v>
      </c>
      <c r="P49" s="6" t="s">
        <v>172</v>
      </c>
      <c r="Q49" s="62" t="s">
        <v>1141</v>
      </c>
      <c r="R49" s="6" t="str">
        <f>Table2[[#This Row],[entity_domain]]</f>
        <v>Heating &amp; Cooling</v>
      </c>
      <c r="S49" s="6" t="str">
        <f>_xlfn.CONCAT( Table2[[#This Row],[device_suggested_area]], " ",Table2[[#This Row],[friendly_name]])</f>
        <v>Bathroom Towel Rails</v>
      </c>
      <c r="T4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49" s="8"/>
      <c r="W49" s="8"/>
      <c r="X49" s="8"/>
      <c r="Y49" s="8"/>
      <c r="AD49" s="6" t="s">
        <v>288</v>
      </c>
      <c r="AF49" s="8"/>
      <c r="AH49" s="6" t="str">
        <f>IF(ISBLANK(AG49),  "", _xlfn.CONCAT("haas/entity/sensor/", LOWER(C49), "/", E49, "/config"))</f>
        <v/>
      </c>
      <c r="AI49" s="6" t="str">
        <f>IF(ISBLANK(AG49),  "", _xlfn.CONCAT(LOWER(C49), "/", E49))</f>
        <v/>
      </c>
      <c r="AK49" s="6"/>
      <c r="AL49" s="34"/>
      <c r="AM49" s="6" t="str">
        <f>IF(OR(ISBLANK(AV49), ISBLANK(AW49)), "", LOWER(_xlfn.CONCAT(Table2[[#This Row],[device_manufacturer]], "-",Table2[[#This Row],[device_suggested_area]], "-", Table2[[#This Row],[device_identifiers]])))</f>
        <v>tplink-bathroom-rails</v>
      </c>
      <c r="AN49" s="8" t="s">
        <v>441</v>
      </c>
      <c r="AO49" s="6" t="s">
        <v>449</v>
      </c>
      <c r="AP49" s="6" t="s">
        <v>438</v>
      </c>
      <c r="AQ49" s="6" t="str">
        <f>IF(OR(ISBLANK(AV49), ISBLANK(AW49)), "", Table2[[#This Row],[device_via_device]])</f>
        <v>TPLink</v>
      </c>
      <c r="AR49" s="6" t="s">
        <v>1226</v>
      </c>
      <c r="AS49" s="6" t="s">
        <v>437</v>
      </c>
      <c r="AU49" s="6" t="s">
        <v>569</v>
      </c>
      <c r="AV49" s="6" t="s">
        <v>429</v>
      </c>
      <c r="AW49" s="6" t="s">
        <v>562</v>
      </c>
      <c r="AZ49" s="6" t="str">
        <f>IF(AND(ISBLANK(AV49), ISBLANK(AW49)), "", _xlfn.CONCAT("[", IF(ISBLANK(AV49), "", _xlfn.CONCAT("[""mac"", """, AV49, """]")), IF(ISBLANK(AW49), "", _xlfn.CONCAT(", [""ip"", """, AW49, """]")), "]"))</f>
        <v>[["mac", "ac:84:c6:54:9d:98"], ["ip", "10.0.6.81"]]</v>
      </c>
    </row>
    <row r="50" spans="1:52" ht="16" customHeight="1">
      <c r="A50" s="58">
        <v>2556</v>
      </c>
      <c r="B50" s="58" t="s">
        <v>26</v>
      </c>
      <c r="C50" s="58" t="s">
        <v>244</v>
      </c>
      <c r="D50" s="58" t="s">
        <v>134</v>
      </c>
      <c r="E50" s="58" t="s">
        <v>270</v>
      </c>
      <c r="F50" s="58" t="str">
        <f>IF(ISBLANK(E50), "", Table2[[#This Row],[unique_id]])</f>
        <v>study_outlet</v>
      </c>
      <c r="G50" s="58" t="s">
        <v>237</v>
      </c>
      <c r="H50" s="58" t="s">
        <v>752</v>
      </c>
      <c r="I50" s="58" t="s">
        <v>335</v>
      </c>
      <c r="J50" s="58"/>
      <c r="K50" s="58"/>
      <c r="L50" s="58"/>
      <c r="M50" s="58" t="s">
        <v>289</v>
      </c>
      <c r="N50" s="58"/>
      <c r="O50" s="60" t="s">
        <v>1209</v>
      </c>
      <c r="P50" s="58" t="s">
        <v>172</v>
      </c>
      <c r="Q50" s="58" t="s">
        <v>1140</v>
      </c>
      <c r="R50" s="58" t="s">
        <v>752</v>
      </c>
      <c r="S50" s="58" t="str">
        <f>_xlfn.CONCAT( "", "",Table2[[#This Row],[friendly_name]])</f>
        <v>Study Outlet</v>
      </c>
      <c r="T50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U50" s="58"/>
      <c r="V50" s="60"/>
      <c r="W50" s="60"/>
      <c r="X50" s="60"/>
      <c r="Y50" s="60"/>
      <c r="Z50" s="60"/>
      <c r="AA50" s="58"/>
      <c r="AB50" s="58"/>
      <c r="AC50" s="58"/>
      <c r="AD50" s="58" t="s">
        <v>283</v>
      </c>
      <c r="AE50" s="58"/>
      <c r="AF50" s="60"/>
      <c r="AG50" s="58"/>
      <c r="AH50" s="58" t="str">
        <f>IF(ISBLANK(AG50),  "", _xlfn.CONCAT("haas/entity/sensor/", LOWER(C50), "/", E50, "/config"))</f>
        <v/>
      </c>
      <c r="AI50" s="58" t="str">
        <f>IF(ISBLANK(AG50),  "", _xlfn.CONCAT(LOWER(C50), "/", E50))</f>
        <v/>
      </c>
      <c r="AJ50" s="58"/>
      <c r="AK50" s="58"/>
      <c r="AL50" s="75"/>
      <c r="AM50" s="58" t="str">
        <f>IF(OR(ISBLANK(AV50), ISBLANK(AW50)), "", LOWER(_xlfn.CONCAT(Table2[[#This Row],[device_manufacturer]], "-",Table2[[#This Row],[device_suggested_area]], "-", Table2[[#This Row],[device_identifiers]])))</f>
        <v>tplink-study-outlet</v>
      </c>
      <c r="AN50" s="60" t="s">
        <v>440</v>
      </c>
      <c r="AO50" s="58" t="s">
        <v>450</v>
      </c>
      <c r="AP50" s="61" t="s">
        <v>439</v>
      </c>
      <c r="AQ50" s="58" t="str">
        <f>IF(OR(ISBLANK(AV50), ISBLANK(AW50)), "", Table2[[#This Row],[device_via_device]])</f>
        <v>TPLink</v>
      </c>
      <c r="AR50" s="58" t="s">
        <v>1226</v>
      </c>
      <c r="AS50" s="58" t="s">
        <v>435</v>
      </c>
      <c r="AT50" s="58"/>
      <c r="AU50" s="58" t="s">
        <v>569</v>
      </c>
      <c r="AV50" s="58" t="s">
        <v>430</v>
      </c>
      <c r="AW50" s="58" t="s">
        <v>563</v>
      </c>
      <c r="AX50" s="58"/>
      <c r="AY50" s="58"/>
      <c r="AZ50" s="58" t="str">
        <f>IF(AND(ISBLANK(AV50), ISBLANK(AW50)), "", _xlfn.CONCAT("[", IF(ISBLANK(AV50), "", _xlfn.CONCAT("[""mac"", """, AV50, """]")), IF(ISBLANK(AW50), "", _xlfn.CONCAT(", [""ip"", """, AW50, """]")), "]"))</f>
        <v>[["mac", "60:a4:b7:1f:72:0a"], ["ip", "10.0.6.82"]]</v>
      </c>
    </row>
    <row r="51" spans="1:52" ht="16" customHeight="1">
      <c r="A51" s="58">
        <v>2558</v>
      </c>
      <c r="B51" s="58" t="s">
        <v>26</v>
      </c>
      <c r="C51" s="58" t="s">
        <v>244</v>
      </c>
      <c r="D51" s="58" t="s">
        <v>134</v>
      </c>
      <c r="E51" s="58" t="s">
        <v>271</v>
      </c>
      <c r="F51" s="58" t="str">
        <f>IF(ISBLANK(E51), "", Table2[[#This Row],[unique_id]])</f>
        <v>office_outlet</v>
      </c>
      <c r="G51" s="58" t="s">
        <v>236</v>
      </c>
      <c r="H51" s="58" t="s">
        <v>752</v>
      </c>
      <c r="I51" s="58" t="s">
        <v>335</v>
      </c>
      <c r="J51" s="58"/>
      <c r="K51" s="58"/>
      <c r="L51" s="58"/>
      <c r="M51" s="58" t="s">
        <v>289</v>
      </c>
      <c r="N51" s="58"/>
      <c r="O51" s="60" t="s">
        <v>1209</v>
      </c>
      <c r="P51" s="58" t="s">
        <v>172</v>
      </c>
      <c r="Q51" s="76" t="s">
        <v>1140</v>
      </c>
      <c r="R51" s="58" t="s">
        <v>752</v>
      </c>
      <c r="S51" s="58" t="str">
        <f>_xlfn.CONCAT( "", "",Table2[[#This Row],[friendly_name]])</f>
        <v>Office Outlet</v>
      </c>
      <c r="T5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U51" s="58"/>
      <c r="V51" s="60"/>
      <c r="W51" s="60"/>
      <c r="X51" s="60"/>
      <c r="Y51" s="60"/>
      <c r="Z51" s="60"/>
      <c r="AA51" s="58"/>
      <c r="AB51" s="58"/>
      <c r="AC51" s="58"/>
      <c r="AD51" s="58" t="s">
        <v>283</v>
      </c>
      <c r="AE51" s="58"/>
      <c r="AF51" s="60"/>
      <c r="AG51" s="58"/>
      <c r="AH51" s="58" t="str">
        <f>IF(ISBLANK(AG51),  "", _xlfn.CONCAT("haas/entity/sensor/", LOWER(C51), "/", E51, "/config"))</f>
        <v/>
      </c>
      <c r="AI51" s="58" t="str">
        <f>IF(ISBLANK(AG51),  "", _xlfn.CONCAT(LOWER(C51), "/", E51))</f>
        <v/>
      </c>
      <c r="AJ51" s="58"/>
      <c r="AK51" s="58"/>
      <c r="AL51" s="75"/>
      <c r="AM51" s="58" t="str">
        <f>IF(OR(ISBLANK(AV51), ISBLANK(AW51)), "", LOWER(_xlfn.CONCAT(Table2[[#This Row],[device_manufacturer]], "-",Table2[[#This Row],[device_suggested_area]], "-", Table2[[#This Row],[device_identifiers]])))</f>
        <v>tplink-office-outlet</v>
      </c>
      <c r="AN51" s="60" t="s">
        <v>440</v>
      </c>
      <c r="AO51" s="58" t="s">
        <v>450</v>
      </c>
      <c r="AP51" s="61" t="s">
        <v>439</v>
      </c>
      <c r="AQ51" s="58" t="str">
        <f>IF(OR(ISBLANK(AV51), ISBLANK(AW51)), "", Table2[[#This Row],[device_via_device]])</f>
        <v>TPLink</v>
      </c>
      <c r="AR51" s="58" t="s">
        <v>1227</v>
      </c>
      <c r="AS51" s="58" t="s">
        <v>222</v>
      </c>
      <c r="AT51" s="58"/>
      <c r="AU51" s="58" t="s">
        <v>569</v>
      </c>
      <c r="AV51" s="58" t="s">
        <v>431</v>
      </c>
      <c r="AW51" s="58" t="s">
        <v>564</v>
      </c>
      <c r="AX51" s="58"/>
      <c r="AY51" s="58"/>
      <c r="AZ51" s="58" t="str">
        <f>IF(AND(ISBLANK(AV51), ISBLANK(AW51)), "", _xlfn.CONCAT("[", IF(ISBLANK(AV51), "", _xlfn.CONCAT("[""mac"", """, AV51, """]")), IF(ISBLANK(AW51), "", _xlfn.CONCAT(", [""ip"", """, AW51, """]")), "]"))</f>
        <v>[["mac", "10:27:f5:31:ec:58"], ["ip", "10.0.6.83"]]</v>
      </c>
    </row>
    <row r="52" spans="1:52" ht="16" customHeight="1">
      <c r="A52" s="58">
        <v>2582</v>
      </c>
      <c r="B52" s="58" t="s">
        <v>26</v>
      </c>
      <c r="C52" s="58" t="s">
        <v>244</v>
      </c>
      <c r="D52" s="58" t="s">
        <v>134</v>
      </c>
      <c r="E52" s="58" t="s">
        <v>273</v>
      </c>
      <c r="F52" s="58" t="str">
        <f>IF(ISBLANK(E52), "", Table2[[#This Row],[unique_id]])</f>
        <v>roof_network_switch</v>
      </c>
      <c r="G52" s="58" t="s">
        <v>230</v>
      </c>
      <c r="H52" s="58" t="s">
        <v>752</v>
      </c>
      <c r="I52" s="58" t="s">
        <v>335</v>
      </c>
      <c r="J52" s="58"/>
      <c r="K52" s="58"/>
      <c r="L52" s="58"/>
      <c r="M52" s="58" t="s">
        <v>289</v>
      </c>
      <c r="N52" s="58"/>
      <c r="O52" s="60" t="s">
        <v>1209</v>
      </c>
      <c r="P52" s="58" t="s">
        <v>172</v>
      </c>
      <c r="Q52" s="58" t="s">
        <v>1140</v>
      </c>
      <c r="R52" s="58" t="s">
        <v>1142</v>
      </c>
      <c r="S52" s="58" t="str">
        <f>_xlfn.CONCAT( "", "",Table2[[#This Row],[friendly_name]])</f>
        <v>Network Switch</v>
      </c>
      <c r="T52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U52" s="58"/>
      <c r="V52" s="60"/>
      <c r="W52" s="60"/>
      <c r="X52" s="60"/>
      <c r="Y52" s="60"/>
      <c r="Z52" s="60"/>
      <c r="AA52" s="58"/>
      <c r="AB52" s="58"/>
      <c r="AC52" s="58"/>
      <c r="AD52" s="58" t="s">
        <v>285</v>
      </c>
      <c r="AE52" s="58"/>
      <c r="AF52" s="60"/>
      <c r="AG52" s="58"/>
      <c r="AH52" s="58" t="str">
        <f>IF(ISBLANK(AG52),  "", _xlfn.CONCAT("haas/entity/sensor/", LOWER(C52), "/", E52, "/config"))</f>
        <v/>
      </c>
      <c r="AI52" s="58" t="str">
        <f>IF(ISBLANK(AG52),  "", _xlfn.CONCAT(LOWER(C52), "/", E52))</f>
        <v/>
      </c>
      <c r="AJ52" s="58"/>
      <c r="AK52" s="58"/>
      <c r="AL52" s="75"/>
      <c r="AM52" s="58" t="str">
        <f>IF(OR(ISBLANK(AV52), ISBLANK(AW52)), "", LOWER(_xlfn.CONCAT(Table2[[#This Row],[device_manufacturer]], "-",Table2[[#This Row],[device_suggested_area]], "-", Table2[[#This Row],[device_identifiers]])))</f>
        <v>tplink-roof-network-switch</v>
      </c>
      <c r="AN52" s="60" t="s">
        <v>441</v>
      </c>
      <c r="AO52" s="58" t="s">
        <v>580</v>
      </c>
      <c r="AP52" s="58" t="s">
        <v>438</v>
      </c>
      <c r="AQ52" s="58" t="str">
        <f>IF(OR(ISBLANK(AV52), ISBLANK(AW52)), "", Table2[[#This Row],[device_via_device]])</f>
        <v>TPLink</v>
      </c>
      <c r="AR52" s="58" t="s">
        <v>1226</v>
      </c>
      <c r="AS52" s="58" t="s">
        <v>38</v>
      </c>
      <c r="AT52" s="58"/>
      <c r="AU52" s="58" t="s">
        <v>569</v>
      </c>
      <c r="AV52" s="58" t="s">
        <v>432</v>
      </c>
      <c r="AW52" s="58" t="s">
        <v>565</v>
      </c>
      <c r="AX52" s="58"/>
      <c r="AY52" s="58"/>
      <c r="AZ52" s="58" t="str">
        <f>IF(AND(ISBLANK(AV52), ISBLANK(AW52)), "", _xlfn.CONCAT("[", IF(ISBLANK(AV52), "", _xlfn.CONCAT("[""mac"", """, AV52, """]")), IF(ISBLANK(AW52), "", _xlfn.CONCAT(", [""ip"", """, AW52, """]")), "]"))</f>
        <v>[["mac", "ac:84:c6:0d:20:9e"], ["ip", "10.0.6.84"]]</v>
      </c>
    </row>
    <row r="53" spans="1:52" ht="16" customHeight="1">
      <c r="A53" s="6">
        <v>2584</v>
      </c>
      <c r="B53" s="6" t="s">
        <v>26</v>
      </c>
      <c r="C53" s="6" t="s">
        <v>244</v>
      </c>
      <c r="D53" s="6" t="s">
        <v>134</v>
      </c>
      <c r="E53" s="6" t="s">
        <v>579</v>
      </c>
      <c r="F53" s="6" t="str">
        <f>IF(ISBLANK(E53), "", Table2[[#This Row],[unique_id]])</f>
        <v>rack_modem</v>
      </c>
      <c r="G53" s="6" t="s">
        <v>232</v>
      </c>
      <c r="H53" s="6" t="s">
        <v>752</v>
      </c>
      <c r="I53" s="6" t="s">
        <v>335</v>
      </c>
      <c r="M53" s="6" t="s">
        <v>289</v>
      </c>
      <c r="O53" s="8" t="s">
        <v>1209</v>
      </c>
      <c r="R53" s="6" t="s">
        <v>1243</v>
      </c>
      <c r="S53" s="6" t="str">
        <f>_xlfn.CONCAT( "", "",Table2[[#This Row],[friendly_name]])</f>
        <v>Internet Modem</v>
      </c>
      <c r="T5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53" s="8"/>
      <c r="W53" s="8"/>
      <c r="X53" s="8"/>
      <c r="Y53" s="8"/>
      <c r="AD53" s="6" t="s">
        <v>286</v>
      </c>
      <c r="AF53" s="8"/>
      <c r="AH53" s="6" t="str">
        <f>IF(ISBLANK(AG53),  "", _xlfn.CONCAT("haas/entity/sensor/", LOWER(C53), "/", E53, "/config"))</f>
        <v/>
      </c>
      <c r="AI53" s="6" t="str">
        <f>IF(ISBLANK(AG53),  "", _xlfn.CONCAT(LOWER(C53), "/", E53))</f>
        <v/>
      </c>
      <c r="AK53" s="6"/>
      <c r="AL53" s="34"/>
      <c r="AM53" s="6" t="str">
        <f>IF(OR(ISBLANK(AV53), ISBLANK(AW53)), "", LOWER(_xlfn.CONCAT(Table2[[#This Row],[device_manufacturer]], "-",Table2[[#This Row],[device_suggested_area]], "-", Table2[[#This Row],[device_identifiers]])))</f>
        <v>tplink-rack-modem</v>
      </c>
      <c r="AN53" s="8" t="s">
        <v>440</v>
      </c>
      <c r="AO53" s="6" t="s">
        <v>451</v>
      </c>
      <c r="AP53" s="62" t="s">
        <v>439</v>
      </c>
      <c r="AQ53" s="6" t="str">
        <f>IF(OR(ISBLANK(AV53), ISBLANK(AW53)), "", Table2[[#This Row],[device_via_device]])</f>
        <v>TPLink</v>
      </c>
      <c r="AR53" s="6" t="s">
        <v>1226</v>
      </c>
      <c r="AS53" s="6" t="s">
        <v>28</v>
      </c>
      <c r="AU53" s="6" t="s">
        <v>569</v>
      </c>
      <c r="AV53" s="6" t="s">
        <v>433</v>
      </c>
      <c r="AW53" s="6" t="s">
        <v>566</v>
      </c>
      <c r="AZ53" s="6" t="str">
        <f>IF(AND(ISBLANK(AV53), ISBLANK(AW53)), "", _xlfn.CONCAT("[", IF(ISBLANK(AV53), "", _xlfn.CONCAT("[""mac"", """, AV53, """]")), IF(ISBLANK(AW53), "", _xlfn.CONCAT(", [""ip"", """, AW53, """]")), "]"))</f>
        <v>[["mac", "10:27:f5:31:f6:7e"], ["ip", "10.0.6.85"]]</v>
      </c>
    </row>
    <row r="54" spans="1:52" ht="16" customHeight="1">
      <c r="A54" s="58">
        <v>2580</v>
      </c>
      <c r="B54" s="58" t="s">
        <v>26</v>
      </c>
      <c r="C54" s="58" t="s">
        <v>244</v>
      </c>
      <c r="D54" s="58" t="s">
        <v>134</v>
      </c>
      <c r="E54" s="58" t="s">
        <v>272</v>
      </c>
      <c r="F54" s="58" t="str">
        <f>IF(ISBLANK(E54), "", Table2[[#This Row],[unique_id]])</f>
        <v>rack_outlet</v>
      </c>
      <c r="G54" s="58" t="s">
        <v>233</v>
      </c>
      <c r="H54" s="58" t="s">
        <v>752</v>
      </c>
      <c r="I54" s="58" t="s">
        <v>335</v>
      </c>
      <c r="J54" s="58"/>
      <c r="K54" s="58"/>
      <c r="L54" s="58"/>
      <c r="M54" s="58" t="s">
        <v>289</v>
      </c>
      <c r="N54" s="58"/>
      <c r="O54" s="60" t="s">
        <v>1209</v>
      </c>
      <c r="P54" s="58" t="s">
        <v>172</v>
      </c>
      <c r="Q54" s="58" t="s">
        <v>1140</v>
      </c>
      <c r="R54" s="58" t="s">
        <v>1142</v>
      </c>
      <c r="S54" s="58" t="str">
        <f>_xlfn.CONCAT( "", "",Table2[[#This Row],[friendly_name]])</f>
        <v>Server Rack</v>
      </c>
      <c r="T54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U54" s="58"/>
      <c r="V54" s="60"/>
      <c r="W54" s="60"/>
      <c r="X54" s="60"/>
      <c r="Y54" s="60"/>
      <c r="Z54" s="60"/>
      <c r="AA54" s="58"/>
      <c r="AB54" s="58"/>
      <c r="AC54" s="58"/>
      <c r="AD54" s="58" t="s">
        <v>284</v>
      </c>
      <c r="AE54" s="58"/>
      <c r="AF54" s="60"/>
      <c r="AG54" s="58"/>
      <c r="AH54" s="58" t="str">
        <f>IF(ISBLANK(AG54),  "", _xlfn.CONCAT("haas/entity/sensor/", LOWER(C54), "/", E54, "/config"))</f>
        <v/>
      </c>
      <c r="AI54" s="58" t="str">
        <f>IF(ISBLANK(AG54),  "", _xlfn.CONCAT(LOWER(C54), "/", E54))</f>
        <v/>
      </c>
      <c r="AJ54" s="58"/>
      <c r="AK54" s="58"/>
      <c r="AL54" s="75"/>
      <c r="AM54" s="58" t="str">
        <f>IF(OR(ISBLANK(AV54), ISBLANK(AW54)), "", LOWER(_xlfn.CONCAT(Table2[[#This Row],[device_manufacturer]], "-",Table2[[#This Row],[device_suggested_area]], "-", Table2[[#This Row],[device_identifiers]])))</f>
        <v>tplink-rack-outlet</v>
      </c>
      <c r="AN54" s="60" t="s">
        <v>441</v>
      </c>
      <c r="AO54" s="58" t="s">
        <v>450</v>
      </c>
      <c r="AP54" s="58" t="s">
        <v>438</v>
      </c>
      <c r="AQ54" s="58" t="str">
        <f>IF(OR(ISBLANK(AV54), ISBLANK(AW54)), "", Table2[[#This Row],[device_via_device]])</f>
        <v>TPLink</v>
      </c>
      <c r="AR54" s="58" t="s">
        <v>1226</v>
      </c>
      <c r="AS54" s="58" t="s">
        <v>28</v>
      </c>
      <c r="AT54" s="58"/>
      <c r="AU54" s="58" t="s">
        <v>569</v>
      </c>
      <c r="AV54" s="58" t="s">
        <v>434</v>
      </c>
      <c r="AW54" s="58" t="s">
        <v>567</v>
      </c>
      <c r="AX54" s="58"/>
      <c r="AY54" s="58"/>
      <c r="AZ54" s="58" t="str">
        <f>IF(AND(ISBLANK(AV54), ISBLANK(AW54)), "", _xlfn.CONCAT("[", IF(ISBLANK(AV54), "", _xlfn.CONCAT("[""mac"", """, AV54, """]")), IF(ISBLANK(AW54), "", _xlfn.CONCAT(", [""ip"", """, AW54, """]")), "]"))</f>
        <v>[["mac", "ac:84:c6:54:95:8b"], ["ip", "10.0.6.86"]]</v>
      </c>
    </row>
    <row r="55" spans="1:52" ht="16" customHeight="1">
      <c r="A55" s="6">
        <v>1504</v>
      </c>
      <c r="B55" s="6" t="s">
        <v>26</v>
      </c>
      <c r="C55" s="6" t="s">
        <v>244</v>
      </c>
      <c r="D55" s="6" t="s">
        <v>134</v>
      </c>
      <c r="E55" s="6" t="s">
        <v>261</v>
      </c>
      <c r="F55" s="6" t="str">
        <f>IF(ISBLANK(E55), "", Table2[[#This Row],[unique_id]])</f>
        <v>kitchen_fan</v>
      </c>
      <c r="G55" s="6" t="s">
        <v>215</v>
      </c>
      <c r="H55" s="6" t="s">
        <v>131</v>
      </c>
      <c r="I55" s="6" t="s">
        <v>132</v>
      </c>
      <c r="J55" s="6" t="s">
        <v>678</v>
      </c>
      <c r="M55" s="6" t="s">
        <v>136</v>
      </c>
      <c r="O55" s="8" t="s">
        <v>1209</v>
      </c>
      <c r="P55" s="6" t="s">
        <v>172</v>
      </c>
      <c r="Q55" s="6" t="s">
        <v>1140</v>
      </c>
      <c r="R55" s="6" t="str">
        <f>Table2[[#This Row],[entity_domain]]</f>
        <v>Fans</v>
      </c>
      <c r="S55" s="6" t="str">
        <f>_xlfn.CONCAT( Table2[[#This Row],[device_suggested_area]], " ",Table2[[#This Row],[powercalc_group_3]])</f>
        <v>Kitchen Fans</v>
      </c>
      <c r="T55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55" s="8"/>
      <c r="W55" s="8"/>
      <c r="X55" s="8"/>
      <c r="Y55" s="8"/>
      <c r="AD55" s="6" t="s">
        <v>262</v>
      </c>
      <c r="AF55" s="8"/>
      <c r="AH55" s="6" t="str">
        <f>IF(ISBLANK(AG55),  "", _xlfn.CONCAT("haas/entity/sensor/", LOWER(C55), "/", E55, "/config"))</f>
        <v/>
      </c>
      <c r="AI55" s="6" t="str">
        <f>IF(ISBLANK(AG55),  "", _xlfn.CONCAT(LOWER(C55), "/", E55))</f>
        <v/>
      </c>
      <c r="AK55" s="6"/>
      <c r="AL55" s="34"/>
      <c r="AM55" s="6" t="str">
        <f>IF(OR(ISBLANK(AV55), ISBLANK(AW55)), "", LOWER(_xlfn.CONCAT(Table2[[#This Row],[device_manufacturer]], "-",Table2[[#This Row],[device_suggested_area]], "-", Table2[[#This Row],[device_identifiers]])))</f>
        <v>tplink-kitchen-fan</v>
      </c>
      <c r="AN55" s="8" t="s">
        <v>441</v>
      </c>
      <c r="AO55" s="6" t="s">
        <v>129</v>
      </c>
      <c r="AP55" s="6" t="s">
        <v>438</v>
      </c>
      <c r="AQ55" s="6" t="str">
        <f>IF(OR(ISBLANK(AV55), ISBLANK(AW55)), "", Table2[[#This Row],[device_via_device]])</f>
        <v>TPLink</v>
      </c>
      <c r="AR55" s="6" t="s">
        <v>1226</v>
      </c>
      <c r="AS55" s="6" t="s">
        <v>215</v>
      </c>
      <c r="AU55" s="6" t="s">
        <v>569</v>
      </c>
      <c r="AV55" s="7" t="s">
        <v>442</v>
      </c>
      <c r="AW55" s="7" t="s">
        <v>568</v>
      </c>
      <c r="AX55" s="7"/>
      <c r="AY55" s="7"/>
      <c r="AZ55" s="6" t="str">
        <f>IF(AND(ISBLANK(AV55), ISBLANK(AW55)), "", _xlfn.CONCAT("[", IF(ISBLANK(AV55), "", _xlfn.CONCAT("[""mac"", """, AV55, """]")), IF(ISBLANK(AW55), "", _xlfn.CONCAT(", [""ip"", """, AW55, """]")), "]"))</f>
        <v>[["mac", "ac:84:c6:0d:1b:9c"], ["ip", "10.0.6.87"]]</v>
      </c>
    </row>
    <row r="56" spans="1:52" ht="16" customHeight="1">
      <c r="A56" s="6">
        <v>1653</v>
      </c>
      <c r="B56" s="6" t="s">
        <v>26</v>
      </c>
      <c r="C56" s="6" t="s">
        <v>244</v>
      </c>
      <c r="D56" s="6" t="s">
        <v>134</v>
      </c>
      <c r="E56" s="6" t="s">
        <v>578</v>
      </c>
      <c r="F56" s="6" t="str">
        <f>IF(ISBLANK(E56), "", Table2[[#This Row],[unique_id]])</f>
        <v>deck_festoons</v>
      </c>
      <c r="G56" s="6" t="s">
        <v>349</v>
      </c>
      <c r="H56" s="6" t="s">
        <v>139</v>
      </c>
      <c r="I56" s="6" t="s">
        <v>132</v>
      </c>
      <c r="J56" s="6" t="s">
        <v>1105</v>
      </c>
      <c r="M56" s="6" t="s">
        <v>136</v>
      </c>
      <c r="O56" s="8" t="s">
        <v>1209</v>
      </c>
      <c r="P56" s="6" t="s">
        <v>172</v>
      </c>
      <c r="Q56" s="6" t="s">
        <v>1140</v>
      </c>
      <c r="R56" s="6" t="str">
        <f>Table2[[#This Row],[entity_domain]]</f>
        <v>Lights</v>
      </c>
      <c r="S56" s="6" t="str">
        <f>_xlfn.CONCAT( Table2[[#This Row],[device_suggested_area]], " ",Table2[[#This Row],[powercalc_group_3]])</f>
        <v>Deck Lights</v>
      </c>
      <c r="T5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56" s="8"/>
      <c r="W56" s="8"/>
      <c r="X56" s="8"/>
      <c r="Y56" s="8"/>
      <c r="AD56" s="6" t="s">
        <v>336</v>
      </c>
      <c r="AF56" s="8"/>
      <c r="AH56" s="6" t="str">
        <f>IF(ISBLANK(AG56),  "", _xlfn.CONCAT("haas/entity/sensor/", LOWER(C56), "/", E56, "/config"))</f>
        <v/>
      </c>
      <c r="AI56" s="6" t="str">
        <f>IF(ISBLANK(AG56),  "", _xlfn.CONCAT(LOWER(C56), "/", E56))</f>
        <v/>
      </c>
      <c r="AK56" s="6"/>
      <c r="AL56" s="34"/>
      <c r="AM56" s="6" t="str">
        <f>IF(OR(ISBLANK(AV56), ISBLANK(AW56)), "", LOWER(_xlfn.CONCAT(Table2[[#This Row],[device_manufacturer]], "-",Table2[[#This Row],[device_suggested_area]], "-", Table2[[#This Row],[device_identifiers]])))</f>
        <v>tplink-deck-festoons</v>
      </c>
      <c r="AN56" s="8" t="s">
        <v>440</v>
      </c>
      <c r="AO56" s="6" t="s">
        <v>447</v>
      </c>
      <c r="AP56" s="6" t="s">
        <v>439</v>
      </c>
      <c r="AQ56" s="6" t="str">
        <f>IF(OR(ISBLANK(AV56), ISBLANK(AW56)), "", Table2[[#This Row],[device_via_device]])</f>
        <v>TPLink</v>
      </c>
      <c r="AR56" s="6" t="s">
        <v>1226</v>
      </c>
      <c r="AS56" s="6" t="s">
        <v>436</v>
      </c>
      <c r="AU56" s="6" t="s">
        <v>569</v>
      </c>
      <c r="AV56" s="6" t="s">
        <v>801</v>
      </c>
      <c r="AW56" s="6" t="s">
        <v>800</v>
      </c>
      <c r="AZ56" s="6" t="str">
        <f>IF(AND(ISBLANK(AV56), ISBLANK(AW56)), "", _xlfn.CONCAT("[", IF(ISBLANK(AV56), "", _xlfn.CONCAT("[""mac"", """, AV56, """]")), IF(ISBLANK(AW56), "", _xlfn.CONCAT(", [""ip"", """, AW56, """]")), "]"))</f>
        <v>[["mac", "5c:a6:e6:25:58:f1"], ["ip", "10.0.6.88"]]</v>
      </c>
    </row>
    <row r="57" spans="1:52" ht="16" customHeight="1">
      <c r="A57" s="6">
        <v>1655</v>
      </c>
      <c r="B57" s="6" t="s">
        <v>26</v>
      </c>
      <c r="C57" s="6" t="s">
        <v>244</v>
      </c>
      <c r="D57" s="6" t="s">
        <v>134</v>
      </c>
      <c r="E57" s="6" t="s">
        <v>795</v>
      </c>
      <c r="F57" s="6" t="str">
        <f>IF(ISBLANK(E57), "", Table2[[#This Row],[unique_id]])</f>
        <v>landing_festoons</v>
      </c>
      <c r="G57" s="6" t="s">
        <v>796</v>
      </c>
      <c r="H57" s="6" t="s">
        <v>139</v>
      </c>
      <c r="I57" s="6" t="s">
        <v>132</v>
      </c>
      <c r="J57" s="6" t="s">
        <v>1105</v>
      </c>
      <c r="M57" s="6" t="s">
        <v>136</v>
      </c>
      <c r="O57" s="8" t="s">
        <v>1209</v>
      </c>
      <c r="P57" s="6" t="s">
        <v>172</v>
      </c>
      <c r="Q57" s="6" t="s">
        <v>1140</v>
      </c>
      <c r="R57" s="6" t="str">
        <f>Table2[[#This Row],[entity_domain]]</f>
        <v>Lights</v>
      </c>
      <c r="S57" s="6" t="str">
        <f>_xlfn.CONCAT( Table2[[#This Row],[device_suggested_area]], " ",Table2[[#This Row],[powercalc_group_3]])</f>
        <v>Landing Lights</v>
      </c>
      <c r="T5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57" s="8"/>
      <c r="W57" s="8"/>
      <c r="X57" s="8"/>
      <c r="Y57" s="8"/>
      <c r="AD57" s="6" t="s">
        <v>336</v>
      </c>
      <c r="AF57" s="8"/>
      <c r="AH57" s="6" t="str">
        <f>IF(ISBLANK(AG57),  "", _xlfn.CONCAT("haas/entity/sensor/", LOWER(C57), "/", E57, "/config"))</f>
        <v/>
      </c>
      <c r="AI57" s="6" t="str">
        <f>IF(ISBLANK(AG57),  "", _xlfn.CONCAT(LOWER(C57), "/", E57))</f>
        <v/>
      </c>
      <c r="AK57" s="6"/>
      <c r="AL57" s="34"/>
      <c r="AM57" s="6" t="str">
        <f>IF(OR(ISBLANK(AV57), ISBLANK(AW57)), "", LOWER(_xlfn.CONCAT(Table2[[#This Row],[device_manufacturer]], "-",Table2[[#This Row],[device_suggested_area]], "-", Table2[[#This Row],[device_identifiers]])))</f>
        <v>tplink-landing-festoons</v>
      </c>
      <c r="AN57" s="8" t="s">
        <v>440</v>
      </c>
      <c r="AO57" s="6" t="s">
        <v>447</v>
      </c>
      <c r="AP57" s="63" t="s">
        <v>439</v>
      </c>
      <c r="AQ57" s="6" t="str">
        <f>IF(OR(ISBLANK(AV57), ISBLANK(AW57)), "", Table2[[#This Row],[device_via_device]])</f>
        <v>TPLink</v>
      </c>
      <c r="AR57" s="6" t="s">
        <v>1226</v>
      </c>
      <c r="AS57" s="6" t="s">
        <v>797</v>
      </c>
      <c r="AU57" s="6" t="s">
        <v>569</v>
      </c>
      <c r="AV57" s="6" t="s">
        <v>798</v>
      </c>
      <c r="AW57" s="6" t="s">
        <v>799</v>
      </c>
      <c r="AZ57" s="6" t="str">
        <f>IF(AND(ISBLANK(AV57), ISBLANK(AW57)), "", _xlfn.CONCAT("[", IF(ISBLANK(AV57), "", _xlfn.CONCAT("[""mac"", """, AV57, """]")), IF(ISBLANK(AW57), "", _xlfn.CONCAT(", [""ip"", """, AW57, """]")), "]"))</f>
        <v>[["mac", "5c:a6:e6:25:5a:0c"], ["ip", "10.0.6.89"]]</v>
      </c>
    </row>
    <row r="58" spans="1:52" ht="16" customHeight="1">
      <c r="A58" s="6">
        <v>2588</v>
      </c>
      <c r="B58" s="6" t="s">
        <v>26</v>
      </c>
      <c r="C58" s="6" t="s">
        <v>1048</v>
      </c>
      <c r="D58" s="6" t="s">
        <v>134</v>
      </c>
      <c r="E58" s="6" t="s">
        <v>851</v>
      </c>
      <c r="F58" s="6" t="str">
        <f>IF(ISBLANK(E58), "", Table2[[#This Row],[unique_id]])</f>
        <v>rack_fans</v>
      </c>
      <c r="G58" s="6" t="s">
        <v>852</v>
      </c>
      <c r="H58" s="6" t="s">
        <v>752</v>
      </c>
      <c r="I58" s="6" t="s">
        <v>335</v>
      </c>
      <c r="M58" s="6" t="s">
        <v>289</v>
      </c>
      <c r="T58" s="6"/>
      <c r="V58" s="8"/>
      <c r="W58" s="8"/>
      <c r="X58" s="8"/>
      <c r="Y58" s="8"/>
      <c r="AD58" s="6" t="s">
        <v>856</v>
      </c>
      <c r="AF58" s="8"/>
      <c r="AH58" s="6" t="str">
        <f>IF(ISBLANK(AG58),  "", _xlfn.CONCAT("haas/entity/sensor/", LOWER(C58), "/", E58, "/config"))</f>
        <v/>
      </c>
      <c r="AI58" s="6" t="str">
        <f>IF(ISBLANK(AG58),  "", _xlfn.CONCAT(LOWER(C58), "/", E58))</f>
        <v/>
      </c>
      <c r="AK58" s="6"/>
      <c r="AL58" s="34"/>
      <c r="AM58" s="6" t="str">
        <f>IF(OR(ISBLANK(AV58), ISBLANK(AW58)), "", LOWER(_xlfn.CONCAT(Table2[[#This Row],[device_manufacturer]], "-",Table2[[#This Row],[device_suggested_area]], "-", Table2[[#This Row],[device_identifiers]])))</f>
        <v>sonoff-rack-fans</v>
      </c>
      <c r="AN58" s="8" t="s">
        <v>855</v>
      </c>
      <c r="AO58" s="6" t="s">
        <v>854</v>
      </c>
      <c r="AP58" s="12" t="s">
        <v>1147</v>
      </c>
      <c r="AQ58" s="6" t="s">
        <v>410</v>
      </c>
      <c r="AS58" s="6" t="s">
        <v>28</v>
      </c>
      <c r="AU58" s="6" t="s">
        <v>569</v>
      </c>
      <c r="AV58" s="6" t="s">
        <v>853</v>
      </c>
      <c r="AW58" s="28" t="s">
        <v>1235</v>
      </c>
      <c r="AZ58" s="6" t="str">
        <f>IF(AND(ISBLANK(AV58), ISBLANK(AW58)), "", _xlfn.CONCAT("[", IF(ISBLANK(AV58), "", _xlfn.CONCAT("[""mac"", """, AV58, """]")), IF(ISBLANK(AW58), "", _xlfn.CONCAT(", [""ip"", """, AW58, """]")), "]"))</f>
        <v>[["mac", "4c:eb:d6:b5:a5:28"], ["ip", "10.0.6.93"]]</v>
      </c>
    </row>
    <row r="59" spans="1:52" ht="16" customHeight="1">
      <c r="A59" s="58">
        <v>2550</v>
      </c>
      <c r="B59" s="58" t="s">
        <v>26</v>
      </c>
      <c r="C59" s="58" t="s">
        <v>244</v>
      </c>
      <c r="D59" s="58" t="s">
        <v>134</v>
      </c>
      <c r="E59" s="58" t="s">
        <v>1232</v>
      </c>
      <c r="F59" s="59" t="str">
        <f>IF(ISBLANK(E59), "", Table2[[#This Row],[unique_id]])</f>
        <v>power_meter</v>
      </c>
      <c r="G59" s="58" t="s">
        <v>1231</v>
      </c>
      <c r="H59" s="58" t="s">
        <v>752</v>
      </c>
      <c r="I59" s="58" t="s">
        <v>335</v>
      </c>
      <c r="J59" s="58"/>
      <c r="K59" s="58"/>
      <c r="L59" s="58"/>
      <c r="M59" s="58" t="s">
        <v>289</v>
      </c>
      <c r="N59" s="58"/>
      <c r="O59" s="60" t="s">
        <v>1209</v>
      </c>
      <c r="P59" s="58"/>
      <c r="Q59" s="58"/>
      <c r="R59" s="58"/>
      <c r="S59" s="58" t="str">
        <f>_xlfn.CONCAT( "", "",Table2[[#This Row],[friendly_name]])</f>
        <v>Power Meter</v>
      </c>
      <c r="T5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sensor.power_meter_current_consumption
energy_sensor_id: sensor.power_meter_total_consumption
</v>
      </c>
      <c r="U59" s="58"/>
      <c r="V59" s="60"/>
      <c r="W59" s="60"/>
      <c r="X59" s="60"/>
      <c r="Y59" s="60"/>
      <c r="Z59" s="60"/>
      <c r="AA59" s="58"/>
      <c r="AB59" s="58"/>
      <c r="AC59" s="58"/>
      <c r="AD59" s="58" t="s">
        <v>1233</v>
      </c>
      <c r="AE59" s="58"/>
      <c r="AF59" s="60"/>
      <c r="AG59" s="58"/>
      <c r="AH59" s="58" t="str">
        <f>IF(ISBLANK(AG59),  "", _xlfn.CONCAT("haas/entity/sensor/", LOWER(C59), "/", E59, "/config"))</f>
        <v/>
      </c>
      <c r="AI59" s="58" t="str">
        <f>IF(ISBLANK(AG59),  "", _xlfn.CONCAT(LOWER(C59), "/", E59))</f>
        <v/>
      </c>
      <c r="AJ59" s="61"/>
      <c r="AK59" s="58"/>
      <c r="AL59" s="33"/>
      <c r="AM59" s="58" t="str">
        <f>IF(OR(ISBLANK(AV59), ISBLANK(AW59)), "", LOWER(_xlfn.CONCAT(Table2[[#This Row],[device_manufacturer]], "-",Table2[[#This Row],[device_suggested_area]], "-", Table2[[#This Row],[device_identifiers]])))</f>
        <v>tplink-home-power-meter</v>
      </c>
      <c r="AN59" s="60" t="s">
        <v>440</v>
      </c>
      <c r="AO59" s="58" t="s">
        <v>1234</v>
      </c>
      <c r="AP59" s="61" t="s">
        <v>439</v>
      </c>
      <c r="AQ59" s="58" t="str">
        <f>IF(OR(ISBLANK(AV59), ISBLANK(AW59)), "", Table2[[#This Row],[device_via_device]])</f>
        <v>TPLink</v>
      </c>
      <c r="AR59" s="58" t="s">
        <v>1227</v>
      </c>
      <c r="AS59" s="58" t="s">
        <v>172</v>
      </c>
      <c r="AT59" s="58"/>
      <c r="AU59" s="58" t="s">
        <v>569</v>
      </c>
      <c r="AV59" s="58" t="s">
        <v>1228</v>
      </c>
      <c r="AW59" s="28" t="s">
        <v>857</v>
      </c>
      <c r="AX59" s="58"/>
      <c r="AY59" s="58"/>
      <c r="AZ59" s="59" t="str">
        <f>IF(AND(ISBLANK(AV59), ISBLANK(AW59)), "", _xlfn.CONCAT("[", IF(ISBLANK(AV59), "", _xlfn.CONCAT("[""mac"", """, AV59, """]")), IF(ISBLANK(AW59), "", _xlfn.CONCAT(", [""ip"", """, AW59, """]")), "]"))</f>
        <v>[["mac", "5c:a6:e6:25:59:03"], ["ip", "10.0.6.90"]]</v>
      </c>
    </row>
    <row r="60" spans="1:52" ht="16" customHeight="1">
      <c r="A60" s="58">
        <v>2576</v>
      </c>
      <c r="B60" s="58" t="s">
        <v>26</v>
      </c>
      <c r="C60" s="58" t="s">
        <v>244</v>
      </c>
      <c r="D60" s="58" t="s">
        <v>134</v>
      </c>
      <c r="E60" s="58" t="s">
        <v>1237</v>
      </c>
      <c r="F60" s="59" t="str">
        <f>IF(ISBLANK(E60), "", Table2[[#This Row],[unique_id]])</f>
        <v>macbookflo_outlet</v>
      </c>
      <c r="G60" s="58" t="s">
        <v>1240</v>
      </c>
      <c r="H60" s="58" t="s">
        <v>752</v>
      </c>
      <c r="I60" s="58" t="s">
        <v>335</v>
      </c>
      <c r="J60" s="58"/>
      <c r="K60" s="58"/>
      <c r="L60" s="58"/>
      <c r="M60" s="58" t="s">
        <v>289</v>
      </c>
      <c r="N60" s="58"/>
      <c r="O60" s="60" t="s">
        <v>1209</v>
      </c>
      <c r="P60" s="58"/>
      <c r="Q60" s="58"/>
      <c r="R60" s="58" t="s">
        <v>1242</v>
      </c>
      <c r="S60" s="58" t="str">
        <f>_xlfn.CONCAT( "", "",Table2[[#This Row],[friendly_name]])</f>
        <v>MacBook Flo</v>
      </c>
      <c r="T60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sensor.macbookflo_outlet_current_consumption
energy_sensor_id: sensor.macbookflo_outlet_total_consumption
</v>
      </c>
      <c r="U60" s="58"/>
      <c r="V60" s="60"/>
      <c r="W60" s="60"/>
      <c r="X60" s="60"/>
      <c r="Y60" s="60"/>
      <c r="Z60" s="60"/>
      <c r="AA60" s="58"/>
      <c r="AB60" s="58"/>
      <c r="AC60" s="58"/>
      <c r="AD60" s="58" t="s">
        <v>284</v>
      </c>
      <c r="AE60" s="58"/>
      <c r="AF60" s="60"/>
      <c r="AG60" s="58"/>
      <c r="AH60" s="58" t="str">
        <f>IF(ISBLANK(AG60),  "", _xlfn.CONCAT("haas/entity/sensor/", LOWER(C60), "/", E60, "/config"))</f>
        <v/>
      </c>
      <c r="AI60" s="58" t="str">
        <f>IF(ISBLANK(AG60),  "", _xlfn.CONCAT(LOWER(C60), "/", E60))</f>
        <v/>
      </c>
      <c r="AJ60" s="61"/>
      <c r="AK60" s="58"/>
      <c r="AL60" s="33"/>
      <c r="AM60" s="58" t="str">
        <f>IF(OR(ISBLANK(AV60), ISBLANK(AW60)), "", LOWER(_xlfn.CONCAT(Table2[[#This Row],[device_manufacturer]], "-",Table2[[#This Row],[device_suggested_area]], "-", Table2[[#This Row],[device_identifiers]])))</f>
        <v>tplink-rack-macbook-flo</v>
      </c>
      <c r="AN60" s="60" t="s">
        <v>440</v>
      </c>
      <c r="AO60" s="58" t="s">
        <v>479</v>
      </c>
      <c r="AP60" s="61" t="s">
        <v>439</v>
      </c>
      <c r="AQ60" s="58" t="str">
        <f>IF(OR(ISBLANK(AV60), ISBLANK(AW60)), "", Table2[[#This Row],[device_via_device]])</f>
        <v>TPLink</v>
      </c>
      <c r="AR60" s="58" t="s">
        <v>1227</v>
      </c>
      <c r="AS60" s="58" t="s">
        <v>28</v>
      </c>
      <c r="AT60" s="58"/>
      <c r="AU60" s="58" t="s">
        <v>569</v>
      </c>
      <c r="AV60" s="58" t="s">
        <v>1247</v>
      </c>
      <c r="AW60" s="28" t="s">
        <v>1229</v>
      </c>
      <c r="AX60" s="58"/>
      <c r="AY60" s="58"/>
      <c r="AZ60" s="59" t="str">
        <f>IF(AND(ISBLANK(AV60), ISBLANK(AW60)), "", _xlfn.CONCAT("[", IF(ISBLANK(AV60), "", _xlfn.CONCAT("[""mac"", """, AV60, """]")), IF(ISBLANK(AW60), "", _xlfn.CONCAT(", [""ip"", """, AW60, """]")), "]"))</f>
        <v>[["mac", "5c:a6:e6:25:56:a7"], ["ip", "10.0.6.91"]]</v>
      </c>
    </row>
    <row r="61" spans="1:52" ht="16" customHeight="1">
      <c r="A61" s="58">
        <v>2578</v>
      </c>
      <c r="B61" s="58" t="s">
        <v>26</v>
      </c>
      <c r="C61" s="58" t="s">
        <v>244</v>
      </c>
      <c r="D61" s="58" t="s">
        <v>134</v>
      </c>
      <c r="E61" s="58" t="s">
        <v>1239</v>
      </c>
      <c r="F61" s="59" t="str">
        <f>IF(ISBLANK(E61), "", Table2[[#This Row],[unique_id]])</f>
        <v>macminimeg_outlet</v>
      </c>
      <c r="G61" s="79" t="s">
        <v>1241</v>
      </c>
      <c r="H61" s="58" t="s">
        <v>752</v>
      </c>
      <c r="I61" s="58" t="s">
        <v>335</v>
      </c>
      <c r="J61" s="58"/>
      <c r="K61" s="58"/>
      <c r="L61" s="58"/>
      <c r="M61" s="58" t="s">
        <v>289</v>
      </c>
      <c r="N61" s="58"/>
      <c r="O61" s="60" t="s">
        <v>1209</v>
      </c>
      <c r="P61" s="58"/>
      <c r="Q61" s="58"/>
      <c r="R61" s="58" t="s">
        <v>1242</v>
      </c>
      <c r="S61" s="58" t="str">
        <f>_xlfn.CONCAT( "", "",Table2[[#This Row],[friendly_name]])</f>
        <v>Mac Mini Meg</v>
      </c>
      <c r="T6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sensor.macminimeg_outlet_current_consumption
energy_sensor_id: sensor.macminimeg_outlet_total_consumption
</v>
      </c>
      <c r="U61" s="58"/>
      <c r="V61" s="60"/>
      <c r="W61" s="60"/>
      <c r="X61" s="60"/>
      <c r="Y61" s="60"/>
      <c r="Z61" s="60"/>
      <c r="AA61" s="58"/>
      <c r="AB61" s="58"/>
      <c r="AC61" s="58"/>
      <c r="AD61" s="58" t="s">
        <v>284</v>
      </c>
      <c r="AE61" s="58"/>
      <c r="AF61" s="60"/>
      <c r="AG61" s="58"/>
      <c r="AH61" s="58" t="str">
        <f>IF(ISBLANK(AG61),  "", _xlfn.CONCAT("haas/entity/sensor/", LOWER(C61), "/", E61, "/config"))</f>
        <v/>
      </c>
      <c r="AI61" s="58" t="str">
        <f>IF(ISBLANK(AG61),  "", _xlfn.CONCAT(LOWER(C61), "/", E61))</f>
        <v/>
      </c>
      <c r="AJ61" s="61"/>
      <c r="AK61" s="58"/>
      <c r="AL61" s="33"/>
      <c r="AM61" s="58" t="str">
        <f>IF(OR(ISBLANK(AV61), ISBLANK(AW61)), "", LOWER(_xlfn.CONCAT(Table2[[#This Row],[device_manufacturer]], "-",Table2[[#This Row],[device_suggested_area]], "-", Table2[[#This Row],[device_identifiers]])))</f>
        <v>tplink-rack-macmini-meg</v>
      </c>
      <c r="AN61" s="60" t="s">
        <v>440</v>
      </c>
      <c r="AO61" s="58" t="s">
        <v>845</v>
      </c>
      <c r="AP61" s="61" t="s">
        <v>439</v>
      </c>
      <c r="AQ61" s="58" t="str">
        <f>IF(OR(ISBLANK(AV61), ISBLANK(AW61)), "", Table2[[#This Row],[device_via_device]])</f>
        <v>TPLink</v>
      </c>
      <c r="AR61" s="58" t="s">
        <v>1227</v>
      </c>
      <c r="AS61" s="58" t="s">
        <v>28</v>
      </c>
      <c r="AT61" s="58"/>
      <c r="AU61" s="58" t="s">
        <v>569</v>
      </c>
      <c r="AV61" s="58" t="s">
        <v>1244</v>
      </c>
      <c r="AW61" s="28" t="s">
        <v>1230</v>
      </c>
      <c r="AX61" s="58"/>
      <c r="AY61" s="58"/>
      <c r="AZ61" s="59" t="str">
        <f>IF(AND(ISBLANK(AV61), ISBLANK(AW61)), "", _xlfn.CONCAT("[", IF(ISBLANK(AV61), "", _xlfn.CONCAT("[""mac"", """, AV61, """]")), IF(ISBLANK(AW61), "", _xlfn.CONCAT(", [""ip"", """, AW61, """]")), "]"))</f>
        <v>[["mac", "5c:a6:e6:25:59:c0"], ["ip", "10.0.6.92"]]</v>
      </c>
    </row>
    <row r="62" spans="1:52" ht="16" customHeight="1">
      <c r="A62" s="6">
        <v>1703</v>
      </c>
      <c r="B62" s="6" t="s">
        <v>833</v>
      </c>
      <c r="C62" s="6" t="s">
        <v>1048</v>
      </c>
      <c r="D62" s="6" t="s">
        <v>134</v>
      </c>
      <c r="E62" s="6" t="s">
        <v>411</v>
      </c>
      <c r="F62" s="6" t="str">
        <f>IF(ISBLANK(E62), "", Table2[[#This Row],[unique_id]])</f>
        <v>roof_water_heater_booster</v>
      </c>
      <c r="G62" s="6" t="s">
        <v>644</v>
      </c>
      <c r="H62" s="6" t="s">
        <v>990</v>
      </c>
      <c r="I62" s="6" t="s">
        <v>132</v>
      </c>
      <c r="J62" s="6" t="str">
        <f>Table2[[#This Row],[friendly_name]]</f>
        <v>Water Booster</v>
      </c>
      <c r="M62" s="6" t="s">
        <v>289</v>
      </c>
      <c r="T62" s="6"/>
      <c r="V62" s="8"/>
      <c r="W62" s="8"/>
      <c r="X62" s="8"/>
      <c r="Y62" s="8"/>
      <c r="AD62" s="6" t="s">
        <v>637</v>
      </c>
      <c r="AF62" s="8"/>
      <c r="AH62" s="6" t="str">
        <f>IF(ISBLANK(AG62),  "", _xlfn.CONCAT("haas/entity/sensor/", LOWER(C62), "/", E62, "/config"))</f>
        <v/>
      </c>
      <c r="AI62" s="6" t="str">
        <f>IF(ISBLANK(AG62),  "", _xlfn.CONCAT(LOWER(C62), "/", E62))</f>
        <v/>
      </c>
      <c r="AK62" s="6"/>
      <c r="AL62" s="34"/>
      <c r="AM62" s="6" t="str">
        <f>IF(OR(ISBLANK(AV62), ISBLANK(AW62)), "", LOWER(_xlfn.CONCAT(Table2[[#This Row],[device_manufacturer]], "-",Table2[[#This Row],[device_suggested_area]], "-", Table2[[#This Row],[device_identifiers]])))</f>
        <v>sonoff-roof-water-heater-booster</v>
      </c>
      <c r="AN62" s="8" t="s">
        <v>635</v>
      </c>
      <c r="AO62" s="6" t="s">
        <v>634</v>
      </c>
      <c r="AP62" s="6" t="s">
        <v>636</v>
      </c>
      <c r="AQ62" s="6" t="s">
        <v>410</v>
      </c>
      <c r="AS62" s="6" t="s">
        <v>38</v>
      </c>
      <c r="AU62" s="6" t="s">
        <v>569</v>
      </c>
      <c r="AV62" s="6" t="s">
        <v>633</v>
      </c>
      <c r="AW62" s="28" t="s">
        <v>1249</v>
      </c>
      <c r="AX62" s="7"/>
      <c r="AY62" s="7"/>
      <c r="AZ62" s="6" t="str">
        <f>IF(AND(ISBLANK(AV62), ISBLANK(AW62)), "", _xlfn.CONCAT("[", IF(ISBLANK(AV62), "", _xlfn.CONCAT("[""mac"", """, AV62, """]")), IF(ISBLANK(AW62), "", _xlfn.CONCAT(", [""ip"", """, AW62, """]")), "]"))</f>
        <v>[["mac", "ec:fa:bc:50:3e:02"], ["ip", "10.0.6.94"]]</v>
      </c>
    </row>
    <row r="63" spans="1:52" ht="16" customHeight="1">
      <c r="A63" s="27">
        <v>1000</v>
      </c>
      <c r="B63" s="6" t="s">
        <v>26</v>
      </c>
      <c r="C63" s="6" t="s">
        <v>39</v>
      </c>
      <c r="D63" s="6" t="s">
        <v>27</v>
      </c>
      <c r="E63" s="7" t="s">
        <v>687</v>
      </c>
      <c r="F63" s="7" t="str">
        <f>IF(ISBLANK(E63), "", Table2[[#This Row],[unique_id]])</f>
        <v>roof_temperature</v>
      </c>
      <c r="G63" s="6" t="s">
        <v>38</v>
      </c>
      <c r="H63" s="6" t="s">
        <v>87</v>
      </c>
      <c r="I63" s="6" t="s">
        <v>30</v>
      </c>
      <c r="J63" s="6" t="s">
        <v>87</v>
      </c>
      <c r="T63" s="6"/>
      <c r="V63" s="8"/>
      <c r="W63" s="8"/>
      <c r="X63" s="8"/>
      <c r="Y63" s="8"/>
      <c r="AB63" s="6" t="s">
        <v>88</v>
      </c>
      <c r="AC63" s="6" t="s">
        <v>89</v>
      </c>
      <c r="AD63" s="6" t="s">
        <v>386</v>
      </c>
      <c r="AF63" s="8"/>
      <c r="AH63" s="6" t="str">
        <f>IF(ISBLANK(AG63),  "", _xlfn.CONCAT("haas/entity/sensor/", LOWER(C63), "/", E63, "/config"))</f>
        <v/>
      </c>
      <c r="AI63" s="6" t="str">
        <f>IF(ISBLANK(AG63),  "", _xlfn.CONCAT(LOWER(C63), "/", E63))</f>
        <v/>
      </c>
      <c r="AK63" s="6"/>
      <c r="AL63" s="32" t="s">
        <v>1055</v>
      </c>
      <c r="AM63" s="6" t="s">
        <v>470</v>
      </c>
      <c r="AN63" s="8">
        <v>3.15</v>
      </c>
      <c r="AO63" s="6" t="s">
        <v>444</v>
      </c>
      <c r="AP63" s="6" t="s">
        <v>36</v>
      </c>
      <c r="AQ63" s="6" t="s">
        <v>37</v>
      </c>
      <c r="AS63" s="6" t="s">
        <v>38</v>
      </c>
      <c r="AV63" s="6"/>
      <c r="AW63" s="6"/>
      <c r="AZ63" s="6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ht="16" customHeight="1">
      <c r="A64" s="6">
        <v>1001</v>
      </c>
      <c r="B64" s="6" t="s">
        <v>26</v>
      </c>
      <c r="C64" s="6" t="s">
        <v>39</v>
      </c>
      <c r="D64" s="6" t="s">
        <v>27</v>
      </c>
      <c r="E64" s="6" t="s">
        <v>375</v>
      </c>
      <c r="F64" s="6" t="str">
        <f>IF(ISBLANK(E64), "", Table2[[#This Row],[unique_id]])</f>
        <v>compensation_sensor_roof_temperature</v>
      </c>
      <c r="G64" s="6" t="s">
        <v>38</v>
      </c>
      <c r="H64" s="6" t="s">
        <v>87</v>
      </c>
      <c r="I64" s="6" t="s">
        <v>30</v>
      </c>
      <c r="M64" s="6" t="s">
        <v>90</v>
      </c>
      <c r="T64" s="6"/>
      <c r="U64" s="6" t="s">
        <v>627</v>
      </c>
      <c r="V64" s="8" t="s">
        <v>385</v>
      </c>
      <c r="W64" s="8"/>
      <c r="X64" s="8"/>
      <c r="Y64" s="8"/>
      <c r="AA64" s="6" t="s">
        <v>31</v>
      </c>
      <c r="AB64" s="6" t="s">
        <v>88</v>
      </c>
      <c r="AC64" s="6" t="s">
        <v>89</v>
      </c>
      <c r="AD64" s="6" t="s">
        <v>386</v>
      </c>
      <c r="AE64" s="6">
        <v>300</v>
      </c>
      <c r="AF64" s="8" t="s">
        <v>34</v>
      </c>
      <c r="AG64" s="6" t="s">
        <v>91</v>
      </c>
      <c r="AH64" s="6" t="str">
        <f>IF(ISBLANK(AG64),  "", _xlfn.CONCAT("haas/entity/sensor/", LOWER(C64), "/", E64, "/config"))</f>
        <v>haas/entity/sensor/weewx/compensation_sensor_roof_temperature/config</v>
      </c>
      <c r="AI64" s="6" t="str">
        <f>IF(ISBLANK(AG64),  "", _xlfn.CONCAT(LOWER(C64), "/", E64))</f>
        <v>weewx/compensation_sensor_roof_temperature</v>
      </c>
      <c r="AJ64" s="6" t="s">
        <v>345</v>
      </c>
      <c r="AK64" s="6">
        <v>1</v>
      </c>
      <c r="AL64" s="32" t="s">
        <v>1055</v>
      </c>
      <c r="AM64" s="6" t="s">
        <v>470</v>
      </c>
      <c r="AN64" s="8">
        <v>3.15</v>
      </c>
      <c r="AO64" s="6" t="s">
        <v>444</v>
      </c>
      <c r="AP64" s="6" t="s">
        <v>36</v>
      </c>
      <c r="AQ64" s="6" t="s">
        <v>37</v>
      </c>
      <c r="AS64" s="6" t="s">
        <v>38</v>
      </c>
      <c r="AV64" s="6"/>
      <c r="AW64" s="6"/>
      <c r="AZ64" s="6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customHeight="1">
      <c r="A65" s="27">
        <v>1002</v>
      </c>
      <c r="B65" s="6" t="s">
        <v>26</v>
      </c>
      <c r="C65" s="6" t="s">
        <v>128</v>
      </c>
      <c r="D65" s="6" t="s">
        <v>27</v>
      </c>
      <c r="E65" s="6" t="s">
        <v>900</v>
      </c>
      <c r="F65" s="6" t="str">
        <f>IF(ISBLANK(E65), "", Table2[[#This Row],[unique_id]])</f>
        <v>ada_temperature</v>
      </c>
      <c r="G65" s="6" t="s">
        <v>130</v>
      </c>
      <c r="H65" s="6" t="s">
        <v>87</v>
      </c>
      <c r="I65" s="6" t="s">
        <v>30</v>
      </c>
      <c r="J65" s="6" t="s">
        <v>1107</v>
      </c>
      <c r="T65" s="6"/>
      <c r="V65" s="8"/>
      <c r="W65" s="8"/>
      <c r="X65" s="8"/>
      <c r="Y65" s="8"/>
      <c r="AD65" s="6" t="s">
        <v>386</v>
      </c>
      <c r="AF65" s="8"/>
      <c r="AH65" s="6" t="str">
        <f>IF(ISBLANK(AG65),  "", _xlfn.CONCAT("haas/entity/sensor/", LOWER(C65), "/", E65, "/config"))</f>
        <v/>
      </c>
      <c r="AI65" s="6" t="str">
        <f>IF(ISBLANK(AG65),  "", _xlfn.CONCAT(LOWER(C65), "/", E65))</f>
        <v/>
      </c>
      <c r="AK65" s="6"/>
      <c r="AL65" s="33"/>
      <c r="AM65" s="6" t="str">
        <f>LOWER(_xlfn.CONCAT(Table2[[#This Row],[device_manufacturer]], "-",Table2[[#This Row],[device_suggested_area]]))</f>
        <v>netatmo-ada</v>
      </c>
      <c r="AN65" s="8" t="s">
        <v>602</v>
      </c>
      <c r="AO65" s="6" t="s">
        <v>604</v>
      </c>
      <c r="AP65" s="6" t="s">
        <v>600</v>
      </c>
      <c r="AQ65" s="6" t="s">
        <v>128</v>
      </c>
      <c r="AS65" s="6" t="s">
        <v>130</v>
      </c>
      <c r="AV65" s="6"/>
      <c r="AW65" s="6"/>
      <c r="AZ65" s="6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ht="16" customHeight="1">
      <c r="A66" s="6">
        <v>1003</v>
      </c>
      <c r="B66" s="6" t="s">
        <v>26</v>
      </c>
      <c r="C66" s="6" t="s">
        <v>128</v>
      </c>
      <c r="D66" s="6" t="s">
        <v>27</v>
      </c>
      <c r="E66" s="6" t="s">
        <v>901</v>
      </c>
      <c r="F66" s="6" t="str">
        <f>IF(ISBLANK(E66), "", Table2[[#This Row],[unique_id]])</f>
        <v>compensation_sensor_ada_temperature</v>
      </c>
      <c r="G66" s="6" t="s">
        <v>130</v>
      </c>
      <c r="H66" s="6" t="s">
        <v>87</v>
      </c>
      <c r="I66" s="6" t="s">
        <v>30</v>
      </c>
      <c r="M66" s="6" t="s">
        <v>90</v>
      </c>
      <c r="T66" s="6"/>
      <c r="U66" s="6" t="s">
        <v>627</v>
      </c>
      <c r="V66" s="8" t="s">
        <v>385</v>
      </c>
      <c r="W66" s="8"/>
      <c r="X66" s="8"/>
      <c r="Y66" s="8"/>
      <c r="AD66" s="6" t="s">
        <v>386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3"/>
      <c r="AM66" s="6" t="str">
        <f>LOWER(_xlfn.CONCAT(Table2[[#This Row],[device_manufacturer]], "-",Table2[[#This Row],[device_suggested_area]]))</f>
        <v>netatmo-ada</v>
      </c>
      <c r="AN66" s="8" t="s">
        <v>602</v>
      </c>
      <c r="AO66" s="6" t="s">
        <v>604</v>
      </c>
      <c r="AP66" s="6" t="s">
        <v>600</v>
      </c>
      <c r="AQ66" s="6" t="s">
        <v>128</v>
      </c>
      <c r="AS66" s="6" t="s">
        <v>130</v>
      </c>
      <c r="AU66" s="6" t="s">
        <v>527</v>
      </c>
      <c r="AV66" s="9" t="s">
        <v>610</v>
      </c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>[["mac", "70:ee:50:25:7f:50"]]</v>
      </c>
    </row>
    <row r="67" spans="1:52" ht="16" customHeight="1">
      <c r="A67" s="27">
        <v>1004</v>
      </c>
      <c r="B67" s="6" t="s">
        <v>26</v>
      </c>
      <c r="C67" s="6" t="s">
        <v>128</v>
      </c>
      <c r="D67" s="6" t="s">
        <v>27</v>
      </c>
      <c r="E67" s="6" t="s">
        <v>902</v>
      </c>
      <c r="F67" s="6" t="str">
        <f>IF(ISBLANK(E67), "", Table2[[#This Row],[unique_id]])</f>
        <v>edwin_temperature</v>
      </c>
      <c r="G67" s="6" t="s">
        <v>127</v>
      </c>
      <c r="H67" s="6" t="s">
        <v>87</v>
      </c>
      <c r="I67" s="6" t="s">
        <v>30</v>
      </c>
      <c r="J67" s="6" t="s">
        <v>1107</v>
      </c>
      <c r="T67" s="6"/>
      <c r="V67" s="8"/>
      <c r="W67" s="8"/>
      <c r="X67" s="8"/>
      <c r="Y67" s="8"/>
      <c r="AD67" s="6" t="s">
        <v>386</v>
      </c>
      <c r="AF67" s="8"/>
      <c r="AH67" s="6" t="str">
        <f>IF(ISBLANK(AG67),  "", _xlfn.CONCAT("haas/entity/sensor/", LOWER(C67), "/", E67, "/config"))</f>
        <v/>
      </c>
      <c r="AI67" s="6" t="str">
        <f>IF(ISBLANK(AG67),  "", _xlfn.CONCAT(LOWER(C67), "/", E67))</f>
        <v/>
      </c>
      <c r="AK67" s="6"/>
      <c r="AL67" s="33"/>
      <c r="AM67" s="6" t="str">
        <f>LOWER(_xlfn.CONCAT(Table2[[#This Row],[device_manufacturer]], "-",Table2[[#This Row],[device_suggested_area]]))</f>
        <v>netatmo-edwin</v>
      </c>
      <c r="AN67" s="8" t="s">
        <v>602</v>
      </c>
      <c r="AO67" s="6" t="s">
        <v>604</v>
      </c>
      <c r="AP67" s="6" t="s">
        <v>600</v>
      </c>
      <c r="AQ67" s="6" t="s">
        <v>128</v>
      </c>
      <c r="AS67" s="6" t="s">
        <v>127</v>
      </c>
      <c r="AV67" s="6"/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customHeight="1">
      <c r="A68" s="6">
        <v>1005</v>
      </c>
      <c r="B68" s="6" t="s">
        <v>26</v>
      </c>
      <c r="C68" s="6" t="s">
        <v>128</v>
      </c>
      <c r="D68" s="6" t="s">
        <v>27</v>
      </c>
      <c r="E68" s="6" t="s">
        <v>903</v>
      </c>
      <c r="F68" s="6" t="str">
        <f>IF(ISBLANK(E68), "", Table2[[#This Row],[unique_id]])</f>
        <v>compensation_sensor_edwin_temperature</v>
      </c>
      <c r="G68" s="6" t="s">
        <v>127</v>
      </c>
      <c r="H68" s="6" t="s">
        <v>87</v>
      </c>
      <c r="I68" s="6" t="s">
        <v>30</v>
      </c>
      <c r="M68" s="6" t="s">
        <v>90</v>
      </c>
      <c r="T68" s="6"/>
      <c r="U68" s="6" t="s">
        <v>627</v>
      </c>
      <c r="V68" s="8" t="s">
        <v>385</v>
      </c>
      <c r="W68" s="8"/>
      <c r="X68" s="8"/>
      <c r="Y68" s="8"/>
      <c r="AD68" s="6" t="s">
        <v>386</v>
      </c>
      <c r="AF68" s="8"/>
      <c r="AH68" s="6" t="str">
        <f>IF(ISBLANK(AG68),  "", _xlfn.CONCAT("haas/entity/sensor/", LOWER(C68), "/", E68, "/config"))</f>
        <v/>
      </c>
      <c r="AI68" s="6" t="str">
        <f>IF(ISBLANK(AG68),  "", _xlfn.CONCAT(LOWER(C68), "/", E68))</f>
        <v/>
      </c>
      <c r="AK68" s="6"/>
      <c r="AL68" s="33"/>
      <c r="AM68" s="6" t="str">
        <f>LOWER(_xlfn.CONCAT(Table2[[#This Row],[device_manufacturer]], "-",Table2[[#This Row],[device_suggested_area]]))</f>
        <v>netatmo-edwin</v>
      </c>
      <c r="AN68" s="8" t="s">
        <v>602</v>
      </c>
      <c r="AO68" s="6" t="s">
        <v>604</v>
      </c>
      <c r="AP68" s="6" t="s">
        <v>600</v>
      </c>
      <c r="AQ68" s="6" t="s">
        <v>128</v>
      </c>
      <c r="AS68" s="6" t="s">
        <v>127</v>
      </c>
      <c r="AU68" s="6" t="s">
        <v>527</v>
      </c>
      <c r="AV68" s="6" t="s">
        <v>609</v>
      </c>
      <c r="AW68" s="6"/>
      <c r="AZ68" s="6" t="str">
        <f>IF(AND(ISBLANK(AV68), ISBLANK(AW68)), "", _xlfn.CONCAT("[", IF(ISBLANK(AV68), "", _xlfn.CONCAT("[""mac"", """, AV68, """]")), IF(ISBLANK(AW68), "", _xlfn.CONCAT(", [""ip"", """, AW68, """]")), "]"))</f>
        <v>[["mac", "70:ee:50:25:93:90"]]</v>
      </c>
    </row>
    <row r="69" spans="1:52" ht="16" customHeight="1">
      <c r="A69" s="27">
        <v>1006</v>
      </c>
      <c r="B69" s="6" t="s">
        <v>26</v>
      </c>
      <c r="C69" s="6" t="s">
        <v>128</v>
      </c>
      <c r="D69" s="6" t="s">
        <v>27</v>
      </c>
      <c r="E69" s="6" t="s">
        <v>904</v>
      </c>
      <c r="F69" s="6" t="str">
        <f>IF(ISBLANK(E69), "", Table2[[#This Row],[unique_id]])</f>
        <v>bertram_2_office_lounge_temperature</v>
      </c>
      <c r="G69" s="6" t="s">
        <v>203</v>
      </c>
      <c r="H69" s="6" t="s">
        <v>87</v>
      </c>
      <c r="I69" s="6" t="s">
        <v>30</v>
      </c>
      <c r="J69" s="6" t="s">
        <v>87</v>
      </c>
      <c r="T69" s="6"/>
      <c r="V69" s="8"/>
      <c r="W69" s="8"/>
      <c r="X69" s="8"/>
      <c r="Y69" s="8"/>
      <c r="AD69" s="6" t="s">
        <v>386</v>
      </c>
      <c r="AF69" s="8"/>
      <c r="AH69" s="6" t="str">
        <f>IF(ISBLANK(AG69),  "", _xlfn.CONCAT("haas/entity/sensor/", LOWER(C69), "/", E69, "/config"))</f>
        <v/>
      </c>
      <c r="AI69" s="6" t="str">
        <f>IF(ISBLANK(AG69),  "", _xlfn.CONCAT(LOWER(C69), "/", E69))</f>
        <v/>
      </c>
      <c r="AK69" s="6"/>
      <c r="AL69" s="33"/>
      <c r="AM69" s="6" t="s">
        <v>683</v>
      </c>
      <c r="AN69" s="8" t="s">
        <v>603</v>
      </c>
      <c r="AO69" s="6" t="s">
        <v>604</v>
      </c>
      <c r="AP69" s="6" t="s">
        <v>601</v>
      </c>
      <c r="AQ69" s="6" t="s">
        <v>128</v>
      </c>
      <c r="AS69" s="6" t="str">
        <f>G69</f>
        <v>Lounge</v>
      </c>
      <c r="AV69" s="6"/>
      <c r="AW69" s="6"/>
      <c r="AZ69" s="6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ht="16" customHeight="1">
      <c r="A70" s="6">
        <v>1007</v>
      </c>
      <c r="B70" s="6" t="s">
        <v>26</v>
      </c>
      <c r="C70" s="6" t="s">
        <v>128</v>
      </c>
      <c r="D70" s="6" t="s">
        <v>27</v>
      </c>
      <c r="E70" s="6" t="s">
        <v>905</v>
      </c>
      <c r="F70" s="6" t="str">
        <f>IF(ISBLANK(E70), "", Table2[[#This Row],[unique_id]])</f>
        <v>compensation_sensor_bertram_2_office_lounge_temperature</v>
      </c>
      <c r="G70" s="6" t="s">
        <v>203</v>
      </c>
      <c r="H70" s="6" t="s">
        <v>87</v>
      </c>
      <c r="I70" s="6" t="s">
        <v>30</v>
      </c>
      <c r="M70" s="6" t="s">
        <v>90</v>
      </c>
      <c r="T70" s="6"/>
      <c r="U70" s="6" t="s">
        <v>627</v>
      </c>
      <c r="V70" s="8" t="s">
        <v>385</v>
      </c>
      <c r="W70" s="8"/>
      <c r="X70" s="8"/>
      <c r="Y70" s="8"/>
      <c r="AD70" s="6" t="s">
        <v>386</v>
      </c>
      <c r="AF70" s="8"/>
      <c r="AH70" s="6" t="str">
        <f>IF(ISBLANK(AG70),  "", _xlfn.CONCAT("haas/entity/sensor/", LOWER(C70), "/", E70, "/config"))</f>
        <v/>
      </c>
      <c r="AI70" s="6" t="str">
        <f>IF(ISBLANK(AG70),  "", _xlfn.CONCAT(LOWER(C70), "/", E70))</f>
        <v/>
      </c>
      <c r="AK70" s="6"/>
      <c r="AL70" s="33"/>
      <c r="AM70" s="6" t="s">
        <v>683</v>
      </c>
      <c r="AN70" s="8" t="s">
        <v>603</v>
      </c>
      <c r="AO70" s="6" t="s">
        <v>604</v>
      </c>
      <c r="AP70" s="6" t="s">
        <v>601</v>
      </c>
      <c r="AQ70" s="6" t="s">
        <v>128</v>
      </c>
      <c r="AS70" s="6" t="str">
        <f>G70</f>
        <v>Lounge</v>
      </c>
      <c r="AV70" s="6"/>
      <c r="AW70" s="6"/>
      <c r="AZ70" s="6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customHeight="1">
      <c r="A71" s="27">
        <v>1008</v>
      </c>
      <c r="B71" s="6" t="s">
        <v>26</v>
      </c>
      <c r="C71" s="6" t="s">
        <v>128</v>
      </c>
      <c r="D71" s="6" t="s">
        <v>27</v>
      </c>
      <c r="E71" s="6" t="s">
        <v>906</v>
      </c>
      <c r="F71" s="6" t="str">
        <f>IF(ISBLANK(E71), "", Table2[[#This Row],[unique_id]])</f>
        <v>parents_temperature</v>
      </c>
      <c r="G71" s="6" t="s">
        <v>201</v>
      </c>
      <c r="H71" s="6" t="s">
        <v>87</v>
      </c>
      <c r="I71" s="6" t="s">
        <v>30</v>
      </c>
      <c r="J71" s="6" t="s">
        <v>87</v>
      </c>
      <c r="T71" s="6"/>
      <c r="V71" s="8"/>
      <c r="W71" s="8"/>
      <c r="X71" s="8"/>
      <c r="Y71" s="8"/>
      <c r="AD71" s="6" t="s">
        <v>386</v>
      </c>
      <c r="AF71" s="8"/>
      <c r="AH71" s="6" t="str">
        <f>IF(ISBLANK(AG71),  "", _xlfn.CONCAT("haas/entity/sensor/", LOWER(C71), "/", E71, "/config"))</f>
        <v/>
      </c>
      <c r="AI71" s="6" t="str">
        <f>IF(ISBLANK(AG71),  "", _xlfn.CONCAT(LOWER(C71), "/", E71))</f>
        <v/>
      </c>
      <c r="AK71" s="6"/>
      <c r="AL71" s="33"/>
      <c r="AM71" s="6" t="str">
        <f>LOWER(_xlfn.CONCAT(Table2[[#This Row],[device_manufacturer]], "-",Table2[[#This Row],[device_suggested_area]]))</f>
        <v>netatmo-parents</v>
      </c>
      <c r="AN71" s="8" t="s">
        <v>602</v>
      </c>
      <c r="AO71" s="6" t="s">
        <v>604</v>
      </c>
      <c r="AP71" s="6" t="s">
        <v>600</v>
      </c>
      <c r="AQ71" s="6" t="s">
        <v>128</v>
      </c>
      <c r="AS71" s="6" t="str">
        <f>G71</f>
        <v>Parents</v>
      </c>
      <c r="AV71" s="6"/>
      <c r="AW71" s="6"/>
      <c r="AZ71" s="6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6">
        <v>1009</v>
      </c>
      <c r="B72" s="6" t="s">
        <v>26</v>
      </c>
      <c r="C72" s="6" t="s">
        <v>128</v>
      </c>
      <c r="D72" s="6" t="s">
        <v>27</v>
      </c>
      <c r="E72" s="6" t="s">
        <v>907</v>
      </c>
      <c r="F72" s="6" t="str">
        <f>IF(ISBLANK(E72), "", Table2[[#This Row],[unique_id]])</f>
        <v>compensation_sensor_parents_temperature</v>
      </c>
      <c r="G72" s="6" t="s">
        <v>201</v>
      </c>
      <c r="H72" s="6" t="s">
        <v>87</v>
      </c>
      <c r="I72" s="6" t="s">
        <v>30</v>
      </c>
      <c r="M72" s="6" t="s">
        <v>136</v>
      </c>
      <c r="T72" s="6"/>
      <c r="U72" s="6" t="s">
        <v>627</v>
      </c>
      <c r="V72" s="8" t="s">
        <v>385</v>
      </c>
      <c r="W72" s="8"/>
      <c r="X72" s="8"/>
      <c r="Y72" s="8"/>
      <c r="AD72" s="6" t="s">
        <v>386</v>
      </c>
      <c r="AF72" s="8"/>
      <c r="AH72" s="6" t="str">
        <f>IF(ISBLANK(AG72),  "", _xlfn.CONCAT("haas/entity/sensor/", LOWER(C72), "/", E72, "/config"))</f>
        <v/>
      </c>
      <c r="AI72" s="6" t="str">
        <f>IF(ISBLANK(AG72),  "", _xlfn.CONCAT(LOWER(C72), "/", E72))</f>
        <v/>
      </c>
      <c r="AK72" s="6"/>
      <c r="AL72" s="33"/>
      <c r="AM72" s="6" t="str">
        <f>LOWER(_xlfn.CONCAT(Table2[[#This Row],[device_manufacturer]], "-",Table2[[#This Row],[device_suggested_area]]))</f>
        <v>netatmo-parents</v>
      </c>
      <c r="AN72" s="8" t="s">
        <v>602</v>
      </c>
      <c r="AO72" s="6" t="s">
        <v>604</v>
      </c>
      <c r="AP72" s="6" t="s">
        <v>600</v>
      </c>
      <c r="AQ72" s="6" t="s">
        <v>128</v>
      </c>
      <c r="AS72" s="6" t="str">
        <f>G72</f>
        <v>Parents</v>
      </c>
      <c r="AU72" s="6" t="s">
        <v>527</v>
      </c>
      <c r="AV72" s="6" t="s">
        <v>605</v>
      </c>
      <c r="AW72" s="6"/>
      <c r="AZ72" s="6" t="str">
        <f>IF(AND(ISBLANK(AV72), ISBLANK(AW72)), "", _xlfn.CONCAT("[", IF(ISBLANK(AV72), "", _xlfn.CONCAT("[""mac"", """, AV72, """]")), IF(ISBLANK(AW72), "", _xlfn.CONCAT(", [""ip"", """, AW72, """]")), "]"))</f>
        <v>[["mac", "70:ee:50:25:9c:68"]]</v>
      </c>
    </row>
    <row r="73" spans="1:52" ht="16" customHeight="1">
      <c r="A73" s="27">
        <v>1010</v>
      </c>
      <c r="B73" s="6" t="s">
        <v>26</v>
      </c>
      <c r="C73" s="6" t="s">
        <v>128</v>
      </c>
      <c r="D73" s="6" t="s">
        <v>27</v>
      </c>
      <c r="E73" s="6" t="s">
        <v>859</v>
      </c>
      <c r="F73" s="6" t="str">
        <f>IF(ISBLANK(E73), "", Table2[[#This Row],[unique_id]])</f>
        <v>bertram_2_office_temperature</v>
      </c>
      <c r="G73" s="6" t="s">
        <v>222</v>
      </c>
      <c r="H73" s="6" t="s">
        <v>87</v>
      </c>
      <c r="I73" s="6" t="s">
        <v>30</v>
      </c>
      <c r="J73" s="6" t="s">
        <v>87</v>
      </c>
      <c r="T73" s="6"/>
      <c r="V73" s="8"/>
      <c r="W73" s="8"/>
      <c r="X73" s="8"/>
      <c r="Y73" s="8"/>
      <c r="AD73" s="6" t="s">
        <v>386</v>
      </c>
      <c r="AF73" s="8"/>
      <c r="AH73" s="6" t="str">
        <f>IF(ISBLANK(AG73),  "", _xlfn.CONCAT("haas/entity/sensor/", LOWER(C73), "/", E73, "/config"))</f>
        <v/>
      </c>
      <c r="AI73" s="6" t="str">
        <f>IF(ISBLANK(AG73),  "", _xlfn.CONCAT(LOWER(C73), "/", E73))</f>
        <v/>
      </c>
      <c r="AK73" s="6"/>
      <c r="AL73" s="33"/>
      <c r="AM73" s="6" t="str">
        <f>LOWER(_xlfn.CONCAT(Table2[[#This Row],[device_manufacturer]], "-",Table2[[#This Row],[device_suggested_area]]))</f>
        <v>netatmo-office</v>
      </c>
      <c r="AN73" s="8" t="s">
        <v>603</v>
      </c>
      <c r="AO73" s="6" t="s">
        <v>604</v>
      </c>
      <c r="AP73" s="6" t="s">
        <v>601</v>
      </c>
      <c r="AQ73" s="6" t="s">
        <v>128</v>
      </c>
      <c r="AS73" s="6" t="str">
        <f>G73</f>
        <v>Office</v>
      </c>
      <c r="AV73" s="6"/>
      <c r="AW73" s="6"/>
      <c r="AZ73" s="6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customHeight="1">
      <c r="A74" s="6">
        <v>1011</v>
      </c>
      <c r="B74" s="6" t="s">
        <v>26</v>
      </c>
      <c r="C74" s="6" t="s">
        <v>128</v>
      </c>
      <c r="D74" s="6" t="s">
        <v>27</v>
      </c>
      <c r="E74" s="63" t="s">
        <v>860</v>
      </c>
      <c r="F74" s="6" t="str">
        <f>IF(ISBLANK(E74), "", Table2[[#This Row],[unique_id]])</f>
        <v>compensation_sensor_bertram_2_office_temperature</v>
      </c>
      <c r="G74" s="6" t="s">
        <v>222</v>
      </c>
      <c r="H74" s="6" t="s">
        <v>87</v>
      </c>
      <c r="I74" s="6" t="s">
        <v>30</v>
      </c>
      <c r="M74" s="6" t="s">
        <v>136</v>
      </c>
      <c r="T74" s="6"/>
      <c r="U74" s="6" t="s">
        <v>627</v>
      </c>
      <c r="V74" s="8" t="s">
        <v>385</v>
      </c>
      <c r="W74" s="8"/>
      <c r="X74" s="8"/>
      <c r="Y74" s="8"/>
      <c r="AD74" s="6" t="s">
        <v>386</v>
      </c>
      <c r="AF74" s="8"/>
      <c r="AH74" s="6" t="str">
        <f>IF(ISBLANK(AG74),  "", _xlfn.CONCAT("haas/entity/sensor/", LOWER(C74), "/", E74, "/config"))</f>
        <v/>
      </c>
      <c r="AI74" s="6" t="str">
        <f>IF(ISBLANK(AG74),  "", _xlfn.CONCAT(LOWER(C74), "/", E74))</f>
        <v/>
      </c>
      <c r="AK74" s="6"/>
      <c r="AL74" s="33"/>
      <c r="AM74" s="6" t="str">
        <f>LOWER(_xlfn.CONCAT(Table2[[#This Row],[device_manufacturer]], "-",Table2[[#This Row],[device_suggested_area]]))</f>
        <v>netatmo-office</v>
      </c>
      <c r="AN74" s="8" t="s">
        <v>603</v>
      </c>
      <c r="AO74" s="6" t="s">
        <v>604</v>
      </c>
      <c r="AP74" s="6" t="s">
        <v>601</v>
      </c>
      <c r="AQ74" s="6" t="s">
        <v>128</v>
      </c>
      <c r="AS74" s="6" t="str">
        <f>G74</f>
        <v>Office</v>
      </c>
      <c r="AU74" s="6" t="s">
        <v>527</v>
      </c>
      <c r="AV74" s="6" t="s">
        <v>606</v>
      </c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>[["mac", "70:ee:50:2b:6a:2c"]]</v>
      </c>
    </row>
    <row r="75" spans="1:52" ht="16" customHeight="1">
      <c r="A75" s="27">
        <v>1012</v>
      </c>
      <c r="B75" s="6" t="s">
        <v>26</v>
      </c>
      <c r="C75" s="6" t="s">
        <v>128</v>
      </c>
      <c r="D75" s="6" t="s">
        <v>27</v>
      </c>
      <c r="E75" s="63" t="s">
        <v>861</v>
      </c>
      <c r="F75" s="6" t="str">
        <f>IF(ISBLANK(E75), "", Table2[[#This Row],[unique_id]])</f>
        <v>bertram_2_kitchen_temperature</v>
      </c>
      <c r="G75" s="6" t="s">
        <v>215</v>
      </c>
      <c r="H75" s="6" t="s">
        <v>87</v>
      </c>
      <c r="I75" s="6" t="s">
        <v>30</v>
      </c>
      <c r="J75" s="6" t="s">
        <v>87</v>
      </c>
      <c r="T75" s="6"/>
      <c r="V75" s="8"/>
      <c r="W75" s="8"/>
      <c r="X75" s="8"/>
      <c r="Y75" s="8"/>
      <c r="AD75" s="6" t="s">
        <v>386</v>
      </c>
      <c r="AF75" s="8"/>
      <c r="AH75" s="6" t="str">
        <f>IF(ISBLANK(AG75),  "", _xlfn.CONCAT("haas/entity/sensor/", LOWER(C75), "/", E75, "/config"))</f>
        <v/>
      </c>
      <c r="AI75" s="6" t="str">
        <f>IF(ISBLANK(AG75),  "", _xlfn.CONCAT(LOWER(C75), "/", E75))</f>
        <v/>
      </c>
      <c r="AK75" s="6"/>
      <c r="AL75" s="33"/>
      <c r="AM75" s="6" t="str">
        <f>LOWER(_xlfn.CONCAT(Table2[[#This Row],[device_manufacturer]], "-",Table2[[#This Row],[device_suggested_area]]))</f>
        <v>netatmo-kitchen</v>
      </c>
      <c r="AN75" s="8" t="s">
        <v>603</v>
      </c>
      <c r="AO75" s="6" t="s">
        <v>604</v>
      </c>
      <c r="AP75" s="6" t="s">
        <v>601</v>
      </c>
      <c r="AQ75" s="6" t="s">
        <v>128</v>
      </c>
      <c r="AS75" s="6" t="str">
        <f>G75</f>
        <v>Kitchen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6">
        <v>1013</v>
      </c>
      <c r="B76" s="6" t="s">
        <v>26</v>
      </c>
      <c r="C76" s="6" t="s">
        <v>128</v>
      </c>
      <c r="D76" s="6" t="s">
        <v>27</v>
      </c>
      <c r="E76" s="62" t="s">
        <v>862</v>
      </c>
      <c r="F76" s="6" t="str">
        <f>IF(ISBLANK(E76), "", Table2[[#This Row],[unique_id]])</f>
        <v>compensation_sensor_bertram_2_kitchen_temperature</v>
      </c>
      <c r="G76" s="6" t="s">
        <v>215</v>
      </c>
      <c r="H76" s="6" t="s">
        <v>87</v>
      </c>
      <c r="I76" s="6" t="s">
        <v>30</v>
      </c>
      <c r="M76" s="6" t="s">
        <v>136</v>
      </c>
      <c r="T76" s="6"/>
      <c r="U76" s="6" t="s">
        <v>627</v>
      </c>
      <c r="V76" s="8" t="s">
        <v>385</v>
      </c>
      <c r="W76" s="8"/>
      <c r="X76" s="8"/>
      <c r="Y76" s="8"/>
      <c r="AD76" s="6" t="s">
        <v>386</v>
      </c>
      <c r="AF76" s="8"/>
      <c r="AH76" s="6" t="str">
        <f>IF(ISBLANK(AG76),  "", _xlfn.CONCAT("haas/entity/sensor/", LOWER(C76), "/", E76, "/config"))</f>
        <v/>
      </c>
      <c r="AI76" s="6" t="str">
        <f>IF(ISBLANK(AG76),  "", _xlfn.CONCAT(LOWER(C76), "/", E76))</f>
        <v/>
      </c>
      <c r="AK76" s="6"/>
      <c r="AL76" s="33"/>
      <c r="AM76" s="6" t="str">
        <f>LOWER(_xlfn.CONCAT(Table2[[#This Row],[device_manufacturer]], "-",Table2[[#This Row],[device_suggested_area]]))</f>
        <v>netatmo-kitchen</v>
      </c>
      <c r="AN76" s="8" t="s">
        <v>603</v>
      </c>
      <c r="AO76" s="6" t="s">
        <v>604</v>
      </c>
      <c r="AP76" s="6" t="s">
        <v>601</v>
      </c>
      <c r="AQ76" s="6" t="s">
        <v>128</v>
      </c>
      <c r="AS76" s="6" t="str">
        <f>G76</f>
        <v>Kitchen</v>
      </c>
      <c r="AU76" s="6" t="s">
        <v>527</v>
      </c>
      <c r="AV76" s="6" t="s">
        <v>608</v>
      </c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>[["mac", "70:ee:50:2c:8d:28"]]</v>
      </c>
    </row>
    <row r="77" spans="1:52" ht="16" customHeight="1">
      <c r="A77" s="27">
        <v>1014</v>
      </c>
      <c r="B77" s="6" t="s">
        <v>26</v>
      </c>
      <c r="C77" s="6" t="s">
        <v>128</v>
      </c>
      <c r="D77" s="6" t="s">
        <v>27</v>
      </c>
      <c r="E77" s="12" t="s">
        <v>863</v>
      </c>
      <c r="F77" s="6" t="str">
        <f>IF(ISBLANK(E77), "", Table2[[#This Row],[unique_id]])</f>
        <v>bertram_2_office_pantry_temperature</v>
      </c>
      <c r="G77" s="6" t="s">
        <v>221</v>
      </c>
      <c r="H77" s="6" t="s">
        <v>87</v>
      </c>
      <c r="I77" s="6" t="s">
        <v>30</v>
      </c>
      <c r="J77" s="6" t="s">
        <v>87</v>
      </c>
      <c r="T77" s="6"/>
      <c r="V77" s="8"/>
      <c r="W77" s="8"/>
      <c r="X77" s="8"/>
      <c r="Y77" s="8"/>
      <c r="AD77" s="6" t="s">
        <v>386</v>
      </c>
      <c r="AF77" s="8"/>
      <c r="AH77" s="6" t="str">
        <f>IF(ISBLANK(AG77),  "", _xlfn.CONCAT("haas/entity/sensor/", LOWER(C77), "/", E77, "/config"))</f>
        <v/>
      </c>
      <c r="AI77" s="6" t="str">
        <f>IF(ISBLANK(AG77),  "", _xlfn.CONCAT(LOWER(C77), "/", E77))</f>
        <v/>
      </c>
      <c r="AK77" s="6"/>
      <c r="AL77" s="33"/>
      <c r="AM77" s="6" t="s">
        <v>684</v>
      </c>
      <c r="AN77" s="8" t="s">
        <v>603</v>
      </c>
      <c r="AO77" s="6" t="s">
        <v>604</v>
      </c>
      <c r="AP77" s="6" t="s">
        <v>601</v>
      </c>
      <c r="AQ77" s="6" t="s">
        <v>128</v>
      </c>
      <c r="AS77" s="6" t="str">
        <f>G77</f>
        <v>Pantry</v>
      </c>
      <c r="AV77" s="6"/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customHeight="1">
      <c r="A78" s="6">
        <v>1015</v>
      </c>
      <c r="B78" s="6" t="s">
        <v>26</v>
      </c>
      <c r="C78" s="6" t="s">
        <v>128</v>
      </c>
      <c r="D78" s="6" t="s">
        <v>27</v>
      </c>
      <c r="E78" s="12" t="s">
        <v>864</v>
      </c>
      <c r="F78" s="6" t="str">
        <f>IF(ISBLANK(E78), "", Table2[[#This Row],[unique_id]])</f>
        <v>compensation_sensor_bertram_2_office_pantry_temperature</v>
      </c>
      <c r="G78" s="6" t="s">
        <v>221</v>
      </c>
      <c r="H78" s="6" t="s">
        <v>87</v>
      </c>
      <c r="I78" s="6" t="s">
        <v>30</v>
      </c>
      <c r="M78" s="6" t="s">
        <v>136</v>
      </c>
      <c r="T78" s="6"/>
      <c r="U78" s="6" t="s">
        <v>627</v>
      </c>
      <c r="V78" s="8" t="s">
        <v>385</v>
      </c>
      <c r="W78" s="8"/>
      <c r="X78" s="8"/>
      <c r="Y78" s="8"/>
      <c r="AD78" s="6" t="s">
        <v>386</v>
      </c>
      <c r="AF78" s="8"/>
      <c r="AH78" s="6" t="str">
        <f>IF(ISBLANK(AG78),  "", _xlfn.CONCAT("haas/entity/sensor/", LOWER(C78), "/", E78, "/config"))</f>
        <v/>
      </c>
      <c r="AI78" s="6" t="str">
        <f>IF(ISBLANK(AG78),  "", _xlfn.CONCAT(LOWER(C78), "/", E78))</f>
        <v/>
      </c>
      <c r="AK78" s="6"/>
      <c r="AL78" s="33"/>
      <c r="AM78" s="6" t="s">
        <v>684</v>
      </c>
      <c r="AN78" s="8" t="s">
        <v>603</v>
      </c>
      <c r="AO78" s="6" t="s">
        <v>604</v>
      </c>
      <c r="AP78" s="6" t="s">
        <v>601</v>
      </c>
      <c r="AQ78" s="6" t="s">
        <v>128</v>
      </c>
      <c r="AS78" s="6" t="str">
        <f>G78</f>
        <v>Pantry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27">
        <v>1016</v>
      </c>
      <c r="B79" s="6" t="s">
        <v>26</v>
      </c>
      <c r="C79" s="6" t="s">
        <v>128</v>
      </c>
      <c r="D79" s="6" t="s">
        <v>27</v>
      </c>
      <c r="E79" s="12" t="s">
        <v>865</v>
      </c>
      <c r="F79" s="6" t="str">
        <f>IF(ISBLANK(E79), "", Table2[[#This Row],[unique_id]])</f>
        <v>bertram_2_office_dining_temperature</v>
      </c>
      <c r="G79" s="6" t="s">
        <v>202</v>
      </c>
      <c r="H79" s="6" t="s">
        <v>87</v>
      </c>
      <c r="I79" s="6" t="s">
        <v>30</v>
      </c>
      <c r="J79" s="6" t="s">
        <v>87</v>
      </c>
      <c r="T79" s="6"/>
      <c r="V79" s="8"/>
      <c r="W79" s="8"/>
      <c r="X79" s="8"/>
      <c r="Y79" s="8"/>
      <c r="AD79" s="6" t="s">
        <v>386</v>
      </c>
      <c r="AF79" s="8"/>
      <c r="AH79" s="6" t="str">
        <f>IF(ISBLANK(AG79),  "", _xlfn.CONCAT("haas/entity/sensor/", LOWER(C79), "/", E79, "/config"))</f>
        <v/>
      </c>
      <c r="AI79" s="6" t="str">
        <f>IF(ISBLANK(AG79),  "", _xlfn.CONCAT(LOWER(C79), "/", E79))</f>
        <v/>
      </c>
      <c r="AK79" s="6"/>
      <c r="AL79" s="33"/>
      <c r="AM79" s="6" t="s">
        <v>685</v>
      </c>
      <c r="AN79" s="8" t="s">
        <v>603</v>
      </c>
      <c r="AO79" s="6" t="s">
        <v>604</v>
      </c>
      <c r="AP79" s="6" t="s">
        <v>601</v>
      </c>
      <c r="AQ79" s="6" t="s">
        <v>128</v>
      </c>
      <c r="AS79" s="6" t="str">
        <f>G79</f>
        <v>Dining</v>
      </c>
      <c r="AV79" s="6"/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customHeight="1">
      <c r="A80" s="6">
        <v>1017</v>
      </c>
      <c r="B80" s="6" t="s">
        <v>26</v>
      </c>
      <c r="C80" s="6" t="s">
        <v>128</v>
      </c>
      <c r="D80" s="6" t="s">
        <v>27</v>
      </c>
      <c r="E80" s="6" t="s">
        <v>866</v>
      </c>
      <c r="F80" s="6" t="str">
        <f>IF(ISBLANK(E80), "", Table2[[#This Row],[unique_id]])</f>
        <v>compensation_sensor_bertram_2_office_dining_temperature</v>
      </c>
      <c r="G80" s="6" t="s">
        <v>202</v>
      </c>
      <c r="H80" s="6" t="s">
        <v>87</v>
      </c>
      <c r="I80" s="6" t="s">
        <v>30</v>
      </c>
      <c r="M80" s="6" t="s">
        <v>136</v>
      </c>
      <c r="T80" s="6"/>
      <c r="U80" s="6" t="s">
        <v>627</v>
      </c>
      <c r="V80" s="8" t="s">
        <v>385</v>
      </c>
      <c r="W80" s="8"/>
      <c r="X80" s="8"/>
      <c r="Y80" s="8"/>
      <c r="AD80" s="6" t="s">
        <v>386</v>
      </c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3"/>
      <c r="AM80" s="6" t="s">
        <v>685</v>
      </c>
      <c r="AN80" s="8" t="s">
        <v>603</v>
      </c>
      <c r="AO80" s="6" t="s">
        <v>604</v>
      </c>
      <c r="AP80" s="6" t="s">
        <v>601</v>
      </c>
      <c r="AQ80" s="6" t="s">
        <v>128</v>
      </c>
      <c r="AS80" s="6" t="str">
        <f>G80</f>
        <v>Dining</v>
      </c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27">
        <v>1018</v>
      </c>
      <c r="B81" s="6" t="s">
        <v>26</v>
      </c>
      <c r="C81" s="6" t="s">
        <v>128</v>
      </c>
      <c r="D81" s="6" t="s">
        <v>27</v>
      </c>
      <c r="E81" s="6" t="s">
        <v>867</v>
      </c>
      <c r="F81" s="6" t="str">
        <f>IF(ISBLANK(E81), "", Table2[[#This Row],[unique_id]])</f>
        <v>laundry_temperature</v>
      </c>
      <c r="G81" s="6" t="s">
        <v>223</v>
      </c>
      <c r="H81" s="6" t="s">
        <v>87</v>
      </c>
      <c r="I81" s="6" t="s">
        <v>30</v>
      </c>
      <c r="J81" s="6" t="s">
        <v>87</v>
      </c>
      <c r="T81" s="6"/>
      <c r="V81" s="8"/>
      <c r="W81" s="8"/>
      <c r="X81" s="8"/>
      <c r="Y81" s="8"/>
      <c r="AD81" s="6" t="s">
        <v>386</v>
      </c>
      <c r="AF81" s="8"/>
      <c r="AH81" s="6" t="str">
        <f>IF(ISBLANK(AG81),  "", _xlfn.CONCAT("haas/entity/sensor/", LOWER(C81), "/", E81, "/config"))</f>
        <v/>
      </c>
      <c r="AI81" s="6" t="str">
        <f>IF(ISBLANK(AG81),  "", _xlfn.CONCAT(LOWER(C81), "/", E81))</f>
        <v/>
      </c>
      <c r="AK81" s="6"/>
      <c r="AL81" s="33"/>
      <c r="AM81" s="6" t="str">
        <f>LOWER(_xlfn.CONCAT(Table2[[#This Row],[device_manufacturer]], "-",Table2[[#This Row],[device_suggested_area]]))</f>
        <v>netatmo-laundry</v>
      </c>
      <c r="AN81" s="8" t="s">
        <v>602</v>
      </c>
      <c r="AO81" s="6" t="s">
        <v>604</v>
      </c>
      <c r="AP81" s="6" t="s">
        <v>600</v>
      </c>
      <c r="AQ81" s="6" t="s">
        <v>128</v>
      </c>
      <c r="AS81" s="6" t="str">
        <f>G81</f>
        <v>Laundry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6">
        <v>1019</v>
      </c>
      <c r="B82" s="6" t="s">
        <v>26</v>
      </c>
      <c r="C82" s="6" t="s">
        <v>128</v>
      </c>
      <c r="D82" s="6" t="s">
        <v>27</v>
      </c>
      <c r="E82" s="6" t="s">
        <v>868</v>
      </c>
      <c r="F82" s="6" t="str">
        <f>IF(ISBLANK(E82), "", Table2[[#This Row],[unique_id]])</f>
        <v>compensation_sensor_laundry_temperature</v>
      </c>
      <c r="G82" s="6" t="s">
        <v>223</v>
      </c>
      <c r="H82" s="6" t="s">
        <v>87</v>
      </c>
      <c r="I82" s="6" t="s">
        <v>30</v>
      </c>
      <c r="M82" s="6" t="s">
        <v>136</v>
      </c>
      <c r="T82" s="6"/>
      <c r="U82" s="6" t="s">
        <v>627</v>
      </c>
      <c r="V82" s="8" t="s">
        <v>385</v>
      </c>
      <c r="W82" s="8"/>
      <c r="X82" s="8"/>
      <c r="Y82" s="8"/>
      <c r="AD82" s="6" t="s">
        <v>386</v>
      </c>
      <c r="AF82" s="8"/>
      <c r="AH82" s="6" t="str">
        <f>IF(ISBLANK(AG82),  "", _xlfn.CONCAT("haas/entity/sensor/", LOWER(C82), "/", E82, "/config"))</f>
        <v/>
      </c>
      <c r="AI82" s="6" t="str">
        <f>IF(ISBLANK(AG82),  "", _xlfn.CONCAT(LOWER(C82), "/", E82))</f>
        <v/>
      </c>
      <c r="AK82" s="6"/>
      <c r="AL82" s="33"/>
      <c r="AM82" s="6" t="str">
        <f>LOWER(_xlfn.CONCAT(Table2[[#This Row],[device_manufacturer]], "-",Table2[[#This Row],[device_suggested_area]]))</f>
        <v>netatmo-laundry</v>
      </c>
      <c r="AN82" s="8" t="s">
        <v>602</v>
      </c>
      <c r="AO82" s="6" t="s">
        <v>604</v>
      </c>
      <c r="AP82" s="6" t="s">
        <v>600</v>
      </c>
      <c r="AQ82" s="6" t="s">
        <v>128</v>
      </c>
      <c r="AS82" s="6" t="str">
        <f>G82</f>
        <v>Laundry</v>
      </c>
      <c r="AU82" s="6" t="s">
        <v>527</v>
      </c>
      <c r="AV82" s="9" t="s">
        <v>607</v>
      </c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>[["mac", "70:ee:50:25:9d:90"]]</v>
      </c>
    </row>
    <row r="83" spans="1:52" ht="16" customHeight="1">
      <c r="A83" s="27">
        <v>1020</v>
      </c>
      <c r="B83" s="6" t="s">
        <v>26</v>
      </c>
      <c r="C83" s="6" t="s">
        <v>128</v>
      </c>
      <c r="D83" s="6" t="s">
        <v>27</v>
      </c>
      <c r="E83" s="6" t="s">
        <v>869</v>
      </c>
      <c r="F83" s="6" t="str">
        <f>IF(ISBLANK(E83), "", Table2[[#This Row],[unique_id]])</f>
        <v>bertram_2_office_basement_temperature</v>
      </c>
      <c r="G83" s="6" t="s">
        <v>220</v>
      </c>
      <c r="H83" s="6" t="s">
        <v>87</v>
      </c>
      <c r="I83" s="6" t="s">
        <v>30</v>
      </c>
      <c r="J83" s="6" t="s">
        <v>87</v>
      </c>
      <c r="T83" s="6"/>
      <c r="V83" s="8"/>
      <c r="W83" s="8"/>
      <c r="X83" s="8"/>
      <c r="Y83" s="8"/>
      <c r="AD83" s="6" t="s">
        <v>386</v>
      </c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3"/>
      <c r="AM83" s="6" t="s">
        <v>686</v>
      </c>
      <c r="AN83" s="8" t="s">
        <v>603</v>
      </c>
      <c r="AO83" s="6" t="s">
        <v>604</v>
      </c>
      <c r="AP83" s="6" t="s">
        <v>601</v>
      </c>
      <c r="AQ83" s="6" t="s">
        <v>128</v>
      </c>
      <c r="AS83" s="6" t="str">
        <f>G83</f>
        <v>Basement</v>
      </c>
      <c r="AV83" s="6"/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6">
        <v>1021</v>
      </c>
      <c r="B84" s="6" t="s">
        <v>26</v>
      </c>
      <c r="C84" s="6" t="s">
        <v>128</v>
      </c>
      <c r="D84" s="6" t="s">
        <v>27</v>
      </c>
      <c r="E84" s="6" t="s">
        <v>870</v>
      </c>
      <c r="F84" s="6" t="str">
        <f>IF(ISBLANK(E84), "", Table2[[#This Row],[unique_id]])</f>
        <v>compensation_sensor_bertram_2_office_basement_temperature</v>
      </c>
      <c r="G84" s="6" t="s">
        <v>220</v>
      </c>
      <c r="H84" s="6" t="s">
        <v>87</v>
      </c>
      <c r="I84" s="6" t="s">
        <v>30</v>
      </c>
      <c r="M84" s="6" t="s">
        <v>136</v>
      </c>
      <c r="T84" s="6"/>
      <c r="U84" s="6" t="s">
        <v>627</v>
      </c>
      <c r="V84" s="8" t="s">
        <v>385</v>
      </c>
      <c r="W84" s="8"/>
      <c r="X84" s="8"/>
      <c r="Y84" s="8"/>
      <c r="AD84" s="6" t="s">
        <v>386</v>
      </c>
      <c r="AF84" s="8"/>
      <c r="AH84" s="6" t="str">
        <f>IF(ISBLANK(AG84),  "", _xlfn.CONCAT("haas/entity/sensor/", LOWER(C84), "/", E84, "/config"))</f>
        <v/>
      </c>
      <c r="AI84" s="6" t="str">
        <f>IF(ISBLANK(AG84),  "", _xlfn.CONCAT(LOWER(C84), "/", E84))</f>
        <v/>
      </c>
      <c r="AK84" s="6"/>
      <c r="AL84" s="33"/>
      <c r="AM84" s="6" t="s">
        <v>686</v>
      </c>
      <c r="AN84" s="8" t="s">
        <v>603</v>
      </c>
      <c r="AO84" s="6" t="s">
        <v>604</v>
      </c>
      <c r="AP84" s="6" t="s">
        <v>601</v>
      </c>
      <c r="AQ84" s="6" t="s">
        <v>128</v>
      </c>
      <c r="AS84" s="6" t="str">
        <f>G84</f>
        <v>Basement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27">
        <v>1022</v>
      </c>
      <c r="B85" s="6" t="s">
        <v>26</v>
      </c>
      <c r="C85" s="6" t="s">
        <v>39</v>
      </c>
      <c r="D85" s="6" t="s">
        <v>27</v>
      </c>
      <c r="E85" s="6" t="s">
        <v>688</v>
      </c>
      <c r="F85" s="6" t="str">
        <f>IF(ISBLANK(E85), "", Table2[[#This Row],[unique_id]])</f>
        <v>rack_temperature</v>
      </c>
      <c r="G85" s="6" t="s">
        <v>28</v>
      </c>
      <c r="H85" s="6" t="s">
        <v>87</v>
      </c>
      <c r="I85" s="6" t="s">
        <v>30</v>
      </c>
      <c r="J85" s="6" t="s">
        <v>87</v>
      </c>
      <c r="T85" s="6"/>
      <c r="V85" s="8"/>
      <c r="W85" s="8"/>
      <c r="X85" s="8"/>
      <c r="Y85" s="8"/>
      <c r="AB85" s="6" t="s">
        <v>88</v>
      </c>
      <c r="AC85" s="6" t="s">
        <v>89</v>
      </c>
      <c r="AD85" s="6" t="s">
        <v>386</v>
      </c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2" t="s">
        <v>1055</v>
      </c>
      <c r="AM85" s="6" t="s">
        <v>470</v>
      </c>
      <c r="AN85" s="8">
        <v>3.15</v>
      </c>
      <c r="AO85" s="6" t="s">
        <v>444</v>
      </c>
      <c r="AP85" s="6" t="s">
        <v>36</v>
      </c>
      <c r="AQ85" s="6" t="s">
        <v>37</v>
      </c>
      <c r="AS85" s="6" t="s">
        <v>28</v>
      </c>
      <c r="AV85" s="6"/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customHeight="1">
      <c r="A86" s="6">
        <v>1023</v>
      </c>
      <c r="B86" s="6" t="s">
        <v>26</v>
      </c>
      <c r="C86" s="6" t="s">
        <v>39</v>
      </c>
      <c r="D86" s="6" t="s">
        <v>27</v>
      </c>
      <c r="E86" s="6" t="s">
        <v>376</v>
      </c>
      <c r="F86" s="6" t="str">
        <f>IF(ISBLANK(E86), "", Table2[[#This Row],[unique_id]])</f>
        <v>compensation_sensor_rack_temperature</v>
      </c>
      <c r="G86" s="6" t="s">
        <v>28</v>
      </c>
      <c r="H86" s="6" t="s">
        <v>87</v>
      </c>
      <c r="I86" s="6" t="s">
        <v>30</v>
      </c>
      <c r="M86" s="6" t="s">
        <v>136</v>
      </c>
      <c r="T86" s="6"/>
      <c r="V86" s="8" t="s">
        <v>385</v>
      </c>
      <c r="W86" s="8"/>
      <c r="X86" s="8"/>
      <c r="Y86" s="8"/>
      <c r="AA86" s="6" t="s">
        <v>31</v>
      </c>
      <c r="AB86" s="6" t="s">
        <v>88</v>
      </c>
      <c r="AC86" s="6" t="s">
        <v>89</v>
      </c>
      <c r="AD86" s="6" t="s">
        <v>386</v>
      </c>
      <c r="AE86" s="6">
        <v>300</v>
      </c>
      <c r="AF86" s="8" t="s">
        <v>34</v>
      </c>
      <c r="AG86" s="6" t="s">
        <v>176</v>
      </c>
      <c r="AH86" s="6" t="str">
        <f>IF(ISBLANK(AG86),  "", _xlfn.CONCAT("haas/entity/sensor/", LOWER(C86), "/", E86, "/config"))</f>
        <v>haas/entity/sensor/weewx/compensation_sensor_rack_temperature/config</v>
      </c>
      <c r="AI86" s="6" t="str">
        <f>IF(ISBLANK(AG86),  "", _xlfn.CONCAT(LOWER(C86), "/", E86))</f>
        <v>weewx/compensation_sensor_rack_temperature</v>
      </c>
      <c r="AJ86" s="6" t="s">
        <v>345</v>
      </c>
      <c r="AK86" s="6">
        <v>1</v>
      </c>
      <c r="AL86" s="32" t="s">
        <v>1055</v>
      </c>
      <c r="AM86" s="6" t="s">
        <v>470</v>
      </c>
      <c r="AN86" s="8">
        <v>3.15</v>
      </c>
      <c r="AO86" s="6" t="s">
        <v>444</v>
      </c>
      <c r="AP86" s="6" t="s">
        <v>36</v>
      </c>
      <c r="AQ86" s="6" t="s">
        <v>37</v>
      </c>
      <c r="AS86" s="6" t="s">
        <v>28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27">
        <v>1024</v>
      </c>
      <c r="B87" s="6" t="s">
        <v>26</v>
      </c>
      <c r="C87" s="6" t="s">
        <v>39</v>
      </c>
      <c r="D87" s="6" t="s">
        <v>27</v>
      </c>
      <c r="E87" s="6" t="s">
        <v>377</v>
      </c>
      <c r="F87" s="6" t="str">
        <f>IF(ISBLANK(E87), "", Table2[[#This Row],[unique_id]])</f>
        <v>compensation_sensor_roof_apparent_temperature</v>
      </c>
      <c r="G87" s="6" t="s">
        <v>92</v>
      </c>
      <c r="H87" s="6" t="s">
        <v>87</v>
      </c>
      <c r="I87" s="6" t="s">
        <v>30</v>
      </c>
      <c r="T87" s="6"/>
      <c r="V87" s="8" t="s">
        <v>385</v>
      </c>
      <c r="W87" s="8"/>
      <c r="X87" s="8"/>
      <c r="Y87" s="8"/>
      <c r="AA87" s="6" t="s">
        <v>31</v>
      </c>
      <c r="AB87" s="6" t="s">
        <v>88</v>
      </c>
      <c r="AC87" s="6" t="s">
        <v>89</v>
      </c>
      <c r="AD87" s="6" t="s">
        <v>386</v>
      </c>
      <c r="AE87" s="6">
        <v>300</v>
      </c>
      <c r="AF87" s="8" t="s">
        <v>34</v>
      </c>
      <c r="AG87" s="6" t="s">
        <v>93</v>
      </c>
      <c r="AH87" s="6" t="str">
        <f>IF(ISBLANK(AG87),  "", _xlfn.CONCAT("haas/entity/sensor/", LOWER(C87), "/", E87, "/config"))</f>
        <v>haas/entity/sensor/weewx/compensation_sensor_roof_apparent_temperature/config</v>
      </c>
      <c r="AI87" s="6" t="str">
        <f>IF(ISBLANK(AG87),  "", _xlfn.CONCAT(LOWER(C87), "/", E87))</f>
        <v>weewx/compensation_sensor_roof_apparent_temperature</v>
      </c>
      <c r="AJ87" s="6" t="s">
        <v>345</v>
      </c>
      <c r="AK87" s="6">
        <v>1</v>
      </c>
      <c r="AL87" s="32" t="s">
        <v>1055</v>
      </c>
      <c r="AM87" s="6" t="s">
        <v>470</v>
      </c>
      <c r="AN87" s="8">
        <v>3.15</v>
      </c>
      <c r="AO87" s="6" t="s">
        <v>444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6">
        <v>1025</v>
      </c>
      <c r="B88" s="6" t="s">
        <v>26</v>
      </c>
      <c r="C88" s="6" t="s">
        <v>39</v>
      </c>
      <c r="D88" s="6" t="s">
        <v>27</v>
      </c>
      <c r="E88" s="6" t="s">
        <v>378</v>
      </c>
      <c r="F88" s="6" t="str">
        <f>IF(ISBLANK(E88), "", Table2[[#This Row],[unique_id]])</f>
        <v>compensation_sensor_roof_dew_point</v>
      </c>
      <c r="G88" s="6" t="s">
        <v>94</v>
      </c>
      <c r="H88" s="6" t="s">
        <v>87</v>
      </c>
      <c r="I88" s="6" t="s">
        <v>30</v>
      </c>
      <c r="T88" s="6"/>
      <c r="V88" s="8" t="s">
        <v>385</v>
      </c>
      <c r="W88" s="8"/>
      <c r="X88" s="8"/>
      <c r="Y88" s="8"/>
      <c r="AA88" s="6" t="s">
        <v>31</v>
      </c>
      <c r="AB88" s="6" t="s">
        <v>88</v>
      </c>
      <c r="AC88" s="6" t="s">
        <v>89</v>
      </c>
      <c r="AD88" s="6" t="s">
        <v>386</v>
      </c>
      <c r="AE88" s="6">
        <v>300</v>
      </c>
      <c r="AF88" s="8" t="s">
        <v>34</v>
      </c>
      <c r="AG88" s="6" t="s">
        <v>95</v>
      </c>
      <c r="AH88" s="6" t="str">
        <f>IF(ISBLANK(AG88),  "", _xlfn.CONCAT("haas/entity/sensor/", LOWER(C88), "/", E88, "/config"))</f>
        <v>haas/entity/sensor/weewx/compensation_sensor_roof_dew_point/config</v>
      </c>
      <c r="AI88" s="6" t="str">
        <f>IF(ISBLANK(AG88),  "", _xlfn.CONCAT(LOWER(C88), "/", E88))</f>
        <v>weewx/compensation_sensor_roof_dew_point</v>
      </c>
      <c r="AJ88" s="6" t="s">
        <v>345</v>
      </c>
      <c r="AK88" s="6">
        <v>1</v>
      </c>
      <c r="AL88" s="32" t="s">
        <v>1055</v>
      </c>
      <c r="AM88" s="6" t="s">
        <v>470</v>
      </c>
      <c r="AN88" s="8">
        <v>3.15</v>
      </c>
      <c r="AO88" s="6" t="s">
        <v>444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27">
        <v>1026</v>
      </c>
      <c r="B89" s="6" t="s">
        <v>26</v>
      </c>
      <c r="C89" s="6" t="s">
        <v>39</v>
      </c>
      <c r="D89" s="6" t="s">
        <v>27</v>
      </c>
      <c r="E89" s="6" t="s">
        <v>379</v>
      </c>
      <c r="F89" s="6" t="str">
        <f>IF(ISBLANK(E89), "", Table2[[#This Row],[unique_id]])</f>
        <v>compensation_sensor_roof_heat_index</v>
      </c>
      <c r="G89" s="6" t="s">
        <v>96</v>
      </c>
      <c r="H89" s="6" t="s">
        <v>87</v>
      </c>
      <c r="I89" s="6" t="s">
        <v>30</v>
      </c>
      <c r="T89" s="6"/>
      <c r="V89" s="8" t="s">
        <v>385</v>
      </c>
      <c r="W89" s="8"/>
      <c r="X89" s="8"/>
      <c r="Y89" s="8"/>
      <c r="AA89" s="6" t="s">
        <v>31</v>
      </c>
      <c r="AB89" s="6" t="s">
        <v>88</v>
      </c>
      <c r="AC89" s="6" t="s">
        <v>89</v>
      </c>
      <c r="AD89" s="6" t="s">
        <v>386</v>
      </c>
      <c r="AE89" s="6">
        <v>300</v>
      </c>
      <c r="AF89" s="8" t="s">
        <v>34</v>
      </c>
      <c r="AG89" s="6" t="s">
        <v>97</v>
      </c>
      <c r="AH89" s="6" t="str">
        <f>IF(ISBLANK(AG89),  "", _xlfn.CONCAT("haas/entity/sensor/", LOWER(C89), "/", E89, "/config"))</f>
        <v>haas/entity/sensor/weewx/compensation_sensor_roof_heat_index/config</v>
      </c>
      <c r="AI89" s="6" t="str">
        <f>IF(ISBLANK(AG89),  "", _xlfn.CONCAT(LOWER(C89), "/", E89))</f>
        <v>weewx/compensation_sensor_roof_heat_index</v>
      </c>
      <c r="AJ89" s="6" t="s">
        <v>345</v>
      </c>
      <c r="AK89" s="6">
        <v>1</v>
      </c>
      <c r="AL89" s="32" t="s">
        <v>1055</v>
      </c>
      <c r="AM89" s="6" t="s">
        <v>470</v>
      </c>
      <c r="AN89" s="8">
        <v>3.15</v>
      </c>
      <c r="AO89" s="6" t="s">
        <v>444</v>
      </c>
      <c r="AP89" s="6" t="s">
        <v>36</v>
      </c>
      <c r="AQ89" s="6" t="s">
        <v>37</v>
      </c>
      <c r="AS89" s="6" t="s">
        <v>38</v>
      </c>
      <c r="AV89" s="6"/>
      <c r="AW89" s="6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6">
        <v>1027</v>
      </c>
      <c r="B90" s="6" t="s">
        <v>26</v>
      </c>
      <c r="C90" s="6" t="s">
        <v>39</v>
      </c>
      <c r="D90" s="6" t="s">
        <v>27</v>
      </c>
      <c r="E90" s="6" t="s">
        <v>380</v>
      </c>
      <c r="F90" s="6" t="str">
        <f>IF(ISBLANK(E90), "", Table2[[#This Row],[unique_id]])</f>
        <v>compensation_sensor_roof_humidity_index</v>
      </c>
      <c r="G90" s="6" t="s">
        <v>98</v>
      </c>
      <c r="H90" s="6" t="s">
        <v>87</v>
      </c>
      <c r="I90" s="6" t="s">
        <v>30</v>
      </c>
      <c r="T90" s="6"/>
      <c r="V90" s="8" t="s">
        <v>385</v>
      </c>
      <c r="W90" s="8"/>
      <c r="X90" s="8"/>
      <c r="Y90" s="8"/>
      <c r="AA90" s="6" t="s">
        <v>31</v>
      </c>
      <c r="AB90" s="6" t="s">
        <v>88</v>
      </c>
      <c r="AC90" s="6" t="s">
        <v>89</v>
      </c>
      <c r="AD90" s="6" t="s">
        <v>386</v>
      </c>
      <c r="AE90" s="6">
        <v>300</v>
      </c>
      <c r="AF90" s="8" t="s">
        <v>34</v>
      </c>
      <c r="AG90" s="6" t="s">
        <v>99</v>
      </c>
      <c r="AH90" s="6" t="str">
        <f>IF(ISBLANK(AG90),  "", _xlfn.CONCAT("haas/entity/sensor/", LOWER(C90), "/", E90, "/config"))</f>
        <v>haas/entity/sensor/weewx/compensation_sensor_roof_humidity_index/config</v>
      </c>
      <c r="AI90" s="6" t="str">
        <f>IF(ISBLANK(AG90),  "", _xlfn.CONCAT(LOWER(C90), "/", E90))</f>
        <v>weewx/compensation_sensor_roof_humidity_index</v>
      </c>
      <c r="AJ90" s="6" t="s">
        <v>345</v>
      </c>
      <c r="AK90" s="6">
        <v>1</v>
      </c>
      <c r="AL90" s="32" t="s">
        <v>1055</v>
      </c>
      <c r="AM90" s="6" t="s">
        <v>470</v>
      </c>
      <c r="AN90" s="8">
        <v>3.15</v>
      </c>
      <c r="AO90" s="6" t="s">
        <v>444</v>
      </c>
      <c r="AP90" s="6" t="s">
        <v>36</v>
      </c>
      <c r="AQ90" s="6" t="s">
        <v>37</v>
      </c>
      <c r="AS90" s="6" t="s">
        <v>38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27">
        <v>1028</v>
      </c>
      <c r="B91" s="6" t="s">
        <v>26</v>
      </c>
      <c r="C91" s="6" t="s">
        <v>39</v>
      </c>
      <c r="D91" s="6" t="s">
        <v>27</v>
      </c>
      <c r="E91" s="6" t="s">
        <v>381</v>
      </c>
      <c r="F91" s="6" t="str">
        <f>IF(ISBLANK(E91), "", Table2[[#This Row],[unique_id]])</f>
        <v>compensation_sensor_rack_dew_point</v>
      </c>
      <c r="G91" s="6" t="s">
        <v>100</v>
      </c>
      <c r="H91" s="6" t="s">
        <v>87</v>
      </c>
      <c r="I91" s="6" t="s">
        <v>30</v>
      </c>
      <c r="T91" s="6"/>
      <c r="V91" s="8" t="s">
        <v>385</v>
      </c>
      <c r="W91" s="8"/>
      <c r="X91" s="8"/>
      <c r="Y91" s="8"/>
      <c r="AA91" s="6" t="s">
        <v>31</v>
      </c>
      <c r="AB91" s="6" t="s">
        <v>88</v>
      </c>
      <c r="AC91" s="6" t="s">
        <v>89</v>
      </c>
      <c r="AD91" s="6" t="s">
        <v>386</v>
      </c>
      <c r="AE91" s="6">
        <v>300</v>
      </c>
      <c r="AF91" s="8" t="s">
        <v>34</v>
      </c>
      <c r="AG91" s="6" t="s">
        <v>101</v>
      </c>
      <c r="AH91" s="6" t="str">
        <f>IF(ISBLANK(AG91),  "", _xlfn.CONCAT("haas/entity/sensor/", LOWER(C91), "/", E91, "/config"))</f>
        <v>haas/entity/sensor/weewx/compensation_sensor_rack_dew_point/config</v>
      </c>
      <c r="AI91" s="6" t="str">
        <f>IF(ISBLANK(AG91),  "", _xlfn.CONCAT(LOWER(C91), "/", E91))</f>
        <v>weewx/compensation_sensor_rack_dew_point</v>
      </c>
      <c r="AJ91" s="6" t="s">
        <v>345</v>
      </c>
      <c r="AK91" s="6">
        <v>1</v>
      </c>
      <c r="AL91" s="32" t="s">
        <v>1055</v>
      </c>
      <c r="AM91" s="6" t="s">
        <v>470</v>
      </c>
      <c r="AN91" s="8">
        <v>3.15</v>
      </c>
      <c r="AO91" s="6" t="s">
        <v>444</v>
      </c>
      <c r="AP91" s="6" t="s">
        <v>36</v>
      </c>
      <c r="AQ91" s="6" t="s">
        <v>37</v>
      </c>
      <c r="AS91" s="6" t="s">
        <v>28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6">
        <v>1029</v>
      </c>
      <c r="B92" s="6" t="s">
        <v>26</v>
      </c>
      <c r="C92" s="6" t="s">
        <v>39</v>
      </c>
      <c r="D92" s="6" t="s">
        <v>27</v>
      </c>
      <c r="E92" s="6" t="s">
        <v>382</v>
      </c>
      <c r="F92" s="6" t="str">
        <f>IF(ISBLANK(E92), "", Table2[[#This Row],[unique_id]])</f>
        <v>compensation_sensor_roof_wind_chill_temperature</v>
      </c>
      <c r="G92" s="6" t="s">
        <v>102</v>
      </c>
      <c r="H92" s="6" t="s">
        <v>87</v>
      </c>
      <c r="I92" s="6" t="s">
        <v>30</v>
      </c>
      <c r="T92" s="6"/>
      <c r="V92" s="8" t="s">
        <v>385</v>
      </c>
      <c r="W92" s="8"/>
      <c r="X92" s="8"/>
      <c r="Y92" s="8"/>
      <c r="AA92" s="6" t="s">
        <v>31</v>
      </c>
      <c r="AB92" s="6" t="s">
        <v>88</v>
      </c>
      <c r="AC92" s="6" t="s">
        <v>89</v>
      </c>
      <c r="AD92" s="6" t="s">
        <v>386</v>
      </c>
      <c r="AE92" s="6">
        <v>300</v>
      </c>
      <c r="AF92" s="8" t="s">
        <v>34</v>
      </c>
      <c r="AG92" s="6" t="s">
        <v>103</v>
      </c>
      <c r="AH92" s="6" t="str">
        <f>IF(ISBLANK(AG92),  "", _xlfn.CONCAT("haas/entity/sensor/", LOWER(C92), "/", E92, "/config"))</f>
        <v>haas/entity/sensor/weewx/compensation_sensor_roof_wind_chill_temperature/config</v>
      </c>
      <c r="AI92" s="6" t="str">
        <f>IF(ISBLANK(AG92),  "", _xlfn.CONCAT(LOWER(C92), "/", E92))</f>
        <v>weewx/compensation_sensor_roof_wind_chill_temperature</v>
      </c>
      <c r="AJ92" s="6" t="s">
        <v>345</v>
      </c>
      <c r="AK92" s="6">
        <v>1</v>
      </c>
      <c r="AL92" s="32" t="s">
        <v>1055</v>
      </c>
      <c r="AM92" s="6" t="s">
        <v>470</v>
      </c>
      <c r="AN92" s="8">
        <v>3.15</v>
      </c>
      <c r="AO92" s="6" t="s">
        <v>444</v>
      </c>
      <c r="AP92" s="6" t="s">
        <v>36</v>
      </c>
      <c r="AQ92" s="6" t="s">
        <v>37</v>
      </c>
      <c r="AS92" s="6" t="s">
        <v>38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27">
        <v>1030</v>
      </c>
      <c r="B93" s="6" t="s">
        <v>26</v>
      </c>
      <c r="C93" s="6" t="s">
        <v>631</v>
      </c>
      <c r="D93" s="6" t="s">
        <v>409</v>
      </c>
      <c r="E93" s="6" t="s">
        <v>408</v>
      </c>
      <c r="F93" s="6" t="str">
        <f>IF(ISBLANK(E93), "", Table2[[#This Row],[unique_id]])</f>
        <v>column_break</v>
      </c>
      <c r="G93" s="6" t="s">
        <v>405</v>
      </c>
      <c r="H93" s="6" t="s">
        <v>87</v>
      </c>
      <c r="I93" s="6" t="s">
        <v>30</v>
      </c>
      <c r="M93" s="6" t="s">
        <v>406</v>
      </c>
      <c r="N93" s="6" t="s">
        <v>407</v>
      </c>
      <c r="T93" s="6"/>
      <c r="V93" s="8"/>
      <c r="W93" s="8"/>
      <c r="X93" s="8"/>
      <c r="Y93" s="8"/>
      <c r="AF93" s="8"/>
      <c r="AI93" s="6" t="str">
        <f>IF(ISBLANK(AG93),  "", _xlfn.CONCAT(LOWER(C93), "/", E93))</f>
        <v/>
      </c>
      <c r="AK93" s="6"/>
      <c r="AL93" s="33"/>
      <c r="AM93" s="6"/>
      <c r="AN93" s="8"/>
      <c r="AV93" s="6"/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6">
        <v>1040</v>
      </c>
      <c r="B94" s="6" t="s">
        <v>26</v>
      </c>
      <c r="C94" s="6" t="s">
        <v>649</v>
      </c>
      <c r="D94" s="6" t="s">
        <v>27</v>
      </c>
      <c r="E94" s="6" t="s">
        <v>653</v>
      </c>
      <c r="F94" s="6" t="str">
        <f>IF(ISBLANK(E94), "", Table2[[#This Row],[unique_id]])</f>
        <v>lounge_air_purifier_pm25</v>
      </c>
      <c r="G94" s="6" t="s">
        <v>203</v>
      </c>
      <c r="H94" s="6" t="s">
        <v>652</v>
      </c>
      <c r="I94" s="6" t="s">
        <v>30</v>
      </c>
      <c r="M94" s="6" t="s">
        <v>90</v>
      </c>
      <c r="T94" s="6"/>
      <c r="U94" s="6" t="s">
        <v>627</v>
      </c>
      <c r="V94" s="8"/>
      <c r="W94" s="8"/>
      <c r="X94" s="8"/>
      <c r="Y94" s="8"/>
      <c r="AD94" s="6" t="s">
        <v>655</v>
      </c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4"/>
      <c r="AM94" s="6"/>
      <c r="AN94" s="8"/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1041</v>
      </c>
      <c r="B95" s="6" t="s">
        <v>26</v>
      </c>
      <c r="C95" s="6" t="s">
        <v>649</v>
      </c>
      <c r="D95" s="6" t="s">
        <v>27</v>
      </c>
      <c r="E95" s="6" t="s">
        <v>756</v>
      </c>
      <c r="F95" s="6" t="str">
        <f>IF(ISBLANK(E95), "", Table2[[#This Row],[unique_id]])</f>
        <v>dining_air_purifier_pm25</v>
      </c>
      <c r="G95" s="6" t="s">
        <v>202</v>
      </c>
      <c r="H95" s="6" t="s">
        <v>652</v>
      </c>
      <c r="I95" s="6" t="s">
        <v>30</v>
      </c>
      <c r="M95" s="6" t="s">
        <v>90</v>
      </c>
      <c r="T95" s="6"/>
      <c r="U95" s="6" t="s">
        <v>627</v>
      </c>
      <c r="V95" s="8"/>
      <c r="W95" s="8"/>
      <c r="X95" s="8"/>
      <c r="Y95" s="8"/>
      <c r="AD95" s="6" t="s">
        <v>655</v>
      </c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4"/>
      <c r="AM95" s="6"/>
      <c r="AN95" s="8"/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6">
        <v>1042</v>
      </c>
      <c r="B96" s="6" t="s">
        <v>26</v>
      </c>
      <c r="C96" s="6" t="s">
        <v>631</v>
      </c>
      <c r="D96" s="6" t="s">
        <v>409</v>
      </c>
      <c r="E96" s="6" t="s">
        <v>408</v>
      </c>
      <c r="F96" s="6" t="str">
        <f>IF(ISBLANK(E96), "", Table2[[#This Row],[unique_id]])</f>
        <v>column_break</v>
      </c>
      <c r="G96" s="6" t="s">
        <v>405</v>
      </c>
      <c r="H96" s="6" t="s">
        <v>652</v>
      </c>
      <c r="I96" s="6" t="s">
        <v>30</v>
      </c>
      <c r="M96" s="6" t="s">
        <v>406</v>
      </c>
      <c r="N96" s="6" t="s">
        <v>407</v>
      </c>
      <c r="T96" s="6"/>
      <c r="V96" s="8"/>
      <c r="W96" s="8"/>
      <c r="X96" s="8"/>
      <c r="Y96" s="8"/>
      <c r="AD96" s="6" t="s">
        <v>655</v>
      </c>
      <c r="AI96" s="6" t="str">
        <f>IF(ISBLANK(AG96),  "", _xlfn.CONCAT(LOWER(C96), "/", E96))</f>
        <v/>
      </c>
      <c r="AK96" s="6"/>
      <c r="AL96" s="34"/>
      <c r="AM96" s="6"/>
      <c r="AN96" s="8"/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1050</v>
      </c>
      <c r="B97" s="6" t="s">
        <v>26</v>
      </c>
      <c r="C97" s="6" t="s">
        <v>39</v>
      </c>
      <c r="D97" s="6" t="s">
        <v>27</v>
      </c>
      <c r="E97" s="6" t="s">
        <v>383</v>
      </c>
      <c r="F97" s="6" t="str">
        <f>IF(ISBLANK(E97), "", Table2[[#This Row],[unique_id]])</f>
        <v>compensation_sensor_roof_humidity</v>
      </c>
      <c r="G97" s="6" t="s">
        <v>38</v>
      </c>
      <c r="H97" s="6" t="s">
        <v>29</v>
      </c>
      <c r="I97" s="6" t="s">
        <v>30</v>
      </c>
      <c r="M97" s="6" t="s">
        <v>90</v>
      </c>
      <c r="T97" s="6"/>
      <c r="U97" s="6" t="s">
        <v>627</v>
      </c>
      <c r="V97" s="8" t="s">
        <v>385</v>
      </c>
      <c r="W97" s="8"/>
      <c r="X97" s="8"/>
      <c r="Y97" s="8"/>
      <c r="AA97" s="6" t="s">
        <v>31</v>
      </c>
      <c r="AB97" s="6" t="s">
        <v>32</v>
      </c>
      <c r="AC97" s="6" t="s">
        <v>33</v>
      </c>
      <c r="AD97" s="6" t="s">
        <v>388</v>
      </c>
      <c r="AE97" s="6">
        <v>300</v>
      </c>
      <c r="AF97" s="8" t="s">
        <v>34</v>
      </c>
      <c r="AG97" s="6" t="s">
        <v>40</v>
      </c>
      <c r="AH97" s="6" t="str">
        <f>IF(ISBLANK(AG97),  "", _xlfn.CONCAT("haas/entity/sensor/", LOWER(C97), "/", E97, "/config"))</f>
        <v>haas/entity/sensor/weewx/compensation_sensor_roof_humidity/config</v>
      </c>
      <c r="AI97" s="6" t="str">
        <f>IF(ISBLANK(AG97),  "", _xlfn.CONCAT(LOWER(C97), "/", E97))</f>
        <v>weewx/compensation_sensor_roof_humidity</v>
      </c>
      <c r="AJ97" s="6" t="s">
        <v>346</v>
      </c>
      <c r="AK97" s="6">
        <v>1</v>
      </c>
      <c r="AL97" s="32" t="s">
        <v>1055</v>
      </c>
      <c r="AM97" s="6" t="s">
        <v>470</v>
      </c>
      <c r="AN97" s="8">
        <v>3.15</v>
      </c>
      <c r="AO97" s="6" t="s">
        <v>444</v>
      </c>
      <c r="AP97" s="6" t="s">
        <v>36</v>
      </c>
      <c r="AQ97" s="6" t="s">
        <v>37</v>
      </c>
      <c r="AS97" s="6" t="s">
        <v>38</v>
      </c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6">
        <v>1051</v>
      </c>
      <c r="B98" s="6" t="s">
        <v>26</v>
      </c>
      <c r="C98" s="6" t="s">
        <v>128</v>
      </c>
      <c r="D98" s="6" t="s">
        <v>27</v>
      </c>
      <c r="E98" s="6" t="s">
        <v>871</v>
      </c>
      <c r="F98" s="6" t="str">
        <f>IF(ISBLANK(E98), "", Table2[[#This Row],[unique_id]])</f>
        <v>compensation_sensor_ada_humidity</v>
      </c>
      <c r="G98" s="6" t="s">
        <v>130</v>
      </c>
      <c r="H98" s="6" t="s">
        <v>29</v>
      </c>
      <c r="I98" s="6" t="s">
        <v>30</v>
      </c>
      <c r="M98" s="6" t="s">
        <v>90</v>
      </c>
      <c r="T98" s="6"/>
      <c r="U98" s="6" t="s">
        <v>627</v>
      </c>
      <c r="V98" s="8" t="s">
        <v>385</v>
      </c>
      <c r="W98" s="8"/>
      <c r="X98" s="8"/>
      <c r="Y98" s="8"/>
      <c r="AD98" s="6" t="s">
        <v>388</v>
      </c>
      <c r="AF98" s="8"/>
      <c r="AH98" s="6" t="str">
        <f>IF(ISBLANK(AG98),  "", _xlfn.CONCAT("haas/entity/sensor/", LOWER(C98), "/", E98, "/config"))</f>
        <v/>
      </c>
      <c r="AI98" s="6" t="str">
        <f>IF(ISBLANK(AG98),  "", _xlfn.CONCAT(LOWER(C98), "/", E98))</f>
        <v/>
      </c>
      <c r="AK98" s="6"/>
      <c r="AL98" s="33"/>
      <c r="AM98" s="6" t="str">
        <f>LOWER(_xlfn.CONCAT(Table2[[#This Row],[device_manufacturer]], "-",Table2[[#This Row],[device_suggested_area]]))</f>
        <v>netatmo-ada</v>
      </c>
      <c r="AN98" s="8" t="s">
        <v>602</v>
      </c>
      <c r="AO98" s="6" t="s">
        <v>604</v>
      </c>
      <c r="AP98" s="6" t="s">
        <v>600</v>
      </c>
      <c r="AQ98" s="6" t="s">
        <v>128</v>
      </c>
      <c r="AS98" s="6" t="str">
        <f>G98</f>
        <v>Ada</v>
      </c>
      <c r="AV98" s="6"/>
      <c r="AW98" s="6"/>
      <c r="AZ98" s="6" t="str">
        <f>IF(AND(ISBLANK(AV98), ISBLANK(AW98)), "", _xlfn.CONCAT("[", IF(ISBLANK(AV98), "", _xlfn.CONCAT("[""mac"", """, AV98, """]")), IF(ISBLANK(AW98), "", _xlfn.CONCAT(", [""ip"", """, AW98, """]")), "]"))</f>
        <v/>
      </c>
    </row>
    <row r="99" spans="1:52" ht="16" customHeight="1">
      <c r="A99" s="6">
        <v>1052</v>
      </c>
      <c r="B99" s="6" t="s">
        <v>26</v>
      </c>
      <c r="C99" s="6" t="s">
        <v>128</v>
      </c>
      <c r="D99" s="6" t="s">
        <v>27</v>
      </c>
      <c r="E99" s="6" t="s">
        <v>872</v>
      </c>
      <c r="F99" s="6" t="str">
        <f>IF(ISBLANK(E99), "", Table2[[#This Row],[unique_id]])</f>
        <v>compensation_sensor_edwin_humidity</v>
      </c>
      <c r="G99" s="6" t="s">
        <v>127</v>
      </c>
      <c r="H99" s="6" t="s">
        <v>29</v>
      </c>
      <c r="I99" s="6" t="s">
        <v>30</v>
      </c>
      <c r="M99" s="6" t="s">
        <v>90</v>
      </c>
      <c r="T99" s="6"/>
      <c r="U99" s="6" t="s">
        <v>627</v>
      </c>
      <c r="V99" s="8" t="s">
        <v>385</v>
      </c>
      <c r="W99" s="8"/>
      <c r="X99" s="8"/>
      <c r="Y99" s="8"/>
      <c r="AD99" s="6" t="s">
        <v>388</v>
      </c>
      <c r="AF99" s="8"/>
      <c r="AH99" s="6" t="str">
        <f>IF(ISBLANK(AG99),  "", _xlfn.CONCAT("haas/entity/sensor/", LOWER(C99), "/", E99, "/config"))</f>
        <v/>
      </c>
      <c r="AI99" s="6" t="str">
        <f>IF(ISBLANK(AG99),  "", _xlfn.CONCAT(LOWER(C99), "/", E99))</f>
        <v/>
      </c>
      <c r="AK99" s="6"/>
      <c r="AL99" s="33"/>
      <c r="AM99" s="6" t="str">
        <f>LOWER(_xlfn.CONCAT(Table2[[#This Row],[device_manufacturer]], "-",Table2[[#This Row],[device_suggested_area]]))</f>
        <v>netatmo-edwin</v>
      </c>
      <c r="AN99" s="8" t="s">
        <v>602</v>
      </c>
      <c r="AO99" s="6" t="s">
        <v>604</v>
      </c>
      <c r="AP99" s="6" t="s">
        <v>600</v>
      </c>
      <c r="AQ99" s="6" t="s">
        <v>128</v>
      </c>
      <c r="AS99" s="6" t="str">
        <f>G99</f>
        <v>Edwin</v>
      </c>
      <c r="AV99" s="6"/>
      <c r="AW99" s="6"/>
      <c r="AZ99" s="6" t="str">
        <f>IF(AND(ISBLANK(AV99), ISBLANK(AW99)), "", _xlfn.CONCAT("[", IF(ISBLANK(AV99), "", _xlfn.CONCAT("[""mac"", """, AV99, """]")), IF(ISBLANK(AW99), "", _xlfn.CONCAT(", [""ip"", """, AW99, """]")), "]"))</f>
        <v/>
      </c>
    </row>
    <row r="100" spans="1:52" ht="16" customHeight="1">
      <c r="A100" s="6">
        <v>1053</v>
      </c>
      <c r="B100" s="6" t="s">
        <v>26</v>
      </c>
      <c r="C100" s="6" t="s">
        <v>128</v>
      </c>
      <c r="D100" s="6" t="s">
        <v>27</v>
      </c>
      <c r="E100" s="6" t="s">
        <v>873</v>
      </c>
      <c r="F100" s="6" t="str">
        <f>IF(ISBLANK(E100), "", Table2[[#This Row],[unique_id]])</f>
        <v>compensation_sensor_bertram_2_office_lounge_humidity</v>
      </c>
      <c r="G100" s="6" t="s">
        <v>203</v>
      </c>
      <c r="H100" s="6" t="s">
        <v>29</v>
      </c>
      <c r="I100" s="6" t="s">
        <v>30</v>
      </c>
      <c r="M100" s="6" t="s">
        <v>90</v>
      </c>
      <c r="T100" s="6"/>
      <c r="U100" s="6" t="s">
        <v>627</v>
      </c>
      <c r="V100" s="8" t="s">
        <v>385</v>
      </c>
      <c r="W100" s="8"/>
      <c r="X100" s="8"/>
      <c r="Y100" s="8"/>
      <c r="AD100" s="6" t="s">
        <v>388</v>
      </c>
      <c r="AF100" s="8"/>
      <c r="AH100" s="6" t="str">
        <f>IF(ISBLANK(AG100),  "", _xlfn.CONCAT("haas/entity/sensor/", LOWER(C100), "/", E100, "/config"))</f>
        <v/>
      </c>
      <c r="AI100" s="6" t="str">
        <f>IF(ISBLANK(AG100),  "", _xlfn.CONCAT(LOWER(C100), "/", E100))</f>
        <v/>
      </c>
      <c r="AK100" s="6"/>
      <c r="AL100" s="33"/>
      <c r="AM100" s="6" t="s">
        <v>683</v>
      </c>
      <c r="AN100" s="8" t="s">
        <v>603</v>
      </c>
      <c r="AO100" s="6" t="s">
        <v>604</v>
      </c>
      <c r="AP100" s="6" t="s">
        <v>601</v>
      </c>
      <c r="AQ100" s="6" t="s">
        <v>128</v>
      </c>
      <c r="AS100" s="6" t="str">
        <f>G100</f>
        <v>Lounge</v>
      </c>
      <c r="AV100" s="6"/>
      <c r="AW100" s="6"/>
      <c r="AZ100" s="6" t="str">
        <f>IF(AND(ISBLANK(AV100), ISBLANK(AW100)), "", _xlfn.CONCAT("[", IF(ISBLANK(AV100), "", _xlfn.CONCAT("[""mac"", """, AV100, """]")), IF(ISBLANK(AW100), "", _xlfn.CONCAT(", [""ip"", """, AW100, """]")), "]"))</f>
        <v/>
      </c>
    </row>
    <row r="101" spans="1:52" ht="16" customHeight="1">
      <c r="A101" s="6">
        <v>1054</v>
      </c>
      <c r="B101" s="6" t="s">
        <v>26</v>
      </c>
      <c r="C101" s="6" t="s">
        <v>128</v>
      </c>
      <c r="D101" s="6" t="s">
        <v>27</v>
      </c>
      <c r="E101" s="6" t="s">
        <v>874</v>
      </c>
      <c r="F101" s="6" t="str">
        <f>IF(ISBLANK(E101), "", Table2[[#This Row],[unique_id]])</f>
        <v>compensation_sensor_parents_humidity</v>
      </c>
      <c r="G101" s="6" t="s">
        <v>201</v>
      </c>
      <c r="H101" s="6" t="s">
        <v>29</v>
      </c>
      <c r="I101" s="6" t="s">
        <v>30</v>
      </c>
      <c r="M101" s="6" t="s">
        <v>136</v>
      </c>
      <c r="T101" s="6"/>
      <c r="U101" s="6" t="s">
        <v>627</v>
      </c>
      <c r="V101" s="8" t="s">
        <v>385</v>
      </c>
      <c r="W101" s="8"/>
      <c r="X101" s="8"/>
      <c r="Y101" s="8"/>
      <c r="AD101" s="6" t="s">
        <v>388</v>
      </c>
      <c r="AF101" s="8"/>
      <c r="AH101" s="6" t="str">
        <f>IF(ISBLANK(AG101),  "", _xlfn.CONCAT("haas/entity/sensor/", LOWER(C101), "/", E101, "/config"))</f>
        <v/>
      </c>
      <c r="AI101" s="6" t="str">
        <f>IF(ISBLANK(AG101),  "", _xlfn.CONCAT(LOWER(C101), "/", E101))</f>
        <v/>
      </c>
      <c r="AK101" s="6"/>
      <c r="AL101" s="33"/>
      <c r="AM101" s="6" t="str">
        <f>LOWER(_xlfn.CONCAT(Table2[[#This Row],[device_manufacturer]], "-",Table2[[#This Row],[device_suggested_area]]))</f>
        <v>netatmo-parents</v>
      </c>
      <c r="AN101" s="8" t="s">
        <v>602</v>
      </c>
      <c r="AO101" s="6" t="s">
        <v>604</v>
      </c>
      <c r="AP101" s="6" t="s">
        <v>600</v>
      </c>
      <c r="AQ101" s="6" t="s">
        <v>128</v>
      </c>
      <c r="AS101" s="6" t="str">
        <f>G101</f>
        <v>Parents</v>
      </c>
      <c r="AV101" s="6"/>
      <c r="AW101" s="6"/>
      <c r="AZ101" s="6" t="str">
        <f>IF(AND(ISBLANK(AV101), ISBLANK(AW101)), "", _xlfn.CONCAT("[", IF(ISBLANK(AV101), "", _xlfn.CONCAT("[""mac"", """, AV101, """]")), IF(ISBLANK(AW101), "", _xlfn.CONCAT(", [""ip"", """, AW101, """]")), "]"))</f>
        <v/>
      </c>
    </row>
    <row r="102" spans="1:52" ht="16" customHeight="1">
      <c r="A102" s="6">
        <v>1055</v>
      </c>
      <c r="B102" s="6" t="s">
        <v>26</v>
      </c>
      <c r="C102" s="6" t="s">
        <v>128</v>
      </c>
      <c r="D102" s="6" t="s">
        <v>27</v>
      </c>
      <c r="E102" s="6" t="s">
        <v>875</v>
      </c>
      <c r="F102" s="6" t="str">
        <f>IF(ISBLANK(E102), "", Table2[[#This Row],[unique_id]])</f>
        <v>compensation_sensor_bertram_2_office_humidity</v>
      </c>
      <c r="G102" s="6" t="s">
        <v>222</v>
      </c>
      <c r="H102" s="6" t="s">
        <v>29</v>
      </c>
      <c r="I102" s="6" t="s">
        <v>30</v>
      </c>
      <c r="M102" s="6" t="s">
        <v>136</v>
      </c>
      <c r="T102" s="6"/>
      <c r="U102" s="6" t="s">
        <v>627</v>
      </c>
      <c r="V102" s="8" t="s">
        <v>385</v>
      </c>
      <c r="W102" s="8"/>
      <c r="X102" s="8"/>
      <c r="Y102" s="8"/>
      <c r="AD102" s="6" t="s">
        <v>388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3"/>
      <c r="AM102" s="6" t="str">
        <f>LOWER(_xlfn.CONCAT(Table2[[#This Row],[device_manufacturer]], "-",Table2[[#This Row],[device_suggested_area]]))</f>
        <v>netatmo-office</v>
      </c>
      <c r="AN102" s="8" t="s">
        <v>603</v>
      </c>
      <c r="AO102" s="6" t="s">
        <v>604</v>
      </c>
      <c r="AP102" s="6" t="s">
        <v>601</v>
      </c>
      <c r="AQ102" s="6" t="s">
        <v>128</v>
      </c>
      <c r="AS102" s="6" t="str">
        <f>G102</f>
        <v>Office</v>
      </c>
      <c r="AV102" s="6"/>
      <c r="AW102" s="6"/>
      <c r="AZ102" s="6" t="str">
        <f>IF(AND(ISBLANK(AV102), ISBLANK(AW102)), "", _xlfn.CONCAT("[", IF(ISBLANK(AV102), "", _xlfn.CONCAT("[""mac"", """, AV102, """]")), IF(ISBLANK(AW102), "", _xlfn.CONCAT(", [""ip"", """, AW102, """]")), "]"))</f>
        <v/>
      </c>
    </row>
    <row r="103" spans="1:52" ht="16" customHeight="1">
      <c r="A103" s="6">
        <v>1056</v>
      </c>
      <c r="B103" s="6" t="s">
        <v>26</v>
      </c>
      <c r="C103" s="6" t="s">
        <v>128</v>
      </c>
      <c r="D103" s="6" t="s">
        <v>27</v>
      </c>
      <c r="E103" s="6" t="s">
        <v>876</v>
      </c>
      <c r="F103" s="6" t="str">
        <f>IF(ISBLANK(E103), "", Table2[[#This Row],[unique_id]])</f>
        <v>compensation_sensor_bertram_2_kitchen_humidity</v>
      </c>
      <c r="G103" s="6" t="s">
        <v>215</v>
      </c>
      <c r="H103" s="6" t="s">
        <v>29</v>
      </c>
      <c r="I103" s="6" t="s">
        <v>30</v>
      </c>
      <c r="M103" s="6" t="s">
        <v>136</v>
      </c>
      <c r="T103" s="6"/>
      <c r="U103" s="6" t="s">
        <v>627</v>
      </c>
      <c r="V103" s="8" t="s">
        <v>385</v>
      </c>
      <c r="W103" s="8"/>
      <c r="X103" s="8"/>
      <c r="Y103" s="8"/>
      <c r="AD103" s="6" t="s">
        <v>388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3"/>
      <c r="AM103" s="6" t="str">
        <f>LOWER(_xlfn.CONCAT(Table2[[#This Row],[device_manufacturer]], "-",Table2[[#This Row],[device_suggested_area]]))</f>
        <v>netatmo-kitchen</v>
      </c>
      <c r="AN103" s="8" t="s">
        <v>603</v>
      </c>
      <c r="AO103" s="6" t="s">
        <v>604</v>
      </c>
      <c r="AP103" s="6" t="s">
        <v>601</v>
      </c>
      <c r="AQ103" s="6" t="s">
        <v>128</v>
      </c>
      <c r="AS103" s="6" t="str">
        <f>G103</f>
        <v>Kitchen</v>
      </c>
      <c r="AV103" s="6"/>
      <c r="AW103" s="6"/>
      <c r="AZ103" s="6" t="str">
        <f>IF(AND(ISBLANK(AV103), ISBLANK(AW103)), "", _xlfn.CONCAT("[", IF(ISBLANK(AV103), "", _xlfn.CONCAT("[""mac"", """, AV103, """]")), IF(ISBLANK(AW103), "", _xlfn.CONCAT(", [""ip"", """, AW103, """]")), "]"))</f>
        <v/>
      </c>
    </row>
    <row r="104" spans="1:52" ht="16" customHeight="1">
      <c r="A104" s="6">
        <v>1057</v>
      </c>
      <c r="B104" s="6" t="s">
        <v>26</v>
      </c>
      <c r="C104" s="6" t="s">
        <v>128</v>
      </c>
      <c r="D104" s="6" t="s">
        <v>27</v>
      </c>
      <c r="E104" s="6" t="s">
        <v>877</v>
      </c>
      <c r="F104" s="6" t="str">
        <f>IF(ISBLANK(E104), "", Table2[[#This Row],[unique_id]])</f>
        <v>compensation_sensor_bertram_2_office_pantry_humidity</v>
      </c>
      <c r="G104" s="6" t="s">
        <v>221</v>
      </c>
      <c r="H104" s="6" t="s">
        <v>29</v>
      </c>
      <c r="I104" s="6" t="s">
        <v>30</v>
      </c>
      <c r="M104" s="6" t="s">
        <v>136</v>
      </c>
      <c r="T104" s="6"/>
      <c r="U104" s="6" t="s">
        <v>627</v>
      </c>
      <c r="V104" s="8" t="s">
        <v>385</v>
      </c>
      <c r="W104" s="8"/>
      <c r="X104" s="8"/>
      <c r="Y104" s="8"/>
      <c r="AD104" s="6" t="s">
        <v>388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3"/>
      <c r="AM104" s="6" t="s">
        <v>684</v>
      </c>
      <c r="AN104" s="8" t="s">
        <v>603</v>
      </c>
      <c r="AO104" s="6" t="s">
        <v>604</v>
      </c>
      <c r="AP104" s="6" t="s">
        <v>601</v>
      </c>
      <c r="AQ104" s="6" t="s">
        <v>128</v>
      </c>
      <c r="AS104" s="6" t="str">
        <f>G104</f>
        <v>Pantry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1058</v>
      </c>
      <c r="B105" s="6" t="s">
        <v>26</v>
      </c>
      <c r="C105" s="6" t="s">
        <v>128</v>
      </c>
      <c r="D105" s="6" t="s">
        <v>27</v>
      </c>
      <c r="E105" s="6" t="s">
        <v>878</v>
      </c>
      <c r="F105" s="6" t="str">
        <f>IF(ISBLANK(E105), "", Table2[[#This Row],[unique_id]])</f>
        <v>compensation_sensor_bertram_2_office_dining_humidity</v>
      </c>
      <c r="G105" s="6" t="s">
        <v>202</v>
      </c>
      <c r="H105" s="6" t="s">
        <v>29</v>
      </c>
      <c r="I105" s="6" t="s">
        <v>30</v>
      </c>
      <c r="M105" s="6" t="s">
        <v>136</v>
      </c>
      <c r="T105" s="6"/>
      <c r="U105" s="6" t="s">
        <v>627</v>
      </c>
      <c r="V105" s="8" t="s">
        <v>385</v>
      </c>
      <c r="W105" s="8"/>
      <c r="X105" s="8"/>
      <c r="Y105" s="8"/>
      <c r="AD105" s="6" t="s">
        <v>388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3"/>
      <c r="AM105" s="6" t="s">
        <v>685</v>
      </c>
      <c r="AN105" s="8" t="s">
        <v>603</v>
      </c>
      <c r="AO105" s="6" t="s">
        <v>604</v>
      </c>
      <c r="AP105" s="6" t="s">
        <v>601</v>
      </c>
      <c r="AQ105" s="6" t="s">
        <v>128</v>
      </c>
      <c r="AS105" s="6" t="str">
        <f>G105</f>
        <v>Dining</v>
      </c>
      <c r="AV105" s="6"/>
      <c r="AW105" s="6"/>
      <c r="AZ105" s="6" t="str">
        <f>IF(AND(ISBLANK(AV105), ISBLANK(AW105)), "", _xlfn.CONCAT("[", IF(ISBLANK(AV105), "", _xlfn.CONCAT("[""mac"", """, AV105, """]")), IF(ISBLANK(AW105), "", _xlfn.CONCAT(", [""ip"", """, AW105, """]")), "]"))</f>
        <v/>
      </c>
    </row>
    <row r="106" spans="1:52" ht="16" customHeight="1">
      <c r="A106" s="6">
        <v>1059</v>
      </c>
      <c r="B106" s="6" t="s">
        <v>26</v>
      </c>
      <c r="C106" s="6" t="s">
        <v>128</v>
      </c>
      <c r="D106" s="6" t="s">
        <v>27</v>
      </c>
      <c r="E106" s="6" t="s">
        <v>879</v>
      </c>
      <c r="F106" s="6" t="str">
        <f>IF(ISBLANK(E106), "", Table2[[#This Row],[unique_id]])</f>
        <v>compensation_sensor_laundry_humidity</v>
      </c>
      <c r="G106" s="6" t="s">
        <v>223</v>
      </c>
      <c r="H106" s="6" t="s">
        <v>29</v>
      </c>
      <c r="I106" s="6" t="s">
        <v>30</v>
      </c>
      <c r="M106" s="6" t="s">
        <v>136</v>
      </c>
      <c r="T106" s="6"/>
      <c r="U106" s="6" t="s">
        <v>627</v>
      </c>
      <c r="V106" s="8" t="s">
        <v>385</v>
      </c>
      <c r="W106" s="8"/>
      <c r="X106" s="8"/>
      <c r="Y106" s="8"/>
      <c r="AD106" s="6" t="s">
        <v>388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3"/>
      <c r="AM106" s="6" t="str">
        <f>LOWER(_xlfn.CONCAT(Table2[[#This Row],[device_manufacturer]], "-",Table2[[#This Row],[device_suggested_area]]))</f>
        <v>netatmo-laundry</v>
      </c>
      <c r="AN106" s="8" t="s">
        <v>602</v>
      </c>
      <c r="AO106" s="6" t="s">
        <v>604</v>
      </c>
      <c r="AP106" s="6" t="s">
        <v>600</v>
      </c>
      <c r="AQ106" s="6" t="s">
        <v>128</v>
      </c>
      <c r="AS106" s="6" t="str">
        <f>G106</f>
        <v>Laundry</v>
      </c>
      <c r="AV106" s="6"/>
      <c r="AW106" s="6"/>
      <c r="AZ106" s="6" t="str">
        <f>IF(AND(ISBLANK(AV106), ISBLANK(AW106)), "", _xlfn.CONCAT("[", IF(ISBLANK(AV106), "", _xlfn.CONCAT("[""mac"", """, AV106, """]")), IF(ISBLANK(AW106), "", _xlfn.CONCAT(", [""ip"", """, AW106, """]")), "]"))</f>
        <v/>
      </c>
    </row>
    <row r="107" spans="1:52" ht="16" customHeight="1">
      <c r="A107" s="6">
        <v>1060</v>
      </c>
      <c r="B107" s="6" t="s">
        <v>26</v>
      </c>
      <c r="C107" s="6" t="s">
        <v>128</v>
      </c>
      <c r="D107" s="6" t="s">
        <v>27</v>
      </c>
      <c r="E107" s="6" t="s">
        <v>880</v>
      </c>
      <c r="F107" s="6" t="str">
        <f>IF(ISBLANK(E107), "", Table2[[#This Row],[unique_id]])</f>
        <v>compensation_sensor_bertram_2_office_basement_humidity</v>
      </c>
      <c r="G107" s="6" t="s">
        <v>220</v>
      </c>
      <c r="H107" s="6" t="s">
        <v>29</v>
      </c>
      <c r="I107" s="6" t="s">
        <v>30</v>
      </c>
      <c r="M107" s="6" t="s">
        <v>136</v>
      </c>
      <c r="T107" s="6"/>
      <c r="U107" s="6" t="s">
        <v>627</v>
      </c>
      <c r="V107" s="8" t="s">
        <v>385</v>
      </c>
      <c r="W107" s="8"/>
      <c r="X107" s="8"/>
      <c r="Y107" s="8"/>
      <c r="AD107" s="6" t="s">
        <v>388</v>
      </c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3"/>
      <c r="AM107" s="6" t="s">
        <v>686</v>
      </c>
      <c r="AN107" s="8" t="s">
        <v>603</v>
      </c>
      <c r="AO107" s="6" t="s">
        <v>604</v>
      </c>
      <c r="AP107" s="6" t="s">
        <v>601</v>
      </c>
      <c r="AQ107" s="6" t="s">
        <v>128</v>
      </c>
      <c r="AS107" s="6" t="str">
        <f>G107</f>
        <v>Basement</v>
      </c>
      <c r="AV107" s="6"/>
      <c r="AW107" s="6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1061</v>
      </c>
      <c r="B108" s="6" t="s">
        <v>26</v>
      </c>
      <c r="C108" s="6" t="s">
        <v>39</v>
      </c>
      <c r="D108" s="6" t="s">
        <v>27</v>
      </c>
      <c r="E108" s="6" t="s">
        <v>384</v>
      </c>
      <c r="F108" s="6" t="str">
        <f>IF(ISBLANK(E108), "", Table2[[#This Row],[unique_id]])</f>
        <v>compensation_sensor_rack_humidity</v>
      </c>
      <c r="G108" s="6" t="s">
        <v>28</v>
      </c>
      <c r="H108" s="6" t="s">
        <v>29</v>
      </c>
      <c r="I108" s="6" t="s">
        <v>30</v>
      </c>
      <c r="M108" s="6" t="s">
        <v>136</v>
      </c>
      <c r="T108" s="6"/>
      <c r="V108" s="8" t="s">
        <v>385</v>
      </c>
      <c r="W108" s="8"/>
      <c r="X108" s="8"/>
      <c r="Y108" s="8"/>
      <c r="AA108" s="6" t="s">
        <v>31</v>
      </c>
      <c r="AB108" s="6" t="s">
        <v>32</v>
      </c>
      <c r="AC108" s="6" t="s">
        <v>33</v>
      </c>
      <c r="AD108" s="6" t="s">
        <v>388</v>
      </c>
      <c r="AE108" s="6">
        <v>300</v>
      </c>
      <c r="AF108" s="8" t="s">
        <v>34</v>
      </c>
      <c r="AG108" s="6" t="s">
        <v>35</v>
      </c>
      <c r="AH108" s="6" t="str">
        <f>IF(ISBLANK(AG108),  "", _xlfn.CONCAT("haas/entity/sensor/", LOWER(C108), "/", E108, "/config"))</f>
        <v>haas/entity/sensor/weewx/compensation_sensor_rack_humidity/config</v>
      </c>
      <c r="AI108" s="6" t="str">
        <f>IF(ISBLANK(AG108),  "", _xlfn.CONCAT(LOWER(C108), "/", E108))</f>
        <v>weewx/compensation_sensor_rack_humidity</v>
      </c>
      <c r="AJ108" s="6" t="s">
        <v>346</v>
      </c>
      <c r="AK108" s="6">
        <v>1</v>
      </c>
      <c r="AL108" s="32" t="s">
        <v>1055</v>
      </c>
      <c r="AM108" s="6" t="s">
        <v>470</v>
      </c>
      <c r="AN108" s="8">
        <v>3.15</v>
      </c>
      <c r="AO108" s="6" t="s">
        <v>444</v>
      </c>
      <c r="AP108" s="6" t="s">
        <v>36</v>
      </c>
      <c r="AQ108" s="6" t="s">
        <v>37</v>
      </c>
      <c r="AS108" s="6" t="s">
        <v>28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1062</v>
      </c>
      <c r="B109" s="6" t="s">
        <v>26</v>
      </c>
      <c r="C109" s="6" t="s">
        <v>631</v>
      </c>
      <c r="D109" s="6" t="s">
        <v>409</v>
      </c>
      <c r="E109" s="6" t="s">
        <v>408</v>
      </c>
      <c r="F109" s="6" t="str">
        <f>IF(ISBLANK(E109), "", Table2[[#This Row],[unique_id]])</f>
        <v>column_break</v>
      </c>
      <c r="G109" s="6" t="s">
        <v>405</v>
      </c>
      <c r="H109" s="6" t="s">
        <v>29</v>
      </c>
      <c r="I109" s="6" t="s">
        <v>30</v>
      </c>
      <c r="M109" s="6" t="s">
        <v>406</v>
      </c>
      <c r="N109" s="6" t="s">
        <v>407</v>
      </c>
      <c r="T109" s="6"/>
      <c r="V109" s="8"/>
      <c r="W109" s="8"/>
      <c r="X109" s="8"/>
      <c r="Y109" s="8"/>
      <c r="AF109" s="8"/>
      <c r="AI109" s="6" t="str">
        <f>IF(ISBLANK(AG109),  "", _xlfn.CONCAT(LOWER(C109), "/", E109))</f>
        <v/>
      </c>
      <c r="AK109" s="6"/>
      <c r="AL109" s="33"/>
      <c r="AM109" s="6"/>
      <c r="AN109" s="8"/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1100</v>
      </c>
      <c r="B110" s="6" t="s">
        <v>26</v>
      </c>
      <c r="C110" s="6" t="s">
        <v>128</v>
      </c>
      <c r="D110" s="6" t="s">
        <v>27</v>
      </c>
      <c r="E110" s="6" t="s">
        <v>881</v>
      </c>
      <c r="F110" s="6" t="str">
        <f>IF(ISBLANK(E110), "", Table2[[#This Row],[unique_id]])</f>
        <v>compensation_sensor_ada_co2</v>
      </c>
      <c r="G110" s="6" t="s">
        <v>130</v>
      </c>
      <c r="H110" s="6" t="s">
        <v>185</v>
      </c>
      <c r="I110" s="6" t="s">
        <v>30</v>
      </c>
      <c r="T110" s="6"/>
      <c r="V110" s="8" t="s">
        <v>385</v>
      </c>
      <c r="W110" s="8"/>
      <c r="X110" s="8"/>
      <c r="Y110" s="8"/>
      <c r="AD110" s="6" t="s">
        <v>260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3"/>
      <c r="AM110" s="6" t="str">
        <f>LOWER(_xlfn.CONCAT(Table2[[#This Row],[device_manufacturer]], "-",Table2[[#This Row],[device_suggested_area]]))</f>
        <v>netatmo-ada</v>
      </c>
      <c r="AN110" s="8" t="s">
        <v>602</v>
      </c>
      <c r="AO110" s="6" t="s">
        <v>604</v>
      </c>
      <c r="AP110" s="6" t="s">
        <v>600</v>
      </c>
      <c r="AQ110" s="6" t="s">
        <v>128</v>
      </c>
      <c r="AS110" s="6" t="str">
        <f>G110</f>
        <v>Ada</v>
      </c>
      <c r="AV110" s="6"/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/>
      </c>
    </row>
    <row r="111" spans="1:52" ht="16" customHeight="1">
      <c r="A111" s="6">
        <v>1101</v>
      </c>
      <c r="B111" s="6" t="s">
        <v>26</v>
      </c>
      <c r="C111" s="6" t="s">
        <v>128</v>
      </c>
      <c r="D111" s="6" t="s">
        <v>27</v>
      </c>
      <c r="E111" s="6" t="s">
        <v>882</v>
      </c>
      <c r="F111" s="6" t="str">
        <f>IF(ISBLANK(E111), "", Table2[[#This Row],[unique_id]])</f>
        <v>compensation_sensor_edwin_co2</v>
      </c>
      <c r="G111" s="6" t="s">
        <v>127</v>
      </c>
      <c r="H111" s="6" t="s">
        <v>185</v>
      </c>
      <c r="I111" s="6" t="s">
        <v>30</v>
      </c>
      <c r="M111" s="6" t="s">
        <v>90</v>
      </c>
      <c r="T111" s="6"/>
      <c r="U111" s="6" t="s">
        <v>627</v>
      </c>
      <c r="V111" s="8" t="s">
        <v>385</v>
      </c>
      <c r="W111" s="8"/>
      <c r="X111" s="8"/>
      <c r="Y111" s="8"/>
      <c r="AD111" s="6" t="s">
        <v>260</v>
      </c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4"/>
      <c r="AM111" s="6" t="str">
        <f>LOWER(_xlfn.CONCAT(Table2[[#This Row],[device_manufacturer]], "-",Table2[[#This Row],[device_suggested_area]]))</f>
        <v>netatmo-edwin</v>
      </c>
      <c r="AN111" s="8" t="s">
        <v>602</v>
      </c>
      <c r="AO111" s="6" t="s">
        <v>604</v>
      </c>
      <c r="AP111" s="6" t="s">
        <v>600</v>
      </c>
      <c r="AQ111" s="6" t="s">
        <v>128</v>
      </c>
      <c r="AS111" s="6" t="str">
        <f>G111</f>
        <v>Edwin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1102</v>
      </c>
      <c r="B112" s="6" t="s">
        <v>26</v>
      </c>
      <c r="C112" s="6" t="s">
        <v>128</v>
      </c>
      <c r="D112" s="6" t="s">
        <v>27</v>
      </c>
      <c r="E112" s="6" t="s">
        <v>883</v>
      </c>
      <c r="F112" s="6" t="str">
        <f>IF(ISBLANK(E112), "", Table2[[#This Row],[unique_id]])</f>
        <v>compensation_sensor_parents_co2</v>
      </c>
      <c r="G112" s="6" t="s">
        <v>201</v>
      </c>
      <c r="H112" s="6" t="s">
        <v>185</v>
      </c>
      <c r="I112" s="6" t="s">
        <v>30</v>
      </c>
      <c r="M112" s="6" t="s">
        <v>90</v>
      </c>
      <c r="T112" s="6"/>
      <c r="U112" s="6" t="s">
        <v>627</v>
      </c>
      <c r="V112" s="8" t="s">
        <v>373</v>
      </c>
      <c r="W112" s="8"/>
      <c r="X112" s="8"/>
      <c r="Y112" s="8"/>
      <c r="AD112" s="6" t="s">
        <v>260</v>
      </c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4"/>
      <c r="AM112" s="6" t="str">
        <f>LOWER(_xlfn.CONCAT(Table2[[#This Row],[device_manufacturer]], "-",Table2[[#This Row],[device_suggested_area]]))</f>
        <v>netatmo-parents</v>
      </c>
      <c r="AN112" s="8" t="s">
        <v>602</v>
      </c>
      <c r="AO112" s="6" t="s">
        <v>604</v>
      </c>
      <c r="AP112" s="6" t="s">
        <v>600</v>
      </c>
      <c r="AQ112" s="6" t="s">
        <v>128</v>
      </c>
      <c r="AS112" s="6" t="str">
        <f>G112</f>
        <v>Parents</v>
      </c>
      <c r="AV112" s="6"/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/>
      </c>
    </row>
    <row r="113" spans="1:52" ht="16" customHeight="1">
      <c r="A113" s="6">
        <v>1103</v>
      </c>
      <c r="B113" s="6" t="s">
        <v>26</v>
      </c>
      <c r="C113" s="6" t="s">
        <v>128</v>
      </c>
      <c r="D113" s="6" t="s">
        <v>27</v>
      </c>
      <c r="E113" s="6" t="s">
        <v>884</v>
      </c>
      <c r="F113" s="6" t="str">
        <f>IF(ISBLANK(E113), "", Table2[[#This Row],[unique_id]])</f>
        <v>compensation_sensor_bertram_2_office_co2</v>
      </c>
      <c r="G113" s="6" t="s">
        <v>222</v>
      </c>
      <c r="H113" s="6" t="s">
        <v>185</v>
      </c>
      <c r="I113" s="6" t="s">
        <v>30</v>
      </c>
      <c r="M113" s="6" t="s">
        <v>90</v>
      </c>
      <c r="T113" s="6"/>
      <c r="U113" s="6" t="s">
        <v>627</v>
      </c>
      <c r="V113" s="8" t="s">
        <v>385</v>
      </c>
      <c r="W113" s="8"/>
      <c r="X113" s="8"/>
      <c r="Y113" s="8"/>
      <c r="AD113" s="6" t="s">
        <v>260</v>
      </c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4"/>
      <c r="AM113" s="6" t="str">
        <f>LOWER(_xlfn.CONCAT(Table2[[#This Row],[device_manufacturer]], "-",Table2[[#This Row],[device_suggested_area]]))</f>
        <v>netatmo-office</v>
      </c>
      <c r="AN113" s="8" t="s">
        <v>603</v>
      </c>
      <c r="AO113" s="6" t="s">
        <v>604</v>
      </c>
      <c r="AP113" s="6" t="s">
        <v>601</v>
      </c>
      <c r="AQ113" s="6" t="s">
        <v>128</v>
      </c>
      <c r="AS113" s="6" t="str">
        <f>G113</f>
        <v>Office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1104</v>
      </c>
      <c r="B114" s="6" t="s">
        <v>26</v>
      </c>
      <c r="C114" s="6" t="s">
        <v>128</v>
      </c>
      <c r="D114" s="6" t="s">
        <v>27</v>
      </c>
      <c r="E114" s="6" t="s">
        <v>885</v>
      </c>
      <c r="F114" s="6" t="str">
        <f>IF(ISBLANK(E114), "", Table2[[#This Row],[unique_id]])</f>
        <v>compensation_sensor_bertram_2_office_lounge_co2</v>
      </c>
      <c r="G114" s="6" t="s">
        <v>203</v>
      </c>
      <c r="H114" s="6" t="s">
        <v>185</v>
      </c>
      <c r="I114" s="6" t="s">
        <v>30</v>
      </c>
      <c r="M114" s="6" t="s">
        <v>90</v>
      </c>
      <c r="T114" s="6"/>
      <c r="U114" s="6" t="s">
        <v>627</v>
      </c>
      <c r="V114" s="8" t="s">
        <v>385</v>
      </c>
      <c r="W114" s="8"/>
      <c r="X114" s="8"/>
      <c r="Y114" s="8"/>
      <c r="AD114" s="6" t="s">
        <v>260</v>
      </c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4"/>
      <c r="AM114" s="6" t="s">
        <v>683</v>
      </c>
      <c r="AN114" s="8" t="s">
        <v>603</v>
      </c>
      <c r="AO114" s="6" t="s">
        <v>604</v>
      </c>
      <c r="AP114" s="6" t="s">
        <v>601</v>
      </c>
      <c r="AQ114" s="6" t="s">
        <v>128</v>
      </c>
      <c r="AS114" s="6" t="str">
        <f>G114</f>
        <v>Lounge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1105</v>
      </c>
      <c r="B115" s="6" t="s">
        <v>26</v>
      </c>
      <c r="C115" s="6" t="s">
        <v>128</v>
      </c>
      <c r="D115" s="6" t="s">
        <v>27</v>
      </c>
      <c r="E115" s="6" t="s">
        <v>886</v>
      </c>
      <c r="F115" s="6" t="str">
        <f>IF(ISBLANK(E115), "", Table2[[#This Row],[unique_id]])</f>
        <v>compensation_sensor_bertram_2_kitchen_co2</v>
      </c>
      <c r="G115" s="6" t="s">
        <v>215</v>
      </c>
      <c r="H115" s="6" t="s">
        <v>185</v>
      </c>
      <c r="I115" s="6" t="s">
        <v>30</v>
      </c>
      <c r="M115" s="6" t="s">
        <v>136</v>
      </c>
      <c r="T115" s="6"/>
      <c r="U115" s="6" t="s">
        <v>627</v>
      </c>
      <c r="V115" s="8" t="s">
        <v>385</v>
      </c>
      <c r="W115" s="8"/>
      <c r="X115" s="8"/>
      <c r="Y115" s="8"/>
      <c r="AD115" s="6" t="s">
        <v>260</v>
      </c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4"/>
      <c r="AM115" s="6" t="str">
        <f>LOWER(_xlfn.CONCAT(Table2[[#This Row],[device_manufacturer]], "-",Table2[[#This Row],[device_suggested_area]]))</f>
        <v>netatmo-kitchen</v>
      </c>
      <c r="AN115" s="8" t="s">
        <v>603</v>
      </c>
      <c r="AO115" s="6" t="s">
        <v>604</v>
      </c>
      <c r="AP115" s="6" t="s">
        <v>601</v>
      </c>
      <c r="AQ115" s="6" t="s">
        <v>128</v>
      </c>
      <c r="AS115" s="6" t="str">
        <f>G115</f>
        <v>Kitchen</v>
      </c>
      <c r="AV115" s="6"/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/>
      </c>
    </row>
    <row r="116" spans="1:52" ht="16" customHeight="1">
      <c r="A116" s="6">
        <v>1106</v>
      </c>
      <c r="B116" s="6" t="s">
        <v>26</v>
      </c>
      <c r="C116" s="6" t="s">
        <v>128</v>
      </c>
      <c r="D116" s="6" t="s">
        <v>27</v>
      </c>
      <c r="E116" s="6" t="s">
        <v>887</v>
      </c>
      <c r="F116" s="6" t="str">
        <f>IF(ISBLANK(E116), "", Table2[[#This Row],[unique_id]])</f>
        <v>compensation_sensor_bertram_2_office_pantry_co2</v>
      </c>
      <c r="G116" s="6" t="s">
        <v>221</v>
      </c>
      <c r="H116" s="6" t="s">
        <v>185</v>
      </c>
      <c r="I116" s="6" t="s">
        <v>30</v>
      </c>
      <c r="M116" s="6" t="s">
        <v>136</v>
      </c>
      <c r="T116" s="6"/>
      <c r="U116" s="6" t="s">
        <v>627</v>
      </c>
      <c r="V116" s="8" t="s">
        <v>385</v>
      </c>
      <c r="W116" s="8"/>
      <c r="X116" s="8"/>
      <c r="Y116" s="8"/>
      <c r="AD116" s="6" t="s">
        <v>260</v>
      </c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4"/>
      <c r="AM116" s="6" t="s">
        <v>684</v>
      </c>
      <c r="AN116" s="8" t="s">
        <v>603</v>
      </c>
      <c r="AO116" s="6" t="s">
        <v>604</v>
      </c>
      <c r="AP116" s="6" t="s">
        <v>601</v>
      </c>
      <c r="AQ116" s="6" t="s">
        <v>128</v>
      </c>
      <c r="AS116" s="6" t="str">
        <f>G116</f>
        <v>Pantry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1107</v>
      </c>
      <c r="B117" s="6" t="s">
        <v>26</v>
      </c>
      <c r="C117" s="6" t="s">
        <v>128</v>
      </c>
      <c r="D117" s="6" t="s">
        <v>27</v>
      </c>
      <c r="E117" s="6" t="s">
        <v>888</v>
      </c>
      <c r="F117" s="6" t="str">
        <f>IF(ISBLANK(E117), "", Table2[[#This Row],[unique_id]])</f>
        <v>compensation_sensor_bertram_2_office_dining_co2</v>
      </c>
      <c r="G117" s="6" t="s">
        <v>202</v>
      </c>
      <c r="H117" s="6" t="s">
        <v>185</v>
      </c>
      <c r="I117" s="6" t="s">
        <v>30</v>
      </c>
      <c r="M117" s="6" t="s">
        <v>136</v>
      </c>
      <c r="T117" s="6"/>
      <c r="U117" s="6" t="s">
        <v>627</v>
      </c>
      <c r="V117" s="8" t="s">
        <v>385</v>
      </c>
      <c r="W117" s="8"/>
      <c r="X117" s="8"/>
      <c r="Y117" s="8"/>
      <c r="AD117" s="6" t="s">
        <v>260</v>
      </c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4"/>
      <c r="AM117" s="6" t="s">
        <v>685</v>
      </c>
      <c r="AN117" s="8" t="s">
        <v>603</v>
      </c>
      <c r="AO117" s="6" t="s">
        <v>604</v>
      </c>
      <c r="AP117" s="6" t="s">
        <v>601</v>
      </c>
      <c r="AQ117" s="6" t="s">
        <v>128</v>
      </c>
      <c r="AS117" s="6" t="str">
        <f>G117</f>
        <v>Dining</v>
      </c>
      <c r="AV117" s="6"/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/>
      </c>
    </row>
    <row r="118" spans="1:52" ht="16" customHeight="1">
      <c r="A118" s="6">
        <v>1108</v>
      </c>
      <c r="B118" s="6" t="s">
        <v>26</v>
      </c>
      <c r="C118" s="6" t="s">
        <v>128</v>
      </c>
      <c r="D118" s="6" t="s">
        <v>27</v>
      </c>
      <c r="E118" s="6" t="s">
        <v>889</v>
      </c>
      <c r="F118" s="6" t="str">
        <f>IF(ISBLANK(E118), "", Table2[[#This Row],[unique_id]])</f>
        <v>compensation_sensor_laundry_co2</v>
      </c>
      <c r="G118" s="6" t="s">
        <v>223</v>
      </c>
      <c r="H118" s="6" t="s">
        <v>185</v>
      </c>
      <c r="I118" s="6" t="s">
        <v>30</v>
      </c>
      <c r="T118" s="6"/>
      <c r="V118" s="8" t="s">
        <v>385</v>
      </c>
      <c r="W118" s="8"/>
      <c r="X118" s="8"/>
      <c r="Y118" s="8"/>
      <c r="AD118" s="6" t="s">
        <v>260</v>
      </c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4"/>
      <c r="AM118" s="6" t="str">
        <f>LOWER(_xlfn.CONCAT(Table2[[#This Row],[device_manufacturer]], "-",Table2[[#This Row],[device_suggested_area]]))</f>
        <v>netatmo-laundry</v>
      </c>
      <c r="AN118" s="8" t="s">
        <v>602</v>
      </c>
      <c r="AO118" s="6" t="s">
        <v>604</v>
      </c>
      <c r="AP118" s="6" t="s">
        <v>600</v>
      </c>
      <c r="AQ118" s="6" t="s">
        <v>128</v>
      </c>
      <c r="AS118" s="6" t="str">
        <f>G118</f>
        <v>Laundry</v>
      </c>
      <c r="AV118" s="6"/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/>
      </c>
    </row>
    <row r="119" spans="1:52" ht="16" customHeight="1">
      <c r="A119" s="6">
        <v>1109</v>
      </c>
      <c r="B119" s="6" t="s">
        <v>26</v>
      </c>
      <c r="C119" s="6" t="s">
        <v>631</v>
      </c>
      <c r="D119" s="6" t="s">
        <v>409</v>
      </c>
      <c r="E119" s="6" t="s">
        <v>408</v>
      </c>
      <c r="F119" s="6" t="str">
        <f>IF(ISBLANK(E119), "", Table2[[#This Row],[unique_id]])</f>
        <v>column_break</v>
      </c>
      <c r="G119" s="6" t="s">
        <v>405</v>
      </c>
      <c r="H119" s="6" t="s">
        <v>185</v>
      </c>
      <c r="I119" s="6" t="s">
        <v>30</v>
      </c>
      <c r="M119" s="6" t="s">
        <v>406</v>
      </c>
      <c r="N119" s="6" t="s">
        <v>407</v>
      </c>
      <c r="T119" s="6"/>
      <c r="V119" s="8"/>
      <c r="W119" s="8"/>
      <c r="X119" s="8"/>
      <c r="Y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4"/>
      <c r="AM119" s="6"/>
      <c r="AN119" s="8"/>
      <c r="AV119" s="6"/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/>
      </c>
    </row>
    <row r="120" spans="1:52" ht="16" customHeight="1">
      <c r="A120" s="6">
        <v>1150</v>
      </c>
      <c r="B120" s="6" t="s">
        <v>26</v>
      </c>
      <c r="C120" s="6" t="s">
        <v>128</v>
      </c>
      <c r="D120" s="6" t="s">
        <v>27</v>
      </c>
      <c r="E120" s="6" t="s">
        <v>890</v>
      </c>
      <c r="F120" s="6" t="str">
        <f>IF(ISBLANK(E120), "", Table2[[#This Row],[unique_id]])</f>
        <v>compensation_sensor_ada_noise</v>
      </c>
      <c r="G120" s="6" t="s">
        <v>130</v>
      </c>
      <c r="H120" s="6" t="s">
        <v>186</v>
      </c>
      <c r="I120" s="6" t="s">
        <v>30</v>
      </c>
      <c r="M120" s="6" t="s">
        <v>90</v>
      </c>
      <c r="T120" s="6"/>
      <c r="U120" s="6" t="s">
        <v>627</v>
      </c>
      <c r="V120" s="8" t="s">
        <v>385</v>
      </c>
      <c r="W120" s="8"/>
      <c r="X120" s="8"/>
      <c r="Y120" s="8"/>
      <c r="AD120" s="6" t="s">
        <v>387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4"/>
      <c r="AM120" s="6" t="str">
        <f>LOWER(_xlfn.CONCAT(Table2[[#This Row],[device_manufacturer]], "-",Table2[[#This Row],[device_suggested_area]]))</f>
        <v>netatmo-ada</v>
      </c>
      <c r="AN120" s="8" t="s">
        <v>602</v>
      </c>
      <c r="AO120" s="6" t="s">
        <v>604</v>
      </c>
      <c r="AP120" s="6" t="s">
        <v>600</v>
      </c>
      <c r="AQ120" s="6" t="s">
        <v>128</v>
      </c>
      <c r="AS120" s="6" t="str">
        <f>G120</f>
        <v>Ada</v>
      </c>
      <c r="AV120" s="6"/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/>
      </c>
    </row>
    <row r="121" spans="1:52" ht="16" customHeight="1">
      <c r="A121" s="6">
        <v>1151</v>
      </c>
      <c r="B121" s="6" t="s">
        <v>26</v>
      </c>
      <c r="C121" s="6" t="s">
        <v>128</v>
      </c>
      <c r="D121" s="6" t="s">
        <v>27</v>
      </c>
      <c r="E121" s="6" t="s">
        <v>891</v>
      </c>
      <c r="F121" s="6" t="str">
        <f>IF(ISBLANK(E121), "", Table2[[#This Row],[unique_id]])</f>
        <v>compensation_sensor_edwin_noise</v>
      </c>
      <c r="G121" s="6" t="s">
        <v>127</v>
      </c>
      <c r="H121" s="6" t="s">
        <v>186</v>
      </c>
      <c r="I121" s="6" t="s">
        <v>30</v>
      </c>
      <c r="M121" s="6" t="s">
        <v>90</v>
      </c>
      <c r="T121" s="6"/>
      <c r="U121" s="6" t="s">
        <v>627</v>
      </c>
      <c r="V121" s="8" t="s">
        <v>385</v>
      </c>
      <c r="W121" s="8"/>
      <c r="X121" s="8"/>
      <c r="Y121" s="8"/>
      <c r="AD121" s="6" t="s">
        <v>387</v>
      </c>
      <c r="AF121" s="8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K121" s="6"/>
      <c r="AL121" s="34"/>
      <c r="AM121" s="6" t="str">
        <f>LOWER(_xlfn.CONCAT(Table2[[#This Row],[device_manufacturer]], "-",Table2[[#This Row],[device_suggested_area]]))</f>
        <v>netatmo-edwin</v>
      </c>
      <c r="AN121" s="8" t="s">
        <v>602</v>
      </c>
      <c r="AO121" s="6" t="s">
        <v>604</v>
      </c>
      <c r="AP121" s="6" t="s">
        <v>600</v>
      </c>
      <c r="AQ121" s="6" t="s">
        <v>128</v>
      </c>
      <c r="AS121" s="6" t="str">
        <f>G121</f>
        <v>Edwin</v>
      </c>
      <c r="AV121" s="6"/>
      <c r="AW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6">
        <v>1152</v>
      </c>
      <c r="B122" s="6" t="s">
        <v>26</v>
      </c>
      <c r="C122" s="6" t="s">
        <v>128</v>
      </c>
      <c r="D122" s="6" t="s">
        <v>27</v>
      </c>
      <c r="E122" s="6" t="s">
        <v>892</v>
      </c>
      <c r="F122" s="6" t="str">
        <f>IF(ISBLANK(E122), "", Table2[[#This Row],[unique_id]])</f>
        <v>compensation_sensor_parents_noise</v>
      </c>
      <c r="G122" s="6" t="s">
        <v>201</v>
      </c>
      <c r="H122" s="6" t="s">
        <v>186</v>
      </c>
      <c r="I122" s="6" t="s">
        <v>30</v>
      </c>
      <c r="M122" s="6" t="s">
        <v>90</v>
      </c>
      <c r="T122" s="6"/>
      <c r="U122" s="6" t="s">
        <v>627</v>
      </c>
      <c r="V122" s="8" t="s">
        <v>385</v>
      </c>
      <c r="W122" s="8"/>
      <c r="X122" s="8"/>
      <c r="Y122" s="8"/>
      <c r="AD122" s="6" t="s">
        <v>387</v>
      </c>
      <c r="AF122" s="8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K122" s="6"/>
      <c r="AL122" s="34"/>
      <c r="AM122" s="6" t="str">
        <f>LOWER(_xlfn.CONCAT(Table2[[#This Row],[device_manufacturer]], "-",Table2[[#This Row],[device_suggested_area]]))</f>
        <v>netatmo-parents</v>
      </c>
      <c r="AN122" s="8" t="s">
        <v>602</v>
      </c>
      <c r="AO122" s="6" t="s">
        <v>604</v>
      </c>
      <c r="AP122" s="6" t="s">
        <v>600</v>
      </c>
      <c r="AQ122" s="6" t="s">
        <v>128</v>
      </c>
      <c r="AS122" s="6" t="str">
        <f>G122</f>
        <v>Parents</v>
      </c>
      <c r="AV122" s="6"/>
      <c r="AW122" s="6"/>
      <c r="AZ122" s="6" t="str">
        <f>IF(AND(ISBLANK(AV122), ISBLANK(AW122)), "", _xlfn.CONCAT("[", IF(ISBLANK(AV122), "", _xlfn.CONCAT("[""mac"", """, AV122, """]")), IF(ISBLANK(AW122), "", _xlfn.CONCAT(", [""ip"", """, AW122, """]")), "]"))</f>
        <v/>
      </c>
    </row>
    <row r="123" spans="1:52" ht="16" customHeight="1">
      <c r="A123" s="6">
        <v>1153</v>
      </c>
      <c r="B123" s="6" t="s">
        <v>26</v>
      </c>
      <c r="C123" s="6" t="s">
        <v>128</v>
      </c>
      <c r="D123" s="6" t="s">
        <v>27</v>
      </c>
      <c r="E123" s="6" t="s">
        <v>893</v>
      </c>
      <c r="F123" s="6" t="str">
        <f>IF(ISBLANK(E123), "", Table2[[#This Row],[unique_id]])</f>
        <v>compensation_sensor_bertram_2_office_noise</v>
      </c>
      <c r="G123" s="6" t="s">
        <v>222</v>
      </c>
      <c r="H123" s="6" t="s">
        <v>186</v>
      </c>
      <c r="I123" s="6" t="s">
        <v>30</v>
      </c>
      <c r="M123" s="6" t="s">
        <v>90</v>
      </c>
      <c r="T123" s="6"/>
      <c r="U123" s="6" t="s">
        <v>627</v>
      </c>
      <c r="V123" s="8" t="s">
        <v>385</v>
      </c>
      <c r="W123" s="8"/>
      <c r="X123" s="8"/>
      <c r="Y123" s="8"/>
      <c r="AD123" s="6" t="s">
        <v>387</v>
      </c>
      <c r="AF123" s="8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K123" s="6"/>
      <c r="AL123" s="34"/>
      <c r="AM123" s="6" t="str">
        <f>LOWER(_xlfn.CONCAT(Table2[[#This Row],[device_manufacturer]], "-",Table2[[#This Row],[device_suggested_area]]))</f>
        <v>netatmo-office</v>
      </c>
      <c r="AN123" s="8" t="s">
        <v>603</v>
      </c>
      <c r="AO123" s="6" t="s">
        <v>604</v>
      </c>
      <c r="AP123" s="6" t="s">
        <v>601</v>
      </c>
      <c r="AQ123" s="6" t="s">
        <v>128</v>
      </c>
      <c r="AS123" s="6" t="str">
        <f>G123</f>
        <v>Office</v>
      </c>
      <c r="AV123" s="6"/>
      <c r="AW123" s="6"/>
      <c r="AZ123" s="6" t="str">
        <f>IF(AND(ISBLANK(AV123), ISBLANK(AW123)), "", _xlfn.CONCAT("[", IF(ISBLANK(AV123), "", _xlfn.CONCAT("[""mac"", """, AV123, """]")), IF(ISBLANK(AW123), "", _xlfn.CONCAT(", [""ip"", """, AW123, """]")), "]"))</f>
        <v/>
      </c>
    </row>
    <row r="124" spans="1:52" ht="16" customHeight="1">
      <c r="A124" s="6">
        <v>1154</v>
      </c>
      <c r="B124" s="6" t="s">
        <v>26</v>
      </c>
      <c r="C124" s="6" t="s">
        <v>128</v>
      </c>
      <c r="D124" s="6" t="s">
        <v>27</v>
      </c>
      <c r="E124" s="6" t="s">
        <v>894</v>
      </c>
      <c r="F124" s="6" t="str">
        <f>IF(ISBLANK(E124), "", Table2[[#This Row],[unique_id]])</f>
        <v>compensation_sensor_bertram_2_kitchen_noise</v>
      </c>
      <c r="G124" s="6" t="s">
        <v>215</v>
      </c>
      <c r="H124" s="6" t="s">
        <v>186</v>
      </c>
      <c r="I124" s="6" t="s">
        <v>30</v>
      </c>
      <c r="M124" s="6" t="s">
        <v>136</v>
      </c>
      <c r="T124" s="6"/>
      <c r="U124" s="6" t="s">
        <v>627</v>
      </c>
      <c r="V124" s="8" t="s">
        <v>385</v>
      </c>
      <c r="W124" s="8"/>
      <c r="X124" s="8"/>
      <c r="Y124" s="8"/>
      <c r="AD124" s="6" t="s">
        <v>387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4"/>
      <c r="AM124" s="6" t="str">
        <f>LOWER(_xlfn.CONCAT(Table2[[#This Row],[device_manufacturer]], "-",Table2[[#This Row],[device_suggested_area]]))</f>
        <v>netatmo-kitchen</v>
      </c>
      <c r="AN124" s="8" t="s">
        <v>603</v>
      </c>
      <c r="AO124" s="6" t="s">
        <v>604</v>
      </c>
      <c r="AP124" s="6" t="s">
        <v>601</v>
      </c>
      <c r="AQ124" s="6" t="s">
        <v>128</v>
      </c>
      <c r="AS124" s="6" t="str">
        <f>G124</f>
        <v>Kitchen</v>
      </c>
      <c r="AV124" s="6"/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/>
      </c>
    </row>
    <row r="125" spans="1:52" ht="16" customHeight="1">
      <c r="A125" s="6">
        <v>1155</v>
      </c>
      <c r="B125" s="6" t="s">
        <v>26</v>
      </c>
      <c r="C125" s="6" t="s">
        <v>128</v>
      </c>
      <c r="D125" s="6" t="s">
        <v>27</v>
      </c>
      <c r="E125" s="6" t="s">
        <v>895</v>
      </c>
      <c r="F125" s="6" t="str">
        <f>IF(ISBLANK(E125), "", Table2[[#This Row],[unique_id]])</f>
        <v>compensation_sensor_laundry_noise</v>
      </c>
      <c r="G125" s="6" t="s">
        <v>223</v>
      </c>
      <c r="H125" s="6" t="s">
        <v>186</v>
      </c>
      <c r="I125" s="6" t="s">
        <v>30</v>
      </c>
      <c r="M125" s="6" t="s">
        <v>136</v>
      </c>
      <c r="T125" s="6"/>
      <c r="U125" s="6" t="s">
        <v>627</v>
      </c>
      <c r="V125" s="8" t="s">
        <v>385</v>
      </c>
      <c r="W125" s="8"/>
      <c r="X125" s="8"/>
      <c r="Y125" s="8"/>
      <c r="AD125" s="6" t="s">
        <v>387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4"/>
      <c r="AM125" s="6" t="str">
        <f>LOWER(_xlfn.CONCAT(Table2[[#This Row],[device_manufacturer]], "-",Table2[[#This Row],[device_suggested_area]]))</f>
        <v>netatmo-laundry</v>
      </c>
      <c r="AN125" s="8" t="s">
        <v>602</v>
      </c>
      <c r="AO125" s="6" t="s">
        <v>604</v>
      </c>
      <c r="AP125" s="6" t="s">
        <v>600</v>
      </c>
      <c r="AQ125" s="6" t="s">
        <v>128</v>
      </c>
      <c r="AS125" s="6" t="str">
        <f>G125</f>
        <v>Laundry</v>
      </c>
      <c r="AV125" s="6"/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/>
      </c>
    </row>
    <row r="126" spans="1:52" ht="16" customHeight="1">
      <c r="A126" s="6">
        <v>1200</v>
      </c>
      <c r="B126" s="6" t="s">
        <v>26</v>
      </c>
      <c r="C126" s="6" t="s">
        <v>39</v>
      </c>
      <c r="D126" s="6" t="s">
        <v>27</v>
      </c>
      <c r="E126" s="6" t="s">
        <v>41</v>
      </c>
      <c r="F126" s="6" t="str">
        <f>IF(ISBLANK(E126), "", Table2[[#This Row],[unique_id]])</f>
        <v>roof_cloud_base</v>
      </c>
      <c r="G126" s="6" t="s">
        <v>42</v>
      </c>
      <c r="H126" s="6" t="s">
        <v>43</v>
      </c>
      <c r="I126" s="6" t="s">
        <v>30</v>
      </c>
      <c r="T126" s="6"/>
      <c r="V126" s="8"/>
      <c r="W126" s="8"/>
      <c r="X126" s="8"/>
      <c r="Y126" s="8"/>
      <c r="AA126" s="6" t="s">
        <v>31</v>
      </c>
      <c r="AB126" s="6" t="s">
        <v>44</v>
      </c>
      <c r="AD126" s="6" t="s">
        <v>180</v>
      </c>
      <c r="AE126" s="6">
        <v>300</v>
      </c>
      <c r="AF126" s="8" t="s">
        <v>34</v>
      </c>
      <c r="AG126" s="6" t="s">
        <v>45</v>
      </c>
      <c r="AH126" s="6" t="str">
        <f>IF(ISBLANK(AG126),  "", _xlfn.CONCAT("haas/entity/sensor/", LOWER(C126), "/", E126, "/config"))</f>
        <v>haas/entity/sensor/weewx/roof_cloud_base/config</v>
      </c>
      <c r="AI126" s="6" t="str">
        <f>IF(ISBLANK(AG126),  "", _xlfn.CONCAT(LOWER(C126), "/", E126))</f>
        <v>weewx/roof_cloud_base</v>
      </c>
      <c r="AJ126" s="6" t="s">
        <v>346</v>
      </c>
      <c r="AK126" s="6">
        <v>1</v>
      </c>
      <c r="AL126" s="32" t="s">
        <v>1055</v>
      </c>
      <c r="AM126" s="6" t="s">
        <v>470</v>
      </c>
      <c r="AN126" s="8">
        <v>3.15</v>
      </c>
      <c r="AO126" s="6" t="s">
        <v>444</v>
      </c>
      <c r="AP126" s="6" t="s">
        <v>36</v>
      </c>
      <c r="AQ126" s="6" t="s">
        <v>37</v>
      </c>
      <c r="AS126" s="6" t="s">
        <v>38</v>
      </c>
      <c r="AV126" s="6"/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/>
      </c>
    </row>
    <row r="127" spans="1:52" ht="16" customHeight="1">
      <c r="A127" s="6">
        <v>1201</v>
      </c>
      <c r="B127" s="6" t="s">
        <v>26</v>
      </c>
      <c r="C127" s="6" t="s">
        <v>39</v>
      </c>
      <c r="D127" s="6" t="s">
        <v>27</v>
      </c>
      <c r="E127" s="6" t="s">
        <v>46</v>
      </c>
      <c r="F127" s="6" t="str">
        <f>IF(ISBLANK(E127), "", Table2[[#This Row],[unique_id]])</f>
        <v>roof_max_solar_radiation</v>
      </c>
      <c r="G127" s="6" t="s">
        <v>47</v>
      </c>
      <c r="H127" s="6" t="s">
        <v>43</v>
      </c>
      <c r="I127" s="6" t="s">
        <v>30</v>
      </c>
      <c r="T127" s="6"/>
      <c r="V127" s="8"/>
      <c r="W127" s="8"/>
      <c r="X127" s="8"/>
      <c r="Y127" s="8"/>
      <c r="AA127" s="6" t="s">
        <v>31</v>
      </c>
      <c r="AB127" s="6" t="s">
        <v>48</v>
      </c>
      <c r="AD127" s="6" t="s">
        <v>181</v>
      </c>
      <c r="AE127" s="6">
        <v>300</v>
      </c>
      <c r="AF127" s="8" t="s">
        <v>34</v>
      </c>
      <c r="AG127" s="6" t="s">
        <v>49</v>
      </c>
      <c r="AH127" s="6" t="str">
        <f>IF(ISBLANK(AG127),  "", _xlfn.CONCAT("haas/entity/sensor/", LOWER(C127), "/", E127, "/config"))</f>
        <v>haas/entity/sensor/weewx/roof_max_solar_radiation/config</v>
      </c>
      <c r="AI127" s="6" t="str">
        <f>IF(ISBLANK(AG127),  "", _xlfn.CONCAT(LOWER(C127), "/", E127))</f>
        <v>weewx/roof_max_solar_radiation</v>
      </c>
      <c r="AJ127" s="6" t="s">
        <v>346</v>
      </c>
      <c r="AK127" s="6">
        <v>1</v>
      </c>
      <c r="AL127" s="32" t="s">
        <v>1055</v>
      </c>
      <c r="AM127" s="6" t="s">
        <v>470</v>
      </c>
      <c r="AN127" s="8">
        <v>3.15</v>
      </c>
      <c r="AO127" s="6" t="s">
        <v>444</v>
      </c>
      <c r="AP127" s="6" t="s">
        <v>36</v>
      </c>
      <c r="AQ127" s="6" t="s">
        <v>37</v>
      </c>
      <c r="AS127" s="6" t="s">
        <v>38</v>
      </c>
      <c r="AV127" s="6"/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/>
      </c>
    </row>
    <row r="128" spans="1:52" ht="16" customHeight="1">
      <c r="A128" s="6">
        <v>1250</v>
      </c>
      <c r="B128" s="6" t="s">
        <v>26</v>
      </c>
      <c r="C128" s="6" t="s">
        <v>39</v>
      </c>
      <c r="D128" s="6" t="s">
        <v>27</v>
      </c>
      <c r="E128" s="6" t="s">
        <v>53</v>
      </c>
      <c r="F128" s="6" t="str">
        <f>IF(ISBLANK(E128), "", Table2[[#This Row],[unique_id]])</f>
        <v>roof_barometer_pressure</v>
      </c>
      <c r="G128" s="6" t="s">
        <v>54</v>
      </c>
      <c r="H128" s="6" t="s">
        <v>50</v>
      </c>
      <c r="I128" s="6" t="s">
        <v>30</v>
      </c>
      <c r="T128" s="6"/>
      <c r="V128" s="8"/>
      <c r="W128" s="8"/>
      <c r="X128" s="8"/>
      <c r="Y128" s="8"/>
      <c r="AA128" s="6" t="s">
        <v>31</v>
      </c>
      <c r="AB128" s="6" t="s">
        <v>51</v>
      </c>
      <c r="AC128" s="6" t="s">
        <v>52</v>
      </c>
      <c r="AE128" s="6">
        <v>300</v>
      </c>
      <c r="AF128" s="8" t="s">
        <v>34</v>
      </c>
      <c r="AG128" s="6" t="s">
        <v>55</v>
      </c>
      <c r="AH128" s="6" t="str">
        <f>IF(ISBLANK(AG128),  "", _xlfn.CONCAT("haas/entity/sensor/", LOWER(C128), "/", E128, "/config"))</f>
        <v>haas/entity/sensor/weewx/roof_barometer_pressure/config</v>
      </c>
      <c r="AI128" s="6" t="str">
        <f>IF(ISBLANK(AG128),  "", _xlfn.CONCAT(LOWER(C128), "/", E128))</f>
        <v>weewx/roof_barometer_pressure</v>
      </c>
      <c r="AJ128" s="6" t="s">
        <v>346</v>
      </c>
      <c r="AK128" s="6">
        <v>1</v>
      </c>
      <c r="AL128" s="32" t="s">
        <v>1055</v>
      </c>
      <c r="AM128" s="6" t="s">
        <v>470</v>
      </c>
      <c r="AN128" s="8">
        <v>3.15</v>
      </c>
      <c r="AO128" s="6" t="s">
        <v>444</v>
      </c>
      <c r="AP128" s="6" t="s">
        <v>36</v>
      </c>
      <c r="AQ128" s="6" t="s">
        <v>37</v>
      </c>
      <c r="AS128" s="6" t="s">
        <v>38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1251</v>
      </c>
      <c r="B129" s="6" t="s">
        <v>26</v>
      </c>
      <c r="C129" s="6" t="s">
        <v>39</v>
      </c>
      <c r="D129" s="6" t="s">
        <v>27</v>
      </c>
      <c r="E129" s="6" t="s">
        <v>56</v>
      </c>
      <c r="F129" s="6" t="str">
        <f>IF(ISBLANK(E129), "", Table2[[#This Row],[unique_id]])</f>
        <v>roof_pressure</v>
      </c>
      <c r="G129" s="6" t="s">
        <v>38</v>
      </c>
      <c r="H129" s="6" t="s">
        <v>50</v>
      </c>
      <c r="I129" s="6" t="s">
        <v>30</v>
      </c>
      <c r="T129" s="6"/>
      <c r="V129" s="8"/>
      <c r="W129" s="8"/>
      <c r="X129" s="8"/>
      <c r="Y129" s="8"/>
      <c r="AA129" s="6" t="s">
        <v>31</v>
      </c>
      <c r="AB129" s="6" t="s">
        <v>51</v>
      </c>
      <c r="AC129" s="6" t="s">
        <v>52</v>
      </c>
      <c r="AE129" s="6">
        <v>300</v>
      </c>
      <c r="AF129" s="8" t="s">
        <v>34</v>
      </c>
      <c r="AG129" s="6" t="s">
        <v>52</v>
      </c>
      <c r="AH129" s="6" t="str">
        <f>IF(ISBLANK(AG129),  "", _xlfn.CONCAT("haas/entity/sensor/", LOWER(C129), "/", E129, "/config"))</f>
        <v>haas/entity/sensor/weewx/roof_pressure/config</v>
      </c>
      <c r="AI129" s="6" t="str">
        <f>IF(ISBLANK(AG129),  "", _xlfn.CONCAT(LOWER(C129), "/", E129))</f>
        <v>weewx/roof_pressure</v>
      </c>
      <c r="AJ129" s="6" t="s">
        <v>346</v>
      </c>
      <c r="AK129" s="6">
        <v>1</v>
      </c>
      <c r="AL129" s="32" t="s">
        <v>1055</v>
      </c>
      <c r="AM129" s="6" t="s">
        <v>470</v>
      </c>
      <c r="AN129" s="8">
        <v>3.15</v>
      </c>
      <c r="AO129" s="6" t="s">
        <v>444</v>
      </c>
      <c r="AP129" s="6" t="s">
        <v>36</v>
      </c>
      <c r="AQ129" s="6" t="s">
        <v>37</v>
      </c>
      <c r="AS129" s="6" t="s">
        <v>38</v>
      </c>
      <c r="AV129" s="6"/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/>
      </c>
    </row>
    <row r="130" spans="1:52" ht="16" customHeight="1">
      <c r="A130" s="6">
        <v>1300</v>
      </c>
      <c r="B130" s="6" t="s">
        <v>26</v>
      </c>
      <c r="C130" s="6" t="s">
        <v>39</v>
      </c>
      <c r="D130" s="6" t="s">
        <v>27</v>
      </c>
      <c r="E130" s="6" t="s">
        <v>107</v>
      </c>
      <c r="F130" s="6" t="str">
        <f>IF(ISBLANK(E130), "", Table2[[#This Row],[unique_id]])</f>
        <v>roof_wind_direction</v>
      </c>
      <c r="G130" s="6" t="s">
        <v>108</v>
      </c>
      <c r="H130" s="6" t="s">
        <v>109</v>
      </c>
      <c r="I130" s="6" t="s">
        <v>30</v>
      </c>
      <c r="T130" s="6"/>
      <c r="V130" s="8"/>
      <c r="W130" s="8"/>
      <c r="X130" s="8"/>
      <c r="Y130" s="8"/>
      <c r="AA130" s="6" t="s">
        <v>31</v>
      </c>
      <c r="AB130" s="6" t="s">
        <v>174</v>
      </c>
      <c r="AD130" s="6" t="s">
        <v>183</v>
      </c>
      <c r="AE130" s="6">
        <v>300</v>
      </c>
      <c r="AF130" s="8" t="s">
        <v>34</v>
      </c>
      <c r="AG130" s="6" t="s">
        <v>110</v>
      </c>
      <c r="AH130" s="6" t="str">
        <f>IF(ISBLANK(AG130),  "", _xlfn.CONCAT("haas/entity/sensor/", LOWER(C130), "/", E130, "/config"))</f>
        <v>haas/entity/sensor/weewx/roof_wind_direction/config</v>
      </c>
      <c r="AI130" s="6" t="str">
        <f>IF(ISBLANK(AG130),  "", _xlfn.CONCAT(LOWER(C130), "/", E130))</f>
        <v>weewx/roof_wind_direction</v>
      </c>
      <c r="AJ130" s="6" t="s">
        <v>346</v>
      </c>
      <c r="AK130" s="6">
        <v>1</v>
      </c>
      <c r="AL130" s="32" t="s">
        <v>1055</v>
      </c>
      <c r="AM130" s="6" t="s">
        <v>470</v>
      </c>
      <c r="AN130" s="8">
        <v>3.15</v>
      </c>
      <c r="AO130" s="6" t="s">
        <v>444</v>
      </c>
      <c r="AP130" s="6" t="s">
        <v>36</v>
      </c>
      <c r="AQ130" s="6" t="s">
        <v>37</v>
      </c>
      <c r="AS130" s="6" t="s">
        <v>38</v>
      </c>
      <c r="AV130" s="6"/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/>
      </c>
    </row>
    <row r="131" spans="1:52" ht="16" customHeight="1">
      <c r="A131" s="6">
        <v>1301</v>
      </c>
      <c r="B131" s="6" t="s">
        <v>26</v>
      </c>
      <c r="C131" s="6" t="s">
        <v>39</v>
      </c>
      <c r="D131" s="6" t="s">
        <v>27</v>
      </c>
      <c r="E131" s="6" t="s">
        <v>111</v>
      </c>
      <c r="F131" s="6" t="str">
        <f>IF(ISBLANK(E131), "", Table2[[#This Row],[unique_id]])</f>
        <v>roof_wind_gust_direction</v>
      </c>
      <c r="G131" s="6" t="s">
        <v>112</v>
      </c>
      <c r="H131" s="6" t="s">
        <v>109</v>
      </c>
      <c r="I131" s="6" t="s">
        <v>30</v>
      </c>
      <c r="T131" s="6"/>
      <c r="V131" s="8"/>
      <c r="W131" s="8"/>
      <c r="X131" s="8"/>
      <c r="Y131" s="8"/>
      <c r="AA131" s="6" t="s">
        <v>31</v>
      </c>
      <c r="AB131" s="6" t="s">
        <v>174</v>
      </c>
      <c r="AD131" s="6" t="s">
        <v>183</v>
      </c>
      <c r="AE131" s="6">
        <v>300</v>
      </c>
      <c r="AF131" s="8" t="s">
        <v>34</v>
      </c>
      <c r="AG131" s="6" t="s">
        <v>113</v>
      </c>
      <c r="AH131" s="6" t="str">
        <f>IF(ISBLANK(AG131),  "", _xlfn.CONCAT("haas/entity/sensor/", LOWER(C131), "/", E131, "/config"))</f>
        <v>haas/entity/sensor/weewx/roof_wind_gust_direction/config</v>
      </c>
      <c r="AI131" s="6" t="str">
        <f>IF(ISBLANK(AG131),  "", _xlfn.CONCAT(LOWER(C131), "/", E131))</f>
        <v>weewx/roof_wind_gust_direction</v>
      </c>
      <c r="AJ131" s="6" t="s">
        <v>346</v>
      </c>
      <c r="AK131" s="6">
        <v>1</v>
      </c>
      <c r="AL131" s="32" t="s">
        <v>1055</v>
      </c>
      <c r="AM131" s="6" t="s">
        <v>470</v>
      </c>
      <c r="AN131" s="8">
        <v>3.15</v>
      </c>
      <c r="AO131" s="6" t="s">
        <v>444</v>
      </c>
      <c r="AP131" s="6" t="s">
        <v>36</v>
      </c>
      <c r="AQ131" s="6" t="s">
        <v>37</v>
      </c>
      <c r="AS131" s="6" t="s">
        <v>38</v>
      </c>
      <c r="AV131" s="6"/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/>
      </c>
    </row>
    <row r="132" spans="1:52" ht="16" customHeight="1">
      <c r="A132" s="6">
        <v>1302</v>
      </c>
      <c r="B132" s="6" t="s">
        <v>26</v>
      </c>
      <c r="C132" s="6" t="s">
        <v>39</v>
      </c>
      <c r="D132" s="6" t="s">
        <v>27</v>
      </c>
      <c r="E132" s="6" t="s">
        <v>114</v>
      </c>
      <c r="F132" s="6" t="str">
        <f>IF(ISBLANK(E132), "", Table2[[#This Row],[unique_id]])</f>
        <v>roof_wind_gust_speed</v>
      </c>
      <c r="G132" s="6" t="s">
        <v>115</v>
      </c>
      <c r="H132" s="6" t="s">
        <v>109</v>
      </c>
      <c r="I132" s="6" t="s">
        <v>30</v>
      </c>
      <c r="T132" s="6"/>
      <c r="V132" s="8"/>
      <c r="W132" s="8"/>
      <c r="X132" s="8"/>
      <c r="Y132" s="8"/>
      <c r="AA132" s="6" t="s">
        <v>31</v>
      </c>
      <c r="AB132" s="6" t="s">
        <v>175</v>
      </c>
      <c r="AD132" s="6" t="s">
        <v>183</v>
      </c>
      <c r="AE132" s="6">
        <v>300</v>
      </c>
      <c r="AF132" s="8" t="s">
        <v>34</v>
      </c>
      <c r="AG132" s="6" t="s">
        <v>116</v>
      </c>
      <c r="AH132" s="6" t="str">
        <f>IF(ISBLANK(AG132),  "", _xlfn.CONCAT("haas/entity/sensor/", LOWER(C132), "/", E132, "/config"))</f>
        <v>haas/entity/sensor/weewx/roof_wind_gust_speed/config</v>
      </c>
      <c r="AI132" s="6" t="str">
        <f>IF(ISBLANK(AG132),  "", _xlfn.CONCAT(LOWER(C132), "/", E132))</f>
        <v>weewx/roof_wind_gust_speed</v>
      </c>
      <c r="AJ132" s="6" t="s">
        <v>345</v>
      </c>
      <c r="AK132" s="6">
        <v>1</v>
      </c>
      <c r="AL132" s="32" t="s">
        <v>1055</v>
      </c>
      <c r="AM132" s="6" t="s">
        <v>470</v>
      </c>
      <c r="AN132" s="8">
        <v>3.15</v>
      </c>
      <c r="AO132" s="6" t="s">
        <v>444</v>
      </c>
      <c r="AP132" s="6" t="s">
        <v>36</v>
      </c>
      <c r="AQ132" s="6" t="s">
        <v>37</v>
      </c>
      <c r="AS132" s="6" t="s">
        <v>38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1303</v>
      </c>
      <c r="B133" s="6" t="s">
        <v>26</v>
      </c>
      <c r="C133" s="6" t="s">
        <v>39</v>
      </c>
      <c r="D133" s="6" t="s">
        <v>27</v>
      </c>
      <c r="E133" s="6" t="s">
        <v>117</v>
      </c>
      <c r="F133" s="6" t="str">
        <f>IF(ISBLANK(E133), "", Table2[[#This Row],[unique_id]])</f>
        <v>roof_wind_speed_10min</v>
      </c>
      <c r="G133" s="6" t="s">
        <v>118</v>
      </c>
      <c r="H133" s="6" t="s">
        <v>109</v>
      </c>
      <c r="I133" s="6" t="s">
        <v>30</v>
      </c>
      <c r="T133" s="6"/>
      <c r="V133" s="8"/>
      <c r="W133" s="8"/>
      <c r="X133" s="8"/>
      <c r="Y133" s="8"/>
      <c r="AA133" s="6" t="s">
        <v>31</v>
      </c>
      <c r="AB133" s="6" t="s">
        <v>175</v>
      </c>
      <c r="AD133" s="6" t="s">
        <v>183</v>
      </c>
      <c r="AE133" s="6">
        <v>300</v>
      </c>
      <c r="AF133" s="8" t="s">
        <v>34</v>
      </c>
      <c r="AG133" s="6" t="s">
        <v>119</v>
      </c>
      <c r="AH133" s="6" t="str">
        <f>IF(ISBLANK(AG133),  "", _xlfn.CONCAT("haas/entity/sensor/", LOWER(C133), "/", E133, "/config"))</f>
        <v>haas/entity/sensor/weewx/roof_wind_speed_10min/config</v>
      </c>
      <c r="AI133" s="6" t="str">
        <f>IF(ISBLANK(AG133),  "", _xlfn.CONCAT(LOWER(C133), "/", E133))</f>
        <v>weewx/roof_wind_speed_10min</v>
      </c>
      <c r="AJ133" s="6" t="s">
        <v>345</v>
      </c>
      <c r="AK133" s="6">
        <v>1</v>
      </c>
      <c r="AL133" s="32" t="s">
        <v>1055</v>
      </c>
      <c r="AM133" s="6" t="s">
        <v>470</v>
      </c>
      <c r="AN133" s="8">
        <v>3.15</v>
      </c>
      <c r="AO133" s="6" t="s">
        <v>444</v>
      </c>
      <c r="AP133" s="6" t="s">
        <v>36</v>
      </c>
      <c r="AQ133" s="6" t="s">
        <v>37</v>
      </c>
      <c r="AS133" s="6" t="s">
        <v>38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1304</v>
      </c>
      <c r="B134" s="6" t="s">
        <v>26</v>
      </c>
      <c r="C134" s="6" t="s">
        <v>39</v>
      </c>
      <c r="D134" s="6" t="s">
        <v>27</v>
      </c>
      <c r="E134" s="6" t="s">
        <v>120</v>
      </c>
      <c r="F134" s="6" t="str">
        <f>IF(ISBLANK(E134), "", Table2[[#This Row],[unique_id]])</f>
        <v>roof_wind_samples</v>
      </c>
      <c r="G134" s="6" t="s">
        <v>121</v>
      </c>
      <c r="H134" s="6" t="s">
        <v>109</v>
      </c>
      <c r="I134" s="6" t="s">
        <v>30</v>
      </c>
      <c r="T134" s="6"/>
      <c r="V134" s="8"/>
      <c r="W134" s="8"/>
      <c r="X134" s="8"/>
      <c r="Y134" s="8"/>
      <c r="AA134" s="6" t="s">
        <v>31</v>
      </c>
      <c r="AD134" s="6" t="s">
        <v>183</v>
      </c>
      <c r="AE134" s="6">
        <v>300</v>
      </c>
      <c r="AF134" s="8" t="s">
        <v>34</v>
      </c>
      <c r="AG134" s="6" t="s">
        <v>122</v>
      </c>
      <c r="AH134" s="6" t="str">
        <f>IF(ISBLANK(AG134),  "", _xlfn.CONCAT("haas/entity/sensor/", LOWER(C134), "/", E134, "/config"))</f>
        <v>haas/entity/sensor/weewx/roof_wind_samples/config</v>
      </c>
      <c r="AI134" s="6" t="str">
        <f>IF(ISBLANK(AG134),  "", _xlfn.CONCAT(LOWER(C134), "/", E134))</f>
        <v>weewx/roof_wind_samples</v>
      </c>
      <c r="AJ134" s="6" t="s">
        <v>347</v>
      </c>
      <c r="AK134" s="6">
        <v>1</v>
      </c>
      <c r="AL134" s="32" t="s">
        <v>1055</v>
      </c>
      <c r="AM134" s="6" t="s">
        <v>470</v>
      </c>
      <c r="AN134" s="8">
        <v>3.15</v>
      </c>
      <c r="AO134" s="6" t="s">
        <v>444</v>
      </c>
      <c r="AP134" s="6" t="s">
        <v>36</v>
      </c>
      <c r="AQ134" s="6" t="s">
        <v>37</v>
      </c>
      <c r="AS134" s="6" t="s">
        <v>38</v>
      </c>
      <c r="AV134" s="6"/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/>
      </c>
    </row>
    <row r="135" spans="1:52" ht="16" customHeight="1">
      <c r="A135" s="6">
        <v>1305</v>
      </c>
      <c r="B135" s="6" t="s">
        <v>26</v>
      </c>
      <c r="C135" s="6" t="s">
        <v>39</v>
      </c>
      <c r="D135" s="6" t="s">
        <v>27</v>
      </c>
      <c r="E135" s="6" t="s">
        <v>123</v>
      </c>
      <c r="F135" s="6" t="str">
        <f>IF(ISBLANK(E135), "", Table2[[#This Row],[unique_id]])</f>
        <v>roof_wind_run</v>
      </c>
      <c r="G135" s="6" t="s">
        <v>124</v>
      </c>
      <c r="H135" s="6" t="s">
        <v>109</v>
      </c>
      <c r="I135" s="6" t="s">
        <v>30</v>
      </c>
      <c r="J135" s="10"/>
      <c r="T135" s="6"/>
      <c r="V135" s="8"/>
      <c r="W135" s="8"/>
      <c r="X135" s="8"/>
      <c r="Y135" s="8"/>
      <c r="AA135" s="6" t="s">
        <v>31</v>
      </c>
      <c r="AB135" s="6" t="s">
        <v>125</v>
      </c>
      <c r="AD135" s="6" t="s">
        <v>183</v>
      </c>
      <c r="AE135" s="6">
        <v>300</v>
      </c>
      <c r="AF135" s="8" t="s">
        <v>34</v>
      </c>
      <c r="AG135" s="6" t="s">
        <v>126</v>
      </c>
      <c r="AH135" s="6" t="str">
        <f>IF(ISBLANK(AG135),  "", _xlfn.CONCAT("haas/entity/sensor/", LOWER(C135), "/", E135, "/config"))</f>
        <v>haas/entity/sensor/weewx/roof_wind_run/config</v>
      </c>
      <c r="AI135" s="6" t="str">
        <f>IF(ISBLANK(AG135),  "", _xlfn.CONCAT(LOWER(C135), "/", E135))</f>
        <v>weewx/roof_wind_run</v>
      </c>
      <c r="AJ135" s="6" t="s">
        <v>345</v>
      </c>
      <c r="AK135" s="6">
        <v>1</v>
      </c>
      <c r="AL135" s="32" t="s">
        <v>1055</v>
      </c>
      <c r="AM135" s="6" t="s">
        <v>470</v>
      </c>
      <c r="AN135" s="8">
        <v>3.15</v>
      </c>
      <c r="AO135" s="6" t="s">
        <v>444</v>
      </c>
      <c r="AP135" s="6" t="s">
        <v>36</v>
      </c>
      <c r="AQ135" s="6" t="s">
        <v>37</v>
      </c>
      <c r="AS135" s="6" t="s">
        <v>38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1306</v>
      </c>
      <c r="B136" s="6" t="s">
        <v>26</v>
      </c>
      <c r="C136" s="6" t="s">
        <v>39</v>
      </c>
      <c r="D136" s="6" t="s">
        <v>27</v>
      </c>
      <c r="E136" s="6" t="s">
        <v>104</v>
      </c>
      <c r="F136" s="6" t="str">
        <f>IF(ISBLANK(E136), "", Table2[[#This Row],[unique_id]])</f>
        <v>roof_wind_speed</v>
      </c>
      <c r="G136" s="6" t="s">
        <v>105</v>
      </c>
      <c r="H136" s="6" t="s">
        <v>109</v>
      </c>
      <c r="I136" s="6" t="s">
        <v>30</v>
      </c>
      <c r="T136" s="6"/>
      <c r="V136" s="8"/>
      <c r="W136" s="8"/>
      <c r="X136" s="8"/>
      <c r="Y136" s="8"/>
      <c r="AA136" s="6" t="s">
        <v>31</v>
      </c>
      <c r="AB136" s="12" t="s">
        <v>175</v>
      </c>
      <c r="AD136" s="6" t="s">
        <v>183</v>
      </c>
      <c r="AE136" s="6">
        <v>300</v>
      </c>
      <c r="AF136" s="8" t="s">
        <v>34</v>
      </c>
      <c r="AG136" s="6" t="s">
        <v>106</v>
      </c>
      <c r="AH136" s="6" t="str">
        <f>IF(ISBLANK(AG136),  "", _xlfn.CONCAT("haas/entity/sensor/", LOWER(C136), "/", E136, "/config"))</f>
        <v>haas/entity/sensor/weewx/roof_wind_speed/config</v>
      </c>
      <c r="AI136" s="6" t="str">
        <f>IF(ISBLANK(AG136),  "", _xlfn.CONCAT(LOWER(C136), "/", E136))</f>
        <v>weewx/roof_wind_speed</v>
      </c>
      <c r="AJ136" s="6" t="s">
        <v>345</v>
      </c>
      <c r="AK136" s="6">
        <v>1</v>
      </c>
      <c r="AL136" s="32" t="s">
        <v>1055</v>
      </c>
      <c r="AM136" s="6" t="s">
        <v>470</v>
      </c>
      <c r="AN136" s="8">
        <v>3.15</v>
      </c>
      <c r="AO136" s="6" t="s">
        <v>444</v>
      </c>
      <c r="AP136" s="6" t="s">
        <v>36</v>
      </c>
      <c r="AQ136" s="6" t="s">
        <v>37</v>
      </c>
      <c r="AS136" s="6" t="s">
        <v>38</v>
      </c>
      <c r="AV136" s="6"/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/>
      </c>
    </row>
    <row r="137" spans="1:52" ht="16" customHeight="1">
      <c r="A137" s="6">
        <v>1350</v>
      </c>
      <c r="B137" s="6" t="s">
        <v>26</v>
      </c>
      <c r="C137" s="6" t="s">
        <v>39</v>
      </c>
      <c r="D137" s="6" t="s">
        <v>27</v>
      </c>
      <c r="E137" s="6" t="s">
        <v>71</v>
      </c>
      <c r="F137" s="6" t="str">
        <f>IF(ISBLANK(E137), "", Table2[[#This Row],[unique_id]])</f>
        <v>roof_rain_rate</v>
      </c>
      <c r="G137" s="6" t="s">
        <v>72</v>
      </c>
      <c r="H137" s="6" t="s">
        <v>59</v>
      </c>
      <c r="I137" s="6" t="s">
        <v>190</v>
      </c>
      <c r="M137" s="6" t="s">
        <v>90</v>
      </c>
      <c r="T137" s="6"/>
      <c r="V137" s="8"/>
      <c r="W137" s="8"/>
      <c r="X137" s="8"/>
      <c r="Y137" s="8"/>
      <c r="AA137" s="6" t="s">
        <v>31</v>
      </c>
      <c r="AB137" s="6" t="s">
        <v>226</v>
      </c>
      <c r="AD137" s="6" t="s">
        <v>182</v>
      </c>
      <c r="AE137" s="6">
        <v>300</v>
      </c>
      <c r="AF137" s="8" t="s">
        <v>34</v>
      </c>
      <c r="AG137" s="6" t="s">
        <v>73</v>
      </c>
      <c r="AH137" s="6" t="str">
        <f>IF(ISBLANK(AG137),  "", _xlfn.CONCAT("haas/entity/sensor/", LOWER(C137), "/", E137, "/config"))</f>
        <v>haas/entity/sensor/weewx/roof_rain_rate/config</v>
      </c>
      <c r="AI137" s="6" t="str">
        <f>IF(ISBLANK(AG137),  "", _xlfn.CONCAT(LOWER(C137), "/", E137))</f>
        <v>weewx/roof_rain_rate</v>
      </c>
      <c r="AJ137" s="6" t="s">
        <v>623</v>
      </c>
      <c r="AK137" s="6">
        <v>1</v>
      </c>
      <c r="AL137" s="32" t="s">
        <v>1055</v>
      </c>
      <c r="AM137" s="6" t="s">
        <v>470</v>
      </c>
      <c r="AN137" s="8">
        <v>3.15</v>
      </c>
      <c r="AO137" s="6" t="s">
        <v>444</v>
      </c>
      <c r="AP137" s="6" t="s">
        <v>36</v>
      </c>
      <c r="AQ137" s="6" t="s">
        <v>37</v>
      </c>
      <c r="AS137" s="6" t="s">
        <v>38</v>
      </c>
      <c r="AV137" s="6"/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/>
      </c>
    </row>
    <row r="138" spans="1:52" ht="16" customHeight="1">
      <c r="A138" s="6">
        <v>1351</v>
      </c>
      <c r="B138" s="6" t="s">
        <v>26</v>
      </c>
      <c r="C138" s="6" t="s">
        <v>39</v>
      </c>
      <c r="D138" s="6" t="s">
        <v>27</v>
      </c>
      <c r="E138" s="6" t="s">
        <v>63</v>
      </c>
      <c r="F138" s="6" t="str">
        <f>IF(ISBLANK(E138), "", Table2[[#This Row],[unique_id]])</f>
        <v>roof_hourly_rain</v>
      </c>
      <c r="G138" s="6" t="s">
        <v>64</v>
      </c>
      <c r="H138" s="6" t="s">
        <v>59</v>
      </c>
      <c r="I138" s="6" t="s">
        <v>190</v>
      </c>
      <c r="M138" s="6" t="s">
        <v>136</v>
      </c>
      <c r="T138" s="6"/>
      <c r="U138" s="6" t="s">
        <v>627</v>
      </c>
      <c r="V138" s="8"/>
      <c r="W138" s="8"/>
      <c r="X138" s="8"/>
      <c r="Y138" s="8"/>
      <c r="AA138" s="6" t="s">
        <v>60</v>
      </c>
      <c r="AB138" s="6" t="s">
        <v>247</v>
      </c>
      <c r="AD138" s="6" t="s">
        <v>182</v>
      </c>
      <c r="AE138" s="6">
        <v>300</v>
      </c>
      <c r="AF138" s="8" t="s">
        <v>34</v>
      </c>
      <c r="AG138" s="6" t="s">
        <v>65</v>
      </c>
      <c r="AH138" s="6" t="str">
        <f>IF(ISBLANK(AG138),  "", _xlfn.CONCAT("haas/entity/sensor/", LOWER(C138), "/", E138, "/config"))</f>
        <v>haas/entity/sensor/weewx/roof_hourly_rain/config</v>
      </c>
      <c r="AI138" s="6" t="str">
        <f>IF(ISBLANK(AG138),  "", _xlfn.CONCAT(LOWER(C138), "/", E138))</f>
        <v>weewx/roof_hourly_rain</v>
      </c>
      <c r="AJ138" s="6" t="s">
        <v>623</v>
      </c>
      <c r="AK138" s="6">
        <v>1</v>
      </c>
      <c r="AL138" s="32" t="s">
        <v>1055</v>
      </c>
      <c r="AM138" s="6" t="s">
        <v>470</v>
      </c>
      <c r="AN138" s="8">
        <v>3.15</v>
      </c>
      <c r="AO138" s="6" t="s">
        <v>444</v>
      </c>
      <c r="AP138" s="6" t="s">
        <v>36</v>
      </c>
      <c r="AQ138" s="6" t="s">
        <v>37</v>
      </c>
      <c r="AS138" s="6" t="s">
        <v>38</v>
      </c>
      <c r="AV138" s="6"/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/>
      </c>
    </row>
    <row r="139" spans="1:52" ht="16" customHeight="1">
      <c r="A139" s="6">
        <v>1352</v>
      </c>
      <c r="B139" s="6" t="s">
        <v>26</v>
      </c>
      <c r="C139" s="6" t="s">
        <v>631</v>
      </c>
      <c r="D139" s="6" t="s">
        <v>409</v>
      </c>
      <c r="E139" s="6" t="s">
        <v>629</v>
      </c>
      <c r="F139" s="6" t="str">
        <f>IF(ISBLANK(E139), "", Table2[[#This Row],[unique_id]])</f>
        <v>graph_break</v>
      </c>
      <c r="G139" s="6" t="s">
        <v>630</v>
      </c>
      <c r="H139" s="6" t="s">
        <v>59</v>
      </c>
      <c r="I139" s="6" t="s">
        <v>190</v>
      </c>
      <c r="T139" s="6"/>
      <c r="U139" s="6" t="s">
        <v>627</v>
      </c>
      <c r="V139" s="8"/>
      <c r="W139" s="8"/>
      <c r="X139" s="8"/>
      <c r="Y139" s="8"/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3"/>
      <c r="AM139" s="6"/>
      <c r="AN139" s="8"/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1353</v>
      </c>
      <c r="B140" s="6" t="s">
        <v>26</v>
      </c>
      <c r="C140" s="6" t="s">
        <v>39</v>
      </c>
      <c r="D140" s="6" t="s">
        <v>27</v>
      </c>
      <c r="E140" s="6" t="s">
        <v>57</v>
      </c>
      <c r="F140" s="6" t="str">
        <f>IF(ISBLANK(E140), "", Table2[[#This Row],[unique_id]])</f>
        <v>roof_daily_rain</v>
      </c>
      <c r="G140" s="6" t="s">
        <v>58</v>
      </c>
      <c r="H140" s="6" t="s">
        <v>59</v>
      </c>
      <c r="I140" s="6" t="s">
        <v>190</v>
      </c>
      <c r="M140" s="6" t="s">
        <v>136</v>
      </c>
      <c r="T140" s="6"/>
      <c r="U140" s="6" t="s">
        <v>627</v>
      </c>
      <c r="V140" s="8"/>
      <c r="W140" s="8"/>
      <c r="X140" s="8"/>
      <c r="Y140" s="8"/>
      <c r="AA140" s="6" t="s">
        <v>60</v>
      </c>
      <c r="AB140" s="6" t="s">
        <v>247</v>
      </c>
      <c r="AD140" s="6" t="s">
        <v>182</v>
      </c>
      <c r="AE140" s="6">
        <v>300</v>
      </c>
      <c r="AF140" s="8" t="s">
        <v>34</v>
      </c>
      <c r="AG140" s="6" t="s">
        <v>62</v>
      </c>
      <c r="AH140" s="6" t="str">
        <f>IF(ISBLANK(AG140),  "", _xlfn.CONCAT("haas/entity/sensor/", LOWER(C140), "/", E140, "/config"))</f>
        <v>haas/entity/sensor/weewx/roof_daily_rain/config</v>
      </c>
      <c r="AI140" s="6" t="str">
        <f>IF(ISBLANK(AG140),  "", _xlfn.CONCAT(LOWER(C140), "/", E140))</f>
        <v>weewx/roof_daily_rain</v>
      </c>
      <c r="AJ140" s="6" t="s">
        <v>623</v>
      </c>
      <c r="AK140" s="6">
        <v>1</v>
      </c>
      <c r="AL140" s="32" t="s">
        <v>1055</v>
      </c>
      <c r="AM140" s="6" t="s">
        <v>470</v>
      </c>
      <c r="AN140" s="8">
        <v>3.15</v>
      </c>
      <c r="AO140" s="6" t="s">
        <v>444</v>
      </c>
      <c r="AP140" s="6" t="s">
        <v>36</v>
      </c>
      <c r="AQ140" s="6" t="s">
        <v>37</v>
      </c>
      <c r="AS140" s="6" t="s">
        <v>38</v>
      </c>
      <c r="AV140" s="6"/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/>
      </c>
    </row>
    <row r="141" spans="1:52" ht="16" customHeight="1">
      <c r="A141" s="6">
        <v>1354</v>
      </c>
      <c r="B141" s="6" t="s">
        <v>26</v>
      </c>
      <c r="C141" s="6" t="s">
        <v>39</v>
      </c>
      <c r="D141" s="6" t="s">
        <v>27</v>
      </c>
      <c r="E141" s="6" t="s">
        <v>179</v>
      </c>
      <c r="F141" s="6" t="str">
        <f>IF(ISBLANK(E141), "", Table2[[#This Row],[unique_id]])</f>
        <v>roof_24hour_rain</v>
      </c>
      <c r="G141" s="6" t="s">
        <v>69</v>
      </c>
      <c r="H141" s="6" t="s">
        <v>59</v>
      </c>
      <c r="I141" s="6" t="s">
        <v>190</v>
      </c>
      <c r="J141" s="10"/>
      <c r="T141" s="6"/>
      <c r="V141" s="8"/>
      <c r="W141" s="8"/>
      <c r="X141" s="8"/>
      <c r="Y141" s="8"/>
      <c r="AA141" s="6" t="s">
        <v>60</v>
      </c>
      <c r="AB141" s="6" t="s">
        <v>247</v>
      </c>
      <c r="AD141" s="6" t="s">
        <v>182</v>
      </c>
      <c r="AE141" s="6">
        <v>300</v>
      </c>
      <c r="AF141" s="8" t="s">
        <v>34</v>
      </c>
      <c r="AG141" s="6" t="s">
        <v>70</v>
      </c>
      <c r="AH141" s="6" t="str">
        <f>IF(ISBLANK(AG141),  "", _xlfn.CONCAT("haas/entity/sensor/", LOWER(C141), "/", E141, "/config"))</f>
        <v>haas/entity/sensor/weewx/roof_24hour_rain/config</v>
      </c>
      <c r="AI141" s="6" t="str">
        <f>IF(ISBLANK(AG141),  "", _xlfn.CONCAT(LOWER(C141), "/", E141))</f>
        <v>weewx/roof_24hour_rain</v>
      </c>
      <c r="AJ141" s="6" t="s">
        <v>623</v>
      </c>
      <c r="AK141" s="6">
        <v>1</v>
      </c>
      <c r="AL141" s="32" t="s">
        <v>1055</v>
      </c>
      <c r="AM141" s="6" t="s">
        <v>470</v>
      </c>
      <c r="AN141" s="8">
        <v>3.15</v>
      </c>
      <c r="AO141" s="6" t="s">
        <v>444</v>
      </c>
      <c r="AP141" s="6" t="s">
        <v>36</v>
      </c>
      <c r="AQ141" s="6" t="s">
        <v>37</v>
      </c>
      <c r="AS141" s="6" t="s">
        <v>38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customHeight="1">
      <c r="A142" s="6">
        <v>1355</v>
      </c>
      <c r="B142" s="6" t="s">
        <v>228</v>
      </c>
      <c r="C142" s="6" t="s">
        <v>151</v>
      </c>
      <c r="D142" s="6" t="s">
        <v>27</v>
      </c>
      <c r="E142" s="6" t="s">
        <v>248</v>
      </c>
      <c r="F142" s="6" t="str">
        <f>IF(ISBLANK(E142), "", Table2[[#This Row],[unique_id]])</f>
        <v>roof_weekly_rain</v>
      </c>
      <c r="G142" s="6" t="s">
        <v>249</v>
      </c>
      <c r="H142" s="6" t="s">
        <v>59</v>
      </c>
      <c r="I142" s="6" t="s">
        <v>190</v>
      </c>
      <c r="M142" s="6" t="s">
        <v>136</v>
      </c>
      <c r="T142" s="6"/>
      <c r="V142" s="8"/>
      <c r="W142" s="8"/>
      <c r="X142" s="8"/>
      <c r="Y142" s="8"/>
      <c r="AF142" s="8"/>
      <c r="AH142" s="6" t="str">
        <f>IF(ISBLANK(AG142),  "", _xlfn.CONCAT("haas/entity/sensor/", LOWER(C142), "/", E142, "/config"))</f>
        <v/>
      </c>
      <c r="AI142" s="6" t="str">
        <f>IF(ISBLANK(AG142),  "", _xlfn.CONCAT(LOWER(C142), "/", E142))</f>
        <v/>
      </c>
      <c r="AK142" s="6"/>
      <c r="AL142" s="33"/>
      <c r="AM142" s="6"/>
      <c r="AN142" s="8"/>
      <c r="AV142" s="6"/>
      <c r="AW142" s="6"/>
      <c r="AZ142" s="6" t="str">
        <f>IF(AND(ISBLANK(AV142), ISBLANK(AW142)), "", _xlfn.CONCAT("[", IF(ISBLANK(AV142), "", _xlfn.CONCAT("[""mac"", """, AV142, """]")), IF(ISBLANK(AW142), "", _xlfn.CONCAT(", [""ip"", """, AW142, """]")), "]"))</f>
        <v/>
      </c>
    </row>
    <row r="143" spans="1:52" ht="16" customHeight="1">
      <c r="A143" s="6">
        <v>1356</v>
      </c>
      <c r="B143" s="6" t="s">
        <v>26</v>
      </c>
      <c r="C143" s="6" t="s">
        <v>39</v>
      </c>
      <c r="D143" s="6" t="s">
        <v>27</v>
      </c>
      <c r="E143" s="6" t="s">
        <v>66</v>
      </c>
      <c r="F143" s="6" t="str">
        <f>IF(ISBLANK(E143), "", Table2[[#This Row],[unique_id]])</f>
        <v>roof_monthly_rain</v>
      </c>
      <c r="G143" s="6" t="s">
        <v>67</v>
      </c>
      <c r="H143" s="6" t="s">
        <v>59</v>
      </c>
      <c r="I143" s="6" t="s">
        <v>190</v>
      </c>
      <c r="M143" s="6" t="s">
        <v>136</v>
      </c>
      <c r="T143" s="6"/>
      <c r="V143" s="8"/>
      <c r="W143" s="8"/>
      <c r="X143" s="8"/>
      <c r="Y143" s="8"/>
      <c r="AA143" s="6" t="s">
        <v>60</v>
      </c>
      <c r="AB143" s="6" t="s">
        <v>61</v>
      </c>
      <c r="AD143" s="6" t="s">
        <v>182</v>
      </c>
      <c r="AE143" s="6">
        <v>300</v>
      </c>
      <c r="AF143" s="8" t="s">
        <v>34</v>
      </c>
      <c r="AG143" s="6" t="s">
        <v>68</v>
      </c>
      <c r="AH143" s="6" t="str">
        <f>IF(ISBLANK(AG143),  "", _xlfn.CONCAT("haas/entity/sensor/", LOWER(C143), "/", E143, "/config"))</f>
        <v>haas/entity/sensor/weewx/roof_monthly_rain/config</v>
      </c>
      <c r="AI143" s="6" t="str">
        <f>IF(ISBLANK(AG143),  "", _xlfn.CONCAT(LOWER(C143), "/", E143))</f>
        <v>weewx/roof_monthly_rain</v>
      </c>
      <c r="AJ143" s="6" t="s">
        <v>348</v>
      </c>
      <c r="AK143" s="6">
        <v>1</v>
      </c>
      <c r="AL143" s="32" t="s">
        <v>1055</v>
      </c>
      <c r="AM143" s="6" t="s">
        <v>470</v>
      </c>
      <c r="AN143" s="8">
        <v>3.15</v>
      </c>
      <c r="AO143" s="6" t="s">
        <v>444</v>
      </c>
      <c r="AP143" s="6" t="s">
        <v>36</v>
      </c>
      <c r="AQ143" s="6" t="s">
        <v>37</v>
      </c>
      <c r="AS143" s="6" t="s">
        <v>38</v>
      </c>
      <c r="AV143" s="6"/>
      <c r="AW143" s="6"/>
      <c r="AZ143" s="6" t="str">
        <f>IF(AND(ISBLANK(AV143), ISBLANK(AW143)), "", _xlfn.CONCAT("[", IF(ISBLANK(AV143), "", _xlfn.CONCAT("[""mac"", """, AV143, """]")), IF(ISBLANK(AW143), "", _xlfn.CONCAT(", [""ip"", """, AW143, """]")), "]"))</f>
        <v/>
      </c>
    </row>
    <row r="144" spans="1:52" ht="16" customHeight="1">
      <c r="A144" s="6">
        <v>1357</v>
      </c>
      <c r="B144" s="6" t="s">
        <v>26</v>
      </c>
      <c r="C144" s="6" t="s">
        <v>631</v>
      </c>
      <c r="D144" s="6" t="s">
        <v>409</v>
      </c>
      <c r="E144" s="6" t="s">
        <v>629</v>
      </c>
      <c r="F144" s="6" t="str">
        <f>IF(ISBLANK(E144), "", Table2[[#This Row],[unique_id]])</f>
        <v>graph_break</v>
      </c>
      <c r="G144" s="6" t="s">
        <v>630</v>
      </c>
      <c r="H144" s="6" t="s">
        <v>59</v>
      </c>
      <c r="I144" s="6" t="s">
        <v>190</v>
      </c>
      <c r="T144" s="6"/>
      <c r="U144" s="6" t="s">
        <v>627</v>
      </c>
      <c r="V144" s="8"/>
      <c r="W144" s="8"/>
      <c r="X144" s="8"/>
      <c r="Y144" s="8"/>
      <c r="AB144" s="10"/>
      <c r="AF144" s="8"/>
      <c r="AH144" s="6" t="str">
        <f>IF(ISBLANK(AG144),  "", _xlfn.CONCAT("haas/entity/sensor/", LOWER(C144), "/", E144, "/config"))</f>
        <v/>
      </c>
      <c r="AI144" s="6" t="str">
        <f>IF(ISBLANK(AG144),  "", _xlfn.CONCAT(LOWER(C144), "/", E144))</f>
        <v/>
      </c>
      <c r="AK144" s="6"/>
      <c r="AL144" s="33"/>
      <c r="AM144" s="6"/>
      <c r="AN144" s="8"/>
      <c r="AV144" s="6"/>
      <c r="AW144" s="6"/>
      <c r="AZ144" s="6" t="str">
        <f>IF(AND(ISBLANK(AV144), ISBLANK(AW144)), "", _xlfn.CONCAT("[", IF(ISBLANK(AV144), "", _xlfn.CONCAT("[""mac"", """, AV144, """]")), IF(ISBLANK(AW144), "", _xlfn.CONCAT(", [""ip"", """, AW144, """]")), "]"))</f>
        <v/>
      </c>
    </row>
    <row r="145" spans="1:52" ht="16" customHeight="1">
      <c r="A145" s="6">
        <v>1358</v>
      </c>
      <c r="B145" s="6" t="s">
        <v>26</v>
      </c>
      <c r="C145" s="6" t="s">
        <v>39</v>
      </c>
      <c r="D145" s="6" t="s">
        <v>27</v>
      </c>
      <c r="E145" s="6" t="s">
        <v>81</v>
      </c>
      <c r="F145" s="6" t="str">
        <f>IF(ISBLANK(E145), "", Table2[[#This Row],[unique_id]])</f>
        <v>roof_yearly_rain</v>
      </c>
      <c r="G145" s="6" t="s">
        <v>82</v>
      </c>
      <c r="H145" s="6" t="s">
        <v>59</v>
      </c>
      <c r="I145" s="6" t="s">
        <v>190</v>
      </c>
      <c r="M145" s="6" t="s">
        <v>136</v>
      </c>
      <c r="T145" s="6"/>
      <c r="U145" s="6" t="s">
        <v>627</v>
      </c>
      <c r="V145" s="8"/>
      <c r="W145" s="8"/>
      <c r="X145" s="8"/>
      <c r="Y145" s="8"/>
      <c r="AA145" s="6" t="s">
        <v>60</v>
      </c>
      <c r="AB145" s="6" t="s">
        <v>61</v>
      </c>
      <c r="AD145" s="6" t="s">
        <v>182</v>
      </c>
      <c r="AE145" s="6">
        <v>300</v>
      </c>
      <c r="AF145" s="8" t="s">
        <v>34</v>
      </c>
      <c r="AG145" s="6" t="s">
        <v>198</v>
      </c>
      <c r="AH145" s="6" t="str">
        <f>IF(ISBLANK(AG145),  "", _xlfn.CONCAT("haas/entity/sensor/", LOWER(C145), "/", E145, "/config"))</f>
        <v>haas/entity/sensor/weewx/roof_yearly_rain/config</v>
      </c>
      <c r="AI145" s="6" t="str">
        <f>IF(ISBLANK(AG145),  "", _xlfn.CONCAT(LOWER(C145), "/", E145))</f>
        <v>weewx/roof_yearly_rain</v>
      </c>
      <c r="AJ145" s="6" t="s">
        <v>348</v>
      </c>
      <c r="AK145" s="6">
        <v>1</v>
      </c>
      <c r="AL145" s="32" t="s">
        <v>1055</v>
      </c>
      <c r="AM145" s="6" t="s">
        <v>470</v>
      </c>
      <c r="AN145" s="8">
        <v>3.15</v>
      </c>
      <c r="AO145" s="6" t="s">
        <v>444</v>
      </c>
      <c r="AP145" s="6" t="s">
        <v>36</v>
      </c>
      <c r="AQ145" s="6" t="s">
        <v>37</v>
      </c>
      <c r="AS145" s="6" t="s">
        <v>38</v>
      </c>
      <c r="AV145" s="6"/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/>
      </c>
    </row>
    <row r="146" spans="1:52" ht="16" customHeight="1">
      <c r="A146" s="6">
        <v>1359</v>
      </c>
      <c r="B146" s="6" t="s">
        <v>26</v>
      </c>
      <c r="C146" s="6" t="s">
        <v>39</v>
      </c>
      <c r="D146" s="6" t="s">
        <v>27</v>
      </c>
      <c r="E146" s="6" t="s">
        <v>74</v>
      </c>
      <c r="F146" s="6" t="str">
        <f>IF(ISBLANK(E146), "", Table2[[#This Row],[unique_id]])</f>
        <v>roof_rain</v>
      </c>
      <c r="G146" s="6" t="s">
        <v>75</v>
      </c>
      <c r="H146" s="6" t="s">
        <v>59</v>
      </c>
      <c r="I146" s="6" t="s">
        <v>190</v>
      </c>
      <c r="T146" s="6"/>
      <c r="V146" s="8"/>
      <c r="W146" s="8"/>
      <c r="X146" s="8"/>
      <c r="Y146" s="8"/>
      <c r="AA146" s="6" t="s">
        <v>76</v>
      </c>
      <c r="AB146" s="6" t="s">
        <v>61</v>
      </c>
      <c r="AD146" s="6" t="s">
        <v>182</v>
      </c>
      <c r="AE146" s="6">
        <v>300</v>
      </c>
      <c r="AF146" s="8" t="s">
        <v>34</v>
      </c>
      <c r="AG146" s="6" t="s">
        <v>77</v>
      </c>
      <c r="AH146" s="6" t="str">
        <f>IF(ISBLANK(AG146),  "", _xlfn.CONCAT("haas/entity/sensor/", LOWER(C146), "/", E146, "/config"))</f>
        <v>haas/entity/sensor/weewx/roof_rain/config</v>
      </c>
      <c r="AI146" s="6" t="str">
        <f>IF(ISBLANK(AG146),  "", _xlfn.CONCAT(LOWER(C146), "/", E146))</f>
        <v>weewx/roof_rain</v>
      </c>
      <c r="AJ146" s="6" t="s">
        <v>348</v>
      </c>
      <c r="AK146" s="6">
        <v>1</v>
      </c>
      <c r="AL146" s="32" t="s">
        <v>1055</v>
      </c>
      <c r="AM146" s="6" t="s">
        <v>470</v>
      </c>
      <c r="AN146" s="8">
        <v>3.15</v>
      </c>
      <c r="AO146" s="6" t="s">
        <v>444</v>
      </c>
      <c r="AP146" s="6" t="s">
        <v>36</v>
      </c>
      <c r="AQ146" s="6" t="s">
        <v>37</v>
      </c>
      <c r="AS146" s="6" t="s">
        <v>38</v>
      </c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1360</v>
      </c>
      <c r="B147" s="6" t="s">
        <v>26</v>
      </c>
      <c r="C147" s="6" t="s">
        <v>39</v>
      </c>
      <c r="D147" s="6" t="s">
        <v>27</v>
      </c>
      <c r="E147" s="6" t="s">
        <v>78</v>
      </c>
      <c r="F147" s="6" t="str">
        <f>IF(ISBLANK(E147), "", Table2[[#This Row],[unique_id]])</f>
        <v>roof_storm_rain</v>
      </c>
      <c r="G147" s="6" t="s">
        <v>79</v>
      </c>
      <c r="H147" s="6" t="s">
        <v>59</v>
      </c>
      <c r="I147" s="6" t="s">
        <v>190</v>
      </c>
      <c r="T147" s="6"/>
      <c r="V147" s="8"/>
      <c r="W147" s="8"/>
      <c r="X147" s="8"/>
      <c r="Y147" s="8"/>
      <c r="AA147" s="6" t="s">
        <v>31</v>
      </c>
      <c r="AB147" s="6" t="s">
        <v>61</v>
      </c>
      <c r="AD147" s="6" t="s">
        <v>182</v>
      </c>
      <c r="AE147" s="6">
        <v>300</v>
      </c>
      <c r="AF147" s="8" t="s">
        <v>34</v>
      </c>
      <c r="AG147" s="6" t="s">
        <v>80</v>
      </c>
      <c r="AH147" s="6" t="str">
        <f>IF(ISBLANK(AG147),  "", _xlfn.CONCAT("haas/entity/sensor/", LOWER(C147), "/", E147, "/config"))</f>
        <v>haas/entity/sensor/weewx/roof_storm_rain/config</v>
      </c>
      <c r="AI147" s="6" t="str">
        <f>IF(ISBLANK(AG147),  "", _xlfn.CONCAT(LOWER(C147), "/", E147))</f>
        <v>weewx/roof_storm_rain</v>
      </c>
      <c r="AJ147" s="6" t="s">
        <v>348</v>
      </c>
      <c r="AK147" s="6">
        <v>1</v>
      </c>
      <c r="AL147" s="32" t="s">
        <v>1055</v>
      </c>
      <c r="AM147" s="6" t="s">
        <v>470</v>
      </c>
      <c r="AN147" s="8">
        <v>3.15</v>
      </c>
      <c r="AO147" s="6" t="s">
        <v>444</v>
      </c>
      <c r="AP147" s="6" t="s">
        <v>36</v>
      </c>
      <c r="AQ147" s="6" t="s">
        <v>37</v>
      </c>
      <c r="AS147" s="6" t="s">
        <v>38</v>
      </c>
      <c r="AV147" s="6"/>
      <c r="AW147" s="6"/>
      <c r="AZ147" s="6" t="str">
        <f>IF(AND(ISBLANK(AV147), ISBLANK(AW147)), "", _xlfn.CONCAT("[", IF(ISBLANK(AV147), "", _xlfn.CONCAT("[""mac"", """, AV147, """]")), IF(ISBLANK(AW147), "", _xlfn.CONCAT(", [""ip"", """, AW147, """]")), "]"))</f>
        <v/>
      </c>
    </row>
    <row r="148" spans="1:52" ht="16" customHeight="1">
      <c r="A148" s="6">
        <v>1400</v>
      </c>
      <c r="B148" s="6" t="s">
        <v>26</v>
      </c>
      <c r="C148" s="6" t="s">
        <v>151</v>
      </c>
      <c r="D148" s="6" t="s">
        <v>369</v>
      </c>
      <c r="E148" s="6" t="s">
        <v>989</v>
      </c>
      <c r="F148" s="6" t="str">
        <f>IF(ISBLANK(E148), "", Table2[[#This Row],[unique_id]])</f>
        <v>home_security</v>
      </c>
      <c r="G148" s="6" t="s">
        <v>987</v>
      </c>
      <c r="H148" s="6" t="s">
        <v>370</v>
      </c>
      <c r="I148" s="6" t="s">
        <v>132</v>
      </c>
      <c r="J148" s="6" t="s">
        <v>988</v>
      </c>
      <c r="M148" s="6" t="s">
        <v>289</v>
      </c>
      <c r="T148" s="6"/>
      <c r="V148" s="8"/>
      <c r="W148" s="8"/>
      <c r="X148" s="8"/>
      <c r="Y148" s="8"/>
      <c r="AD148" s="6" t="s">
        <v>1002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4"/>
      <c r="AM148" s="6"/>
      <c r="AN148" s="8"/>
      <c r="AS148" s="6" t="s">
        <v>172</v>
      </c>
      <c r="AT148" s="6" t="s">
        <v>1041</v>
      </c>
      <c r="AV148" s="13"/>
      <c r="AW148" s="12"/>
      <c r="AX148" s="12"/>
      <c r="AY148" s="12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1401</v>
      </c>
      <c r="B149" s="6" t="s">
        <v>26</v>
      </c>
      <c r="C149" s="6" t="s">
        <v>151</v>
      </c>
      <c r="D149" s="6" t="s">
        <v>369</v>
      </c>
      <c r="E149" s="6" t="s">
        <v>632</v>
      </c>
      <c r="F149" s="6" t="str">
        <f>IF(ISBLANK(E149), "", Table2[[#This Row],[unique_id]])</f>
        <v>home_movie</v>
      </c>
      <c r="G149" s="6" t="s">
        <v>645</v>
      </c>
      <c r="H149" s="6" t="s">
        <v>370</v>
      </c>
      <c r="I149" s="6" t="s">
        <v>132</v>
      </c>
      <c r="J149" s="6" t="s">
        <v>680</v>
      </c>
      <c r="M149" s="6" t="s">
        <v>289</v>
      </c>
      <c r="T149" s="6"/>
      <c r="V149" s="8"/>
      <c r="W149" s="8"/>
      <c r="X149" s="8"/>
      <c r="Y149" s="8"/>
      <c r="AD149" s="6" t="s">
        <v>621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3"/>
      <c r="AM149" s="6"/>
      <c r="AN149" s="8"/>
      <c r="AS149" s="6" t="s">
        <v>172</v>
      </c>
      <c r="AT149" s="6" t="s">
        <v>1041</v>
      </c>
      <c r="AV149" s="6"/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/>
      </c>
    </row>
    <row r="150" spans="1:52" ht="16" customHeight="1">
      <c r="A150" s="6">
        <v>1402</v>
      </c>
      <c r="B150" s="6" t="s">
        <v>26</v>
      </c>
      <c r="C150" s="6" t="s">
        <v>151</v>
      </c>
      <c r="D150" s="6" t="s">
        <v>369</v>
      </c>
      <c r="E150" s="6" t="s">
        <v>368</v>
      </c>
      <c r="F150" s="6" t="str">
        <f>IF(ISBLANK(E150), "", Table2[[#This Row],[unique_id]])</f>
        <v>home_sleep</v>
      </c>
      <c r="G150" s="6" t="s">
        <v>326</v>
      </c>
      <c r="H150" s="6" t="s">
        <v>370</v>
      </c>
      <c r="I150" s="6" t="s">
        <v>132</v>
      </c>
      <c r="J150" s="6" t="s">
        <v>682</v>
      </c>
      <c r="M150" s="6" t="s">
        <v>289</v>
      </c>
      <c r="T150" s="6"/>
      <c r="V150" s="8"/>
      <c r="W150" s="8"/>
      <c r="X150" s="8"/>
      <c r="Y150" s="8"/>
      <c r="AD150" s="6" t="s">
        <v>371</v>
      </c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3"/>
      <c r="AM150" s="6"/>
      <c r="AN150" s="8"/>
      <c r="AS150" s="6" t="s">
        <v>172</v>
      </c>
      <c r="AT150" s="6" t="s">
        <v>1041</v>
      </c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1403</v>
      </c>
      <c r="B151" s="6" t="s">
        <v>26</v>
      </c>
      <c r="C151" s="6" t="s">
        <v>151</v>
      </c>
      <c r="D151" s="6" t="s">
        <v>369</v>
      </c>
      <c r="E151" s="6" t="s">
        <v>620</v>
      </c>
      <c r="F151" s="6" t="str">
        <f>IF(ISBLANK(E151), "", Table2[[#This Row],[unique_id]])</f>
        <v>home_reset</v>
      </c>
      <c r="G151" s="6" t="s">
        <v>646</v>
      </c>
      <c r="H151" s="6" t="s">
        <v>370</v>
      </c>
      <c r="I151" s="6" t="s">
        <v>132</v>
      </c>
      <c r="J151" s="6" t="s">
        <v>681</v>
      </c>
      <c r="M151" s="6" t="s">
        <v>289</v>
      </c>
      <c r="T151" s="6"/>
      <c r="V151" s="8"/>
      <c r="W151" s="8"/>
      <c r="X151" s="8"/>
      <c r="Y151" s="8"/>
      <c r="AD151" s="6" t="s">
        <v>622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3"/>
      <c r="AM151" s="6"/>
      <c r="AN151" s="8"/>
      <c r="AS151" s="6" t="s">
        <v>172</v>
      </c>
      <c r="AT151" s="6" t="s">
        <v>1041</v>
      </c>
      <c r="AV151" s="6"/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/>
      </c>
    </row>
    <row r="152" spans="1:52" ht="16" customHeight="1">
      <c r="A152" s="6">
        <v>1404</v>
      </c>
      <c r="B152" s="6" t="s">
        <v>26</v>
      </c>
      <c r="C152" s="6" t="s">
        <v>1006</v>
      </c>
      <c r="D152" s="6" t="s">
        <v>1007</v>
      </c>
      <c r="E152" s="6" t="s">
        <v>1008</v>
      </c>
      <c r="F152" s="6" t="str">
        <f>IF(ISBLANK(E152), "", Table2[[#This Row],[unique_id]])</f>
        <v>home_secure_back_door_off</v>
      </c>
      <c r="G152" s="6" t="s">
        <v>1009</v>
      </c>
      <c r="H152" s="6" t="s">
        <v>370</v>
      </c>
      <c r="I152" s="6" t="s">
        <v>132</v>
      </c>
      <c r="K152" s="6" t="s">
        <v>1010</v>
      </c>
      <c r="L152" s="6" t="s">
        <v>1016</v>
      </c>
      <c r="T152" s="6"/>
      <c r="V152" s="8"/>
      <c r="W152" s="8"/>
      <c r="X152" s="8"/>
      <c r="Y152" s="8"/>
      <c r="AD152" s="6" t="s">
        <v>1017</v>
      </c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3"/>
      <c r="AM152" s="6"/>
      <c r="AN152" s="8"/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1405</v>
      </c>
      <c r="B153" s="6" t="s">
        <v>26</v>
      </c>
      <c r="C153" s="6" t="s">
        <v>1006</v>
      </c>
      <c r="D153" s="6" t="s">
        <v>1007</v>
      </c>
      <c r="E153" s="6" t="s">
        <v>1018</v>
      </c>
      <c r="F153" s="6" t="str">
        <f>IF(ISBLANK(E153), "", Table2[[#This Row],[unique_id]])</f>
        <v>home_secure_front_door_off</v>
      </c>
      <c r="G153" s="6" t="s">
        <v>1019</v>
      </c>
      <c r="H153" s="6" t="s">
        <v>370</v>
      </c>
      <c r="I153" s="6" t="s">
        <v>132</v>
      </c>
      <c r="K153" s="6" t="s">
        <v>1020</v>
      </c>
      <c r="L153" s="6" t="s">
        <v>1016</v>
      </c>
      <c r="T153" s="6"/>
      <c r="V153" s="8"/>
      <c r="W153" s="8"/>
      <c r="X153" s="8"/>
      <c r="Y153" s="8"/>
      <c r="AD153" s="6" t="s">
        <v>1017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3"/>
      <c r="AM153" s="6"/>
      <c r="AN153" s="8"/>
      <c r="AV153" s="6"/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/>
      </c>
    </row>
    <row r="154" spans="1:52" ht="16" customHeight="1">
      <c r="A154" s="6">
        <v>1406</v>
      </c>
      <c r="B154" s="6" t="s">
        <v>26</v>
      </c>
      <c r="C154" s="6" t="s">
        <v>1006</v>
      </c>
      <c r="D154" s="6" t="s">
        <v>1007</v>
      </c>
      <c r="E154" s="6" t="s">
        <v>1023</v>
      </c>
      <c r="F154" s="6" t="str">
        <f>IF(ISBLANK(E154), "", Table2[[#This Row],[unique_id]])</f>
        <v>home_sleep_on</v>
      </c>
      <c r="G154" s="6" t="s">
        <v>1021</v>
      </c>
      <c r="H154" s="6" t="s">
        <v>370</v>
      </c>
      <c r="I154" s="6" t="s">
        <v>132</v>
      </c>
      <c r="K154" s="6" t="s">
        <v>1025</v>
      </c>
      <c r="L154" s="6" t="s">
        <v>1026</v>
      </c>
      <c r="T154" s="6"/>
      <c r="V154" s="8"/>
      <c r="W154" s="8"/>
      <c r="X154" s="8"/>
      <c r="Y154" s="8"/>
      <c r="AD154" s="6" t="s">
        <v>371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3"/>
      <c r="AM154" s="6"/>
      <c r="AN154" s="8"/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1407</v>
      </c>
      <c r="B155" s="6" t="s">
        <v>26</v>
      </c>
      <c r="C155" s="6" t="s">
        <v>1006</v>
      </c>
      <c r="D155" s="6" t="s">
        <v>1007</v>
      </c>
      <c r="E155" s="6" t="s">
        <v>1024</v>
      </c>
      <c r="F155" s="6" t="str">
        <f>IF(ISBLANK(E155), "", Table2[[#This Row],[unique_id]])</f>
        <v>home_sleep_off</v>
      </c>
      <c r="G155" s="6" t="s">
        <v>1022</v>
      </c>
      <c r="H155" s="6" t="s">
        <v>370</v>
      </c>
      <c r="I155" s="6" t="s">
        <v>132</v>
      </c>
      <c r="K155" s="6" t="s">
        <v>1025</v>
      </c>
      <c r="L155" s="6" t="s">
        <v>1016</v>
      </c>
      <c r="T155" s="6"/>
      <c r="V155" s="8"/>
      <c r="W155" s="8"/>
      <c r="X155" s="8"/>
      <c r="Y155" s="8"/>
      <c r="AD155" s="6" t="s">
        <v>1027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3"/>
      <c r="AM155" s="6"/>
      <c r="AN155" s="8"/>
      <c r="AV155" s="6"/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/>
      </c>
    </row>
    <row r="156" spans="1:52" ht="16" customHeight="1">
      <c r="A156" s="6">
        <v>1408</v>
      </c>
      <c r="B156" s="6" t="s">
        <v>26</v>
      </c>
      <c r="C156" s="6" t="s">
        <v>631</v>
      </c>
      <c r="D156" s="6" t="s">
        <v>409</v>
      </c>
      <c r="E156" s="6" t="s">
        <v>408</v>
      </c>
      <c r="F156" s="6" t="str">
        <f>IF(ISBLANK(E156), "", Table2[[#This Row],[unique_id]])</f>
        <v>column_break</v>
      </c>
      <c r="G156" s="6" t="s">
        <v>405</v>
      </c>
      <c r="H156" s="6" t="s">
        <v>370</v>
      </c>
      <c r="I156" s="6" t="s">
        <v>132</v>
      </c>
      <c r="M156" s="6" t="s">
        <v>406</v>
      </c>
      <c r="N156" s="6" t="s">
        <v>407</v>
      </c>
      <c r="T156" s="6"/>
      <c r="V156" s="8"/>
      <c r="W156" s="8"/>
      <c r="X156" s="8"/>
      <c r="Y156" s="8"/>
      <c r="AF156" s="8"/>
      <c r="AI156" s="6" t="str">
        <f>IF(ISBLANK(AG156),  "", _xlfn.CONCAT(LOWER(C156), "/", E156))</f>
        <v/>
      </c>
      <c r="AK156" s="6"/>
      <c r="AL156" s="33"/>
      <c r="AM156" s="6"/>
      <c r="AN156" s="8"/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1503</v>
      </c>
      <c r="B157" s="6" t="s">
        <v>26</v>
      </c>
      <c r="C157" s="6" t="s">
        <v>1248</v>
      </c>
      <c r="D157" s="6" t="s">
        <v>149</v>
      </c>
      <c r="E157" s="6" t="s">
        <v>1186</v>
      </c>
      <c r="F157" s="6" t="str">
        <f>IF(ISBLANK(E157), "", Table2[[#This Row],[unique_id]])</f>
        <v>template_kitchen_fan_plug</v>
      </c>
      <c r="G157" s="6" t="s">
        <v>215</v>
      </c>
      <c r="H157" s="6" t="s">
        <v>131</v>
      </c>
      <c r="I157" s="6" t="s">
        <v>132</v>
      </c>
      <c r="O157" s="8" t="s">
        <v>1209</v>
      </c>
      <c r="P157" s="6" t="s">
        <v>172</v>
      </c>
      <c r="Q157" s="6" t="s">
        <v>1140</v>
      </c>
      <c r="R157" s="6" t="str">
        <f>Table2[[#This Row],[entity_domain]]</f>
        <v>Fans</v>
      </c>
      <c r="S157" s="6">
        <f>S158</f>
        <v>0</v>
      </c>
      <c r="T15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8"/>
      <c r="W157" s="8"/>
      <c r="X157" s="8"/>
      <c r="Y157" s="8"/>
      <c r="AF157" s="8"/>
      <c r="AK157" s="6"/>
      <c r="AL157" s="34"/>
      <c r="AM157" s="6"/>
      <c r="AN157" s="8"/>
      <c r="AV157" s="7"/>
      <c r="AW157" s="7"/>
      <c r="AX157" s="7"/>
      <c r="AY157" s="7"/>
    </row>
    <row r="158" spans="1:52" ht="16" customHeight="1">
      <c r="A158" s="6">
        <v>1506</v>
      </c>
      <c r="B158" s="6" t="s">
        <v>26</v>
      </c>
      <c r="C158" s="6" t="s">
        <v>133</v>
      </c>
      <c r="D158" s="6" t="s">
        <v>129</v>
      </c>
      <c r="E158" s="6" t="s">
        <v>585</v>
      </c>
      <c r="F158" s="6" t="str">
        <f>IF(ISBLANK(E158), "", Table2[[#This Row],[unique_id]])</f>
        <v>deck_fan</v>
      </c>
      <c r="G158" s="6" t="s">
        <v>436</v>
      </c>
      <c r="H158" s="6" t="s">
        <v>131</v>
      </c>
      <c r="I158" s="6" t="s">
        <v>132</v>
      </c>
      <c r="J158" s="6" t="s">
        <v>1098</v>
      </c>
      <c r="M158" s="6" t="s">
        <v>136</v>
      </c>
      <c r="T158" s="6"/>
      <c r="V158" s="8"/>
      <c r="W158" s="8"/>
      <c r="X158" s="8"/>
      <c r="Y158" s="8"/>
      <c r="AD158" s="6" t="s">
        <v>262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4"/>
      <c r="AM158" s="6"/>
      <c r="AN158" s="8"/>
      <c r="AS158" s="6" t="s">
        <v>436</v>
      </c>
      <c r="AV158" s="6"/>
      <c r="AW158" s="63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1509</v>
      </c>
      <c r="B159" s="6" t="s">
        <v>26</v>
      </c>
      <c r="C159" s="6" t="s">
        <v>631</v>
      </c>
      <c r="D159" s="6" t="s">
        <v>409</v>
      </c>
      <c r="E159" s="6" t="s">
        <v>408</v>
      </c>
      <c r="F159" s="6" t="str">
        <f>IF(ISBLANK(E159), "", Table2[[#This Row],[unique_id]])</f>
        <v>column_break</v>
      </c>
      <c r="G159" s="6" t="s">
        <v>405</v>
      </c>
      <c r="H159" s="6" t="s">
        <v>131</v>
      </c>
      <c r="I159" s="6" t="s">
        <v>132</v>
      </c>
      <c r="M159" s="6" t="s">
        <v>406</v>
      </c>
      <c r="N159" s="6" t="s">
        <v>407</v>
      </c>
      <c r="T159" s="6"/>
      <c r="V159" s="8"/>
      <c r="W159" s="8"/>
      <c r="X159" s="8"/>
      <c r="Y159" s="8"/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4"/>
      <c r="AM159" s="6"/>
      <c r="AN159" s="8"/>
      <c r="AV159" s="6"/>
      <c r="AW159" s="12"/>
      <c r="AX159" s="12"/>
      <c r="AY159" s="12"/>
      <c r="AZ159" s="6" t="str">
        <f>IF(AND(ISBLANK(AV159), ISBLANK(AW159)), "", _xlfn.CONCAT("[", IF(ISBLANK(AV159), "", _xlfn.CONCAT("[""mac"", """, AV159, """]")), IF(ISBLANK(AW159), "", _xlfn.CONCAT(", [""ip"", """, AW159, """]")), "]"))</f>
        <v/>
      </c>
    </row>
    <row r="160" spans="1:52" ht="16" customHeight="1">
      <c r="A160" s="6">
        <v>1600</v>
      </c>
      <c r="B160" s="6" t="s">
        <v>26</v>
      </c>
      <c r="C160" s="6" t="s">
        <v>133</v>
      </c>
      <c r="D160" s="6" t="s">
        <v>137</v>
      </c>
      <c r="E160" s="6" t="s">
        <v>581</v>
      </c>
      <c r="F160" s="6" t="str">
        <f>IF(ISBLANK(E160), "", Table2[[#This Row],[unique_id]])</f>
        <v>ada_fan</v>
      </c>
      <c r="G160" s="6" t="s">
        <v>140</v>
      </c>
      <c r="H160" s="6" t="s">
        <v>139</v>
      </c>
      <c r="I160" s="6" t="s">
        <v>132</v>
      </c>
      <c r="J160" s="6" t="s">
        <v>1099</v>
      </c>
      <c r="M160" s="6" t="s">
        <v>136</v>
      </c>
      <c r="O160" s="8" t="s">
        <v>1209</v>
      </c>
      <c r="P160" s="6" t="s">
        <v>172</v>
      </c>
      <c r="Q160" s="6" t="s">
        <v>1140</v>
      </c>
      <c r="R160" s="6" t="str">
        <f>Table2[[#This Row],[entity_domain]]</f>
        <v>Lights</v>
      </c>
      <c r="S160" s="6" t="str">
        <f>_xlfn.CONCAT( Table2[[#This Row],[device_suggested_area]], " ",Table2[[#This Row],[powercalc_group_3]])</f>
        <v>Ada Lights</v>
      </c>
      <c r="T160" s="9" t="s">
        <v>1153</v>
      </c>
      <c r="V160" s="8"/>
      <c r="W160" s="8"/>
      <c r="X160" s="8"/>
      <c r="Y160" s="8"/>
      <c r="AD160" s="6" t="s">
        <v>336</v>
      </c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4"/>
      <c r="AM160" s="6"/>
      <c r="AN160" s="8"/>
      <c r="AS160" s="6" t="s">
        <v>130</v>
      </c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1601</v>
      </c>
      <c r="B161" s="6" t="s">
        <v>26</v>
      </c>
      <c r="C161" s="6" t="s">
        <v>478</v>
      </c>
      <c r="D161" s="6" t="s">
        <v>137</v>
      </c>
      <c r="E161" s="6" t="s">
        <v>362</v>
      </c>
      <c r="F161" s="6" t="str">
        <f>IF(ISBLANK(E161), "", Table2[[#This Row],[unique_id]])</f>
        <v>ada_lamp</v>
      </c>
      <c r="G161" s="6" t="s">
        <v>204</v>
      </c>
      <c r="H161" s="6" t="s">
        <v>139</v>
      </c>
      <c r="I161" s="6" t="s">
        <v>132</v>
      </c>
      <c r="J161" s="6" t="s">
        <v>748</v>
      </c>
      <c r="K161" s="6" t="s">
        <v>1011</v>
      </c>
      <c r="M161" s="6" t="s">
        <v>136</v>
      </c>
      <c r="T161" s="6"/>
      <c r="V161" s="8"/>
      <c r="W161" s="8" t="s">
        <v>704</v>
      </c>
      <c r="X161" s="72" t="s">
        <v>721</v>
      </c>
      <c r="Y161" s="14" t="s">
        <v>1138</v>
      </c>
      <c r="Z161" s="14" t="s">
        <v>781</v>
      </c>
      <c r="AD161" s="6" t="s">
        <v>336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61" s="6" t="str">
        <f>LOWER(_xlfn.CONCAT(Table2[[#This Row],[device_suggested_area]], "-",Table2[[#This Row],[device_identifiers]]))</f>
        <v>ada-lamp</v>
      </c>
      <c r="AN161" s="8" t="s">
        <v>802</v>
      </c>
      <c r="AO161" s="6" t="s">
        <v>712</v>
      </c>
      <c r="AP161" s="6" t="s">
        <v>805</v>
      </c>
      <c r="AQ161" s="6" t="s">
        <v>478</v>
      </c>
      <c r="AS161" s="6" t="s">
        <v>130</v>
      </c>
      <c r="AT161" s="6" t="s">
        <v>1030</v>
      </c>
      <c r="AV161" s="6"/>
      <c r="AW161" s="6"/>
      <c r="AZ161" s="6" t="str">
        <f>IF(AND(ISBLANK(AV161), ISBLANK(AW161)), "", _xlfn.CONCAT("[", IF(ISBLANK(AV161), "", _xlfn.CONCAT("[""mac"", """, AV161, """]")), IF(ISBLANK(AW161), "", _xlfn.CONCAT(", [""ip"", """, AW161, """]")), "]"))</f>
        <v/>
      </c>
    </row>
    <row r="162" spans="1:52" ht="16" customHeight="1">
      <c r="A162" s="6">
        <v>1602</v>
      </c>
      <c r="B162" s="6" t="s">
        <v>26</v>
      </c>
      <c r="C162" s="6" t="s">
        <v>478</v>
      </c>
      <c r="D162" s="6" t="s">
        <v>137</v>
      </c>
      <c r="E162" s="6" t="str">
        <f>SUBSTITUTE(Table2[[#This Row],[device_name]], "-", "_")</f>
        <v>ada_lamp_bulb_1</v>
      </c>
      <c r="F162" s="6" t="str">
        <f>IF(ISBLANK(E162), "", Table2[[#This Row],[unique_id]])</f>
        <v>ada_lamp_bulb_1</v>
      </c>
      <c r="H162" s="6" t="s">
        <v>139</v>
      </c>
      <c r="O162" s="8" t="s">
        <v>1209</v>
      </c>
      <c r="P162" s="6" t="s">
        <v>172</v>
      </c>
      <c r="Q162" s="6" t="s">
        <v>1140</v>
      </c>
      <c r="R162" s="6" t="str">
        <f>Table2[[#This Row],[entity_domain]]</f>
        <v>Lights</v>
      </c>
      <c r="S162" s="6" t="str">
        <f>_xlfn.CONCAT( Table2[[#This Row],[device_suggested_area]], " ",Table2[[#This Row],[powercalc_group_3]])</f>
        <v>Ada Lights</v>
      </c>
      <c r="T162" s="6"/>
      <c r="V162" s="8"/>
      <c r="W162" s="8" t="s">
        <v>703</v>
      </c>
      <c r="X162" s="72" t="s">
        <v>721</v>
      </c>
      <c r="Y162" s="14" t="s">
        <v>1136</v>
      </c>
      <c r="Z162" s="14" t="s">
        <v>781</v>
      </c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62" s="6" t="str">
        <f>LOWER(_xlfn.CONCAT(Table2[[#This Row],[device_suggested_area]], "-",Table2[[#This Row],[device_identifiers]]))</f>
        <v>ada-lamp-bulb-1</v>
      </c>
      <c r="AN162" s="8" t="s">
        <v>802</v>
      </c>
      <c r="AO162" s="6" t="s">
        <v>713</v>
      </c>
      <c r="AP162" s="6" t="s">
        <v>805</v>
      </c>
      <c r="AQ162" s="6" t="s">
        <v>478</v>
      </c>
      <c r="AS162" s="6" t="s">
        <v>130</v>
      </c>
      <c r="AT162" s="6" t="s">
        <v>1030</v>
      </c>
      <c r="AV162" s="6" t="s">
        <v>719</v>
      </c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>[["mac", "0x0017880103433075"]]</v>
      </c>
    </row>
    <row r="163" spans="1:52" ht="16" customHeight="1">
      <c r="A163" s="6">
        <v>1603</v>
      </c>
      <c r="B163" s="6" t="s">
        <v>26</v>
      </c>
      <c r="C163" s="6" t="s">
        <v>478</v>
      </c>
      <c r="D163" s="6" t="s">
        <v>137</v>
      </c>
      <c r="E163" s="6" t="s">
        <v>363</v>
      </c>
      <c r="F163" s="6" t="str">
        <f>IF(ISBLANK(E163), "", Table2[[#This Row],[unique_id]])</f>
        <v>edwin_lamp</v>
      </c>
      <c r="G163" s="6" t="s">
        <v>214</v>
      </c>
      <c r="H163" s="6" t="s">
        <v>139</v>
      </c>
      <c r="I163" s="6" t="s">
        <v>132</v>
      </c>
      <c r="J163" s="6" t="s">
        <v>748</v>
      </c>
      <c r="K163" s="6" t="s">
        <v>1012</v>
      </c>
      <c r="M163" s="6" t="s">
        <v>136</v>
      </c>
      <c r="T163" s="6"/>
      <c r="V163" s="8"/>
      <c r="W163" s="8" t="s">
        <v>704</v>
      </c>
      <c r="X163" s="72" t="s">
        <v>722</v>
      </c>
      <c r="Y163" s="14" t="s">
        <v>1138</v>
      </c>
      <c r="Z163" s="14" t="s">
        <v>782</v>
      </c>
      <c r="AD163" s="6" t="s">
        <v>336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63" s="6" t="str">
        <f>LOWER(_xlfn.CONCAT(Table2[[#This Row],[device_suggested_area]], "-",Table2[[#This Row],[device_identifiers]]))</f>
        <v>edwin-lamp</v>
      </c>
      <c r="AN163" s="8" t="s">
        <v>802</v>
      </c>
      <c r="AO163" s="6" t="s">
        <v>712</v>
      </c>
      <c r="AP163" s="6" t="s">
        <v>805</v>
      </c>
      <c r="AQ163" s="6" t="s">
        <v>478</v>
      </c>
      <c r="AS163" s="6" t="s">
        <v>127</v>
      </c>
      <c r="AT163" s="6" t="s">
        <v>1030</v>
      </c>
      <c r="AV163" s="6"/>
      <c r="AW163" s="6"/>
      <c r="AZ163" s="6" t="str">
        <f>IF(AND(ISBLANK(AV163), ISBLANK(AW163)), "", _xlfn.CONCAT("[", IF(ISBLANK(AV163), "", _xlfn.CONCAT("[""mac"", """, AV163, """]")), IF(ISBLANK(AW163), "", _xlfn.CONCAT(", [""ip"", """, AW163, """]")), "]"))</f>
        <v/>
      </c>
    </row>
    <row r="164" spans="1:52" ht="16" customHeight="1">
      <c r="A164" s="6">
        <v>1604</v>
      </c>
      <c r="B164" s="6" t="s">
        <v>26</v>
      </c>
      <c r="C164" s="6" t="s">
        <v>478</v>
      </c>
      <c r="D164" s="6" t="s">
        <v>137</v>
      </c>
      <c r="E164" s="6" t="str">
        <f>SUBSTITUTE(Table2[[#This Row],[device_name]], "-", "_")</f>
        <v>edwin_lamp_bulb_1</v>
      </c>
      <c r="F164" s="6" t="str">
        <f>IF(ISBLANK(E164), "", Table2[[#This Row],[unique_id]])</f>
        <v>edwin_lamp_bulb_1</v>
      </c>
      <c r="H164" s="6" t="s">
        <v>139</v>
      </c>
      <c r="O164" s="8" t="s">
        <v>1209</v>
      </c>
      <c r="P164" s="6" t="s">
        <v>172</v>
      </c>
      <c r="Q164" s="6" t="s">
        <v>1140</v>
      </c>
      <c r="R164" s="6" t="str">
        <f>Table2[[#This Row],[entity_domain]]</f>
        <v>Lights</v>
      </c>
      <c r="S164" s="6" t="str">
        <f>_xlfn.CONCAT( Table2[[#This Row],[device_suggested_area]], " ",Table2[[#This Row],[powercalc_group_3]])</f>
        <v>Edwin Lights</v>
      </c>
      <c r="T164" s="6"/>
      <c r="V164" s="8"/>
      <c r="W164" s="8" t="s">
        <v>703</v>
      </c>
      <c r="X164" s="72" t="s">
        <v>722</v>
      </c>
      <c r="Y164" s="14" t="s">
        <v>1136</v>
      </c>
      <c r="Z164" s="14" t="s">
        <v>782</v>
      </c>
      <c r="AF164" s="8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64" s="6" t="str">
        <f>LOWER(_xlfn.CONCAT(Table2[[#This Row],[device_suggested_area]], "-",Table2[[#This Row],[device_identifiers]]))</f>
        <v>edwin-lamp-bulb-1</v>
      </c>
      <c r="AN164" s="8" t="s">
        <v>802</v>
      </c>
      <c r="AO164" s="6" t="s">
        <v>713</v>
      </c>
      <c r="AP164" s="6" t="s">
        <v>805</v>
      </c>
      <c r="AQ164" s="6" t="s">
        <v>478</v>
      </c>
      <c r="AS164" s="6" t="s">
        <v>127</v>
      </c>
      <c r="AT164" s="6" t="s">
        <v>1030</v>
      </c>
      <c r="AV164" s="6" t="s">
        <v>746</v>
      </c>
      <c r="AW164" s="6"/>
      <c r="AZ164" s="6" t="str">
        <f>IF(AND(ISBLANK(AV164), ISBLANK(AW164)), "", _xlfn.CONCAT("[", IF(ISBLANK(AV164), "", _xlfn.CONCAT("[""mac"", """, AV164, """]")), IF(ISBLANK(AW164), "", _xlfn.CONCAT(", [""ip"", """, AW164, """]")), "]"))</f>
        <v>[["mac", "0x0017880102b8fd87"]]</v>
      </c>
    </row>
    <row r="165" spans="1:52" ht="16" customHeight="1">
      <c r="A165" s="6">
        <v>1605</v>
      </c>
      <c r="B165" s="6" t="s">
        <v>26</v>
      </c>
      <c r="C165" s="6" t="s">
        <v>133</v>
      </c>
      <c r="D165" s="6" t="s">
        <v>137</v>
      </c>
      <c r="E165" s="6" t="s">
        <v>582</v>
      </c>
      <c r="F165" s="6" t="str">
        <f>IF(ISBLANK(E165), "", Table2[[#This Row],[unique_id]])</f>
        <v>edwin_fan</v>
      </c>
      <c r="G165" s="6" t="s">
        <v>199</v>
      </c>
      <c r="H165" s="6" t="s">
        <v>139</v>
      </c>
      <c r="I165" s="6" t="s">
        <v>132</v>
      </c>
      <c r="J165" s="6" t="s">
        <v>1099</v>
      </c>
      <c r="M165" s="6" t="s">
        <v>136</v>
      </c>
      <c r="O165" s="8" t="s">
        <v>1209</v>
      </c>
      <c r="P165" s="6" t="s">
        <v>172</v>
      </c>
      <c r="Q165" s="6" t="s">
        <v>1140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Edwin Lights</v>
      </c>
      <c r="T165" s="9" t="s">
        <v>1154</v>
      </c>
      <c r="V165" s="8"/>
      <c r="W165" s="8"/>
      <c r="X165" s="8"/>
      <c r="Y165" s="8"/>
      <c r="AD165" s="6" t="s">
        <v>336</v>
      </c>
      <c r="AF165" s="8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K165" s="6"/>
      <c r="AL165" s="34"/>
      <c r="AM165" s="6"/>
      <c r="AN165" s="8"/>
      <c r="AS165" s="6" t="s">
        <v>127</v>
      </c>
      <c r="AV165" s="6"/>
      <c r="AW165" s="6"/>
      <c r="AZ165" s="6" t="str">
        <f>IF(AND(ISBLANK(AV165), ISBLANK(AW165)), "", _xlfn.CONCAT("[", IF(ISBLANK(AV165), "", _xlfn.CONCAT("[""mac"", """, AV165, """]")), IF(ISBLANK(AW165), "", _xlfn.CONCAT(", [""ip"", """, AW165, """]")), "]"))</f>
        <v/>
      </c>
    </row>
    <row r="166" spans="1:52" ht="16" customHeight="1">
      <c r="A166" s="6">
        <v>1606</v>
      </c>
      <c r="B166" s="6" t="s">
        <v>26</v>
      </c>
      <c r="C166" s="6" t="s">
        <v>478</v>
      </c>
      <c r="D166" s="6" t="s">
        <v>137</v>
      </c>
      <c r="E166" s="6" t="s">
        <v>571</v>
      </c>
      <c r="F166" s="6" t="str">
        <f>IF(ISBLANK(E166), "", Table2[[#This Row],[unique_id]])</f>
        <v>edwin_night_light</v>
      </c>
      <c r="G166" s="6" t="s">
        <v>570</v>
      </c>
      <c r="H166" s="6" t="s">
        <v>139</v>
      </c>
      <c r="I166" s="6" t="s">
        <v>132</v>
      </c>
      <c r="J166" s="6" t="s">
        <v>749</v>
      </c>
      <c r="K166" s="6" t="s">
        <v>1011</v>
      </c>
      <c r="M166" s="6" t="s">
        <v>136</v>
      </c>
      <c r="T166" s="6"/>
      <c r="V166" s="8"/>
      <c r="W166" s="8" t="s">
        <v>704</v>
      </c>
      <c r="X166" s="72">
        <v>300</v>
      </c>
      <c r="Y166" s="14" t="s">
        <v>1138</v>
      </c>
      <c r="Z166" s="14" t="s">
        <v>781</v>
      </c>
      <c r="AD166" s="6" t="s">
        <v>336</v>
      </c>
      <c r="AF166" s="8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66" s="6" t="str">
        <f>LOWER(_xlfn.CONCAT(Table2[[#This Row],[device_suggested_area]], "-",Table2[[#This Row],[device_identifiers]]))</f>
        <v>edwin-night-light</v>
      </c>
      <c r="AN166" s="8" t="s">
        <v>700</v>
      </c>
      <c r="AO166" s="6" t="s">
        <v>717</v>
      </c>
      <c r="AP166" s="6" t="s">
        <v>699</v>
      </c>
      <c r="AQ166" s="6" t="s">
        <v>478</v>
      </c>
      <c r="AS166" s="6" t="s">
        <v>127</v>
      </c>
      <c r="AT166" s="6" t="s">
        <v>1030</v>
      </c>
      <c r="AV166" s="6"/>
      <c r="AW166" s="6"/>
      <c r="AZ166" s="6" t="str">
        <f>IF(AND(ISBLANK(AV166), ISBLANK(AW166)), "", _xlfn.CONCAT("[", IF(ISBLANK(AV166), "", _xlfn.CONCAT("[""mac"", """, AV166, """]")), IF(ISBLANK(AW166), "", _xlfn.CONCAT(", [""ip"", """, AW166, """]")), "]"))</f>
        <v/>
      </c>
    </row>
    <row r="167" spans="1:52" ht="16" customHeight="1">
      <c r="A167" s="6">
        <v>1607</v>
      </c>
      <c r="B167" s="6" t="s">
        <v>26</v>
      </c>
      <c r="C167" s="6" t="s">
        <v>478</v>
      </c>
      <c r="D167" s="6" t="s">
        <v>137</v>
      </c>
      <c r="E167" s="6" t="str">
        <f>SUBSTITUTE(Table2[[#This Row],[device_name]], "-", "_")</f>
        <v>edwin_night_light_bulb_1</v>
      </c>
      <c r="F167" s="6" t="str">
        <f>IF(ISBLANK(E167), "", Table2[[#This Row],[unique_id]])</f>
        <v>edwin_night_light_bulb_1</v>
      </c>
      <c r="H167" s="6" t="s">
        <v>139</v>
      </c>
      <c r="O167" s="8" t="s">
        <v>1209</v>
      </c>
      <c r="P167" s="6" t="s">
        <v>172</v>
      </c>
      <c r="Q167" s="6" t="s">
        <v>1140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Edwin Lights</v>
      </c>
      <c r="T167" s="6"/>
      <c r="V167" s="8"/>
      <c r="W167" s="8" t="s">
        <v>703</v>
      </c>
      <c r="X167" s="72">
        <v>300</v>
      </c>
      <c r="Y167" s="14" t="s">
        <v>1136</v>
      </c>
      <c r="Z167" s="14" t="s">
        <v>781</v>
      </c>
      <c r="AF167" s="8"/>
      <c r="AH167" s="6" t="str">
        <f>IF(ISBLANK(AG167),  "", _xlfn.CONCAT("haas/entity/sensor/", LOWER(C167), "/", E167, "/config"))</f>
        <v/>
      </c>
      <c r="AI167" s="6" t="str">
        <f>IF(ISBLANK(AG167),  "", _xlfn.CONCAT(LOWER(C167), "/", E167))</f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67" s="6" t="str">
        <f>LOWER(_xlfn.CONCAT(Table2[[#This Row],[device_suggested_area]], "-",Table2[[#This Row],[device_identifiers]]))</f>
        <v>edwin-night-light-bulb-1</v>
      </c>
      <c r="AN167" s="8" t="s">
        <v>700</v>
      </c>
      <c r="AO167" s="6" t="s">
        <v>718</v>
      </c>
      <c r="AP167" s="6" t="s">
        <v>699</v>
      </c>
      <c r="AQ167" s="6" t="s">
        <v>478</v>
      </c>
      <c r="AS167" s="6" t="s">
        <v>127</v>
      </c>
      <c r="AT167" s="6" t="s">
        <v>1030</v>
      </c>
      <c r="AV167" s="6" t="s">
        <v>720</v>
      </c>
      <c r="AW167" s="6"/>
      <c r="AZ167" s="6" t="str">
        <f>IF(AND(ISBLANK(AV167), ISBLANK(AW167)), "", _xlfn.CONCAT("[", IF(ISBLANK(AV167), "", _xlfn.CONCAT("[""mac"", """, AV167, """]")), IF(ISBLANK(AW167), "", _xlfn.CONCAT(", [""ip"", """, AW167, """]")), "]"))</f>
        <v>[["mac", "0x001788010343c36f"]]</v>
      </c>
    </row>
    <row r="168" spans="1:52" ht="16" customHeight="1">
      <c r="A168" s="6">
        <v>1608</v>
      </c>
      <c r="B168" s="6" t="s">
        <v>26</v>
      </c>
      <c r="C168" s="6" t="s">
        <v>478</v>
      </c>
      <c r="D168" s="6" t="s">
        <v>137</v>
      </c>
      <c r="E168" s="6" t="s">
        <v>351</v>
      </c>
      <c r="F168" s="6" t="str">
        <f>IF(ISBLANK(E168), "", Table2[[#This Row],[unique_id]])</f>
        <v>hallway_main</v>
      </c>
      <c r="G168" s="6" t="s">
        <v>209</v>
      </c>
      <c r="H168" s="6" t="s">
        <v>139</v>
      </c>
      <c r="I168" s="6" t="s">
        <v>132</v>
      </c>
      <c r="J168" s="6" t="s">
        <v>1101</v>
      </c>
      <c r="K168" s="6" t="s">
        <v>1013</v>
      </c>
      <c r="M168" s="6" t="s">
        <v>136</v>
      </c>
      <c r="T168" s="6"/>
      <c r="V168" s="8"/>
      <c r="W168" s="8" t="s">
        <v>704</v>
      </c>
      <c r="X168" s="72">
        <v>400</v>
      </c>
      <c r="Y168" s="14" t="s">
        <v>1138</v>
      </c>
      <c r="Z168" s="14" t="s">
        <v>780</v>
      </c>
      <c r="AD168" s="6" t="s">
        <v>336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68" s="6" t="str">
        <f>LOWER(_xlfn.CONCAT(Table2[[#This Row],[device_suggested_area]], "-",Table2[[#This Row],[device_identifiers]]))</f>
        <v>hallway-main</v>
      </c>
      <c r="AN168" s="8" t="s">
        <v>700</v>
      </c>
      <c r="AO168" s="6" t="s">
        <v>701</v>
      </c>
      <c r="AP168" s="6" t="s">
        <v>699</v>
      </c>
      <c r="AQ168" s="6" t="s">
        <v>478</v>
      </c>
      <c r="AS168" s="6" t="s">
        <v>533</v>
      </c>
      <c r="AV168" s="6"/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/>
      </c>
    </row>
    <row r="169" spans="1:52" ht="16" customHeight="1">
      <c r="A169" s="6">
        <v>1609</v>
      </c>
      <c r="B169" s="6" t="s">
        <v>26</v>
      </c>
      <c r="C169" s="6" t="s">
        <v>478</v>
      </c>
      <c r="D169" s="6" t="s">
        <v>137</v>
      </c>
      <c r="E169" s="6" t="str">
        <f>SUBSTITUTE(Table2[[#This Row],[device_name]], "-", "_")</f>
        <v>hallway_main_bulb_1</v>
      </c>
      <c r="F169" s="6" t="str">
        <f>IF(ISBLANK(E169), "", Table2[[#This Row],[unique_id]])</f>
        <v>hallway_main_bulb_1</v>
      </c>
      <c r="H169" s="6" t="s">
        <v>139</v>
      </c>
      <c r="O169" s="8" t="s">
        <v>1209</v>
      </c>
      <c r="P169" s="6" t="s">
        <v>172</v>
      </c>
      <c r="Q169" s="6" t="s">
        <v>1140</v>
      </c>
      <c r="R169" s="6" t="str">
        <f>Table2[[#This Row],[entity_domain]]</f>
        <v>Lights</v>
      </c>
      <c r="S169" s="6" t="str">
        <f>_xlfn.CONCAT( Table2[[#This Row],[device_suggested_area]], " ",Table2[[#This Row],[powercalc_group_3]])</f>
        <v>Hallway Lights</v>
      </c>
      <c r="T169" s="6"/>
      <c r="V169" s="8"/>
      <c r="W169" s="8" t="s">
        <v>703</v>
      </c>
      <c r="X169" s="72">
        <v>400</v>
      </c>
      <c r="Y169" s="14" t="s">
        <v>1136</v>
      </c>
      <c r="Z169" s="14" t="s">
        <v>780</v>
      </c>
      <c r="AF169" s="8"/>
      <c r="AH169" s="6" t="str">
        <f>IF(ISBLANK(AG169),  "", _xlfn.CONCAT("haas/entity/sensor/", LOWER(C169), "/", E169, "/config"))</f>
        <v/>
      </c>
      <c r="AI169" s="6" t="str">
        <f>IF(ISBLANK(AG169),  "", _xlfn.CONCAT(LOWER(C169), "/", E169))</f>
        <v/>
      </c>
      <c r="AK169" s="6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69" s="6" t="str">
        <f>LOWER(_xlfn.CONCAT(Table2[[#This Row],[device_suggested_area]], "-",Table2[[#This Row],[device_identifiers]]))</f>
        <v>hallway-main-bulb-1</v>
      </c>
      <c r="AN169" s="8" t="s">
        <v>700</v>
      </c>
      <c r="AO169" s="6" t="s">
        <v>702</v>
      </c>
      <c r="AP169" s="6" t="s">
        <v>699</v>
      </c>
      <c r="AQ169" s="6" t="s">
        <v>478</v>
      </c>
      <c r="AS169" s="6" t="s">
        <v>533</v>
      </c>
      <c r="AV169" s="6" t="s">
        <v>723</v>
      </c>
      <c r="AW169" s="6"/>
      <c r="AZ169" s="6" t="str">
        <f>IF(AND(ISBLANK(AV169), ISBLANK(AW169)), "", _xlfn.CONCAT("[", IF(ISBLANK(AV169), "", _xlfn.CONCAT("[""mac"", """, AV169, """]")), IF(ISBLANK(AW169), "", _xlfn.CONCAT(", [""ip"", """, AW169, """]")), "]"))</f>
        <v>[["mac", "0x00178801043283b0"]]</v>
      </c>
    </row>
    <row r="170" spans="1:52" ht="16" customHeight="1">
      <c r="A170" s="6">
        <v>1610</v>
      </c>
      <c r="B170" s="6" t="s">
        <v>26</v>
      </c>
      <c r="C170" s="6" t="s">
        <v>478</v>
      </c>
      <c r="D170" s="6" t="s">
        <v>137</v>
      </c>
      <c r="E170" s="6" t="str">
        <f>SUBSTITUTE(Table2[[#This Row],[device_name]], "-", "_")</f>
        <v>hallway_main_bulb_2</v>
      </c>
      <c r="F170" s="6" t="str">
        <f>IF(ISBLANK(E170), "", Table2[[#This Row],[unique_id]])</f>
        <v>hallway_main_bulb_2</v>
      </c>
      <c r="H170" s="6" t="s">
        <v>139</v>
      </c>
      <c r="O170" s="8" t="s">
        <v>1209</v>
      </c>
      <c r="P170" s="6" t="s">
        <v>172</v>
      </c>
      <c r="Q170" s="6" t="s">
        <v>1140</v>
      </c>
      <c r="R170" s="6" t="str">
        <f>Table2[[#This Row],[entity_domain]]</f>
        <v>Lights</v>
      </c>
      <c r="S170" s="6" t="str">
        <f>_xlfn.CONCAT( Table2[[#This Row],[device_suggested_area]], " ",Table2[[#This Row],[powercalc_group_3]])</f>
        <v>Hallway Lights</v>
      </c>
      <c r="T170" s="6"/>
      <c r="V170" s="8"/>
      <c r="W170" s="8" t="s">
        <v>703</v>
      </c>
      <c r="X170" s="72">
        <v>400</v>
      </c>
      <c r="Y170" s="14" t="s">
        <v>1136</v>
      </c>
      <c r="Z170" s="14" t="s">
        <v>780</v>
      </c>
      <c r="AF170" s="8"/>
      <c r="AH170" s="6" t="str">
        <f>IF(ISBLANK(AG170),  "", _xlfn.CONCAT("haas/entity/sensor/", LOWER(C170), "/", E170, "/config"))</f>
        <v/>
      </c>
      <c r="AI170" s="6" t="str">
        <f>IF(ISBLANK(AG170),  "", _xlfn.CONCAT(LOWER(C170), "/", E170))</f>
        <v/>
      </c>
      <c r="AK170" s="6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70" s="6" t="str">
        <f>LOWER(_xlfn.CONCAT(Table2[[#This Row],[device_suggested_area]], "-",Table2[[#This Row],[device_identifiers]]))</f>
        <v>hallway-main-bulb-2</v>
      </c>
      <c r="AN170" s="8" t="s">
        <v>700</v>
      </c>
      <c r="AO170" s="6" t="s">
        <v>709</v>
      </c>
      <c r="AP170" s="6" t="s">
        <v>699</v>
      </c>
      <c r="AQ170" s="6" t="s">
        <v>478</v>
      </c>
      <c r="AS170" s="6" t="s">
        <v>533</v>
      </c>
      <c r="AV170" s="6" t="s">
        <v>724</v>
      </c>
      <c r="AW170" s="6"/>
      <c r="AZ170" s="6" t="str">
        <f>IF(AND(ISBLANK(AV170), ISBLANK(AW170)), "", _xlfn.CONCAT("[", IF(ISBLANK(AV170), "", _xlfn.CONCAT("[""mac"", """, AV170, """]")), IF(ISBLANK(AW170), "", _xlfn.CONCAT(", [""ip"", """, AW170, """]")), "]"))</f>
        <v>[["mac", "0x0017880104329975"]]</v>
      </c>
    </row>
    <row r="171" spans="1:52" ht="16" customHeight="1">
      <c r="A171" s="6">
        <v>1611</v>
      </c>
      <c r="B171" s="6" t="s">
        <v>26</v>
      </c>
      <c r="C171" s="6" t="s">
        <v>478</v>
      </c>
      <c r="D171" s="6" t="s">
        <v>137</v>
      </c>
      <c r="E171" s="6" t="str">
        <f>SUBSTITUTE(Table2[[#This Row],[device_name]], "-", "_")</f>
        <v>hallway_main_bulb_3</v>
      </c>
      <c r="F171" s="6" t="str">
        <f>IF(ISBLANK(E171), "", Table2[[#This Row],[unique_id]])</f>
        <v>hallway_main_bulb_3</v>
      </c>
      <c r="H171" s="6" t="s">
        <v>139</v>
      </c>
      <c r="O171" s="8" t="s">
        <v>1209</v>
      </c>
      <c r="P171" s="6" t="s">
        <v>172</v>
      </c>
      <c r="Q171" s="6" t="s">
        <v>1140</v>
      </c>
      <c r="R171" s="6" t="str">
        <f>Table2[[#This Row],[entity_domain]]</f>
        <v>Lights</v>
      </c>
      <c r="S171" s="6" t="str">
        <f>_xlfn.CONCAT( Table2[[#This Row],[device_suggested_area]], " ",Table2[[#This Row],[powercalc_group_3]])</f>
        <v>Hallway Lights</v>
      </c>
      <c r="T171" s="6"/>
      <c r="V171" s="8"/>
      <c r="W171" s="8" t="s">
        <v>703</v>
      </c>
      <c r="X171" s="72">
        <v>400</v>
      </c>
      <c r="Y171" s="14" t="s">
        <v>1136</v>
      </c>
      <c r="Z171" s="14" t="s">
        <v>780</v>
      </c>
      <c r="AF171" s="8"/>
      <c r="AH171" s="6" t="str">
        <f>IF(ISBLANK(AG171),  "", _xlfn.CONCAT("haas/entity/sensor/", LOWER(C171), "/", E171, "/config"))</f>
        <v/>
      </c>
      <c r="AI171" s="6" t="str">
        <f>IF(ISBLANK(AG171),  "", _xlfn.CONCAT(LOWER(C171), "/", E171))</f>
        <v/>
      </c>
      <c r="AK171" s="6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71" s="6" t="str">
        <f>LOWER(_xlfn.CONCAT(Table2[[#This Row],[device_suggested_area]], "-",Table2[[#This Row],[device_identifiers]]))</f>
        <v>hallway-main-bulb-3</v>
      </c>
      <c r="AN171" s="8" t="s">
        <v>700</v>
      </c>
      <c r="AO171" s="6" t="s">
        <v>710</v>
      </c>
      <c r="AP171" s="6" t="s">
        <v>699</v>
      </c>
      <c r="AQ171" s="6" t="s">
        <v>478</v>
      </c>
      <c r="AS171" s="6" t="s">
        <v>533</v>
      </c>
      <c r="AV171" s="6" t="s">
        <v>725</v>
      </c>
      <c r="AW171" s="6"/>
      <c r="AZ171" s="6" t="str">
        <f>IF(AND(ISBLANK(AV171), ISBLANK(AW171)), "", _xlfn.CONCAT("[", IF(ISBLANK(AV171), "", _xlfn.CONCAT("[""mac"", """, AV171, """]")), IF(ISBLANK(AW171), "", _xlfn.CONCAT(", [""ip"", """, AW171, """]")), "]"))</f>
        <v>[["mac", "0x001788010432996f"]]</v>
      </c>
    </row>
    <row r="172" spans="1:52" ht="16" customHeight="1">
      <c r="A172" s="6">
        <v>1612</v>
      </c>
      <c r="B172" s="6" t="s">
        <v>26</v>
      </c>
      <c r="C172" s="6" t="s">
        <v>478</v>
      </c>
      <c r="D172" s="6" t="s">
        <v>137</v>
      </c>
      <c r="E172" s="6" t="str">
        <f>SUBSTITUTE(Table2[[#This Row],[device_name]], "-", "_")</f>
        <v>hallway_main_bulb_4</v>
      </c>
      <c r="F172" s="6" t="str">
        <f>IF(ISBLANK(E172), "", Table2[[#This Row],[unique_id]])</f>
        <v>hallway_main_bulb_4</v>
      </c>
      <c r="H172" s="6" t="s">
        <v>139</v>
      </c>
      <c r="O172" s="8" t="s">
        <v>1209</v>
      </c>
      <c r="P172" s="6" t="s">
        <v>172</v>
      </c>
      <c r="Q172" s="6" t="s">
        <v>1140</v>
      </c>
      <c r="R172" s="6" t="str">
        <f>Table2[[#This Row],[entity_domain]]</f>
        <v>Lights</v>
      </c>
      <c r="S172" s="6" t="str">
        <f>_xlfn.CONCAT( Table2[[#This Row],[device_suggested_area]], " ",Table2[[#This Row],[powercalc_group_3]])</f>
        <v>Hallway Lights</v>
      </c>
      <c r="T172" s="6"/>
      <c r="V172" s="8"/>
      <c r="W172" s="8" t="s">
        <v>703</v>
      </c>
      <c r="X172" s="72">
        <v>400</v>
      </c>
      <c r="Y172" s="14" t="s">
        <v>1136</v>
      </c>
      <c r="Z172" s="14" t="s">
        <v>780</v>
      </c>
      <c r="AF172" s="8"/>
      <c r="AH172" s="6" t="str">
        <f>IF(ISBLANK(AG172),  "", _xlfn.CONCAT("haas/entity/sensor/", LOWER(C172), "/", E172, "/config"))</f>
        <v/>
      </c>
      <c r="AI172" s="6" t="str">
        <f>IF(ISBLANK(AG172),  "", _xlfn.CONCAT(LOWER(C172), "/", E172))</f>
        <v/>
      </c>
      <c r="AK172" s="6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72" s="6" t="str">
        <f>LOWER(_xlfn.CONCAT(Table2[[#This Row],[device_suggested_area]], "-",Table2[[#This Row],[device_identifiers]]))</f>
        <v>hallway-main-bulb-4</v>
      </c>
      <c r="AN172" s="8" t="s">
        <v>700</v>
      </c>
      <c r="AO172" s="6" t="s">
        <v>714</v>
      </c>
      <c r="AP172" s="6" t="s">
        <v>699</v>
      </c>
      <c r="AQ172" s="6" t="s">
        <v>478</v>
      </c>
      <c r="AS172" s="6" t="s">
        <v>533</v>
      </c>
      <c r="AV172" s="6" t="s">
        <v>726</v>
      </c>
      <c r="AW172" s="6"/>
      <c r="AZ172" s="6" t="str">
        <f>IF(AND(ISBLANK(AV172), ISBLANK(AW172)), "", _xlfn.CONCAT("[", IF(ISBLANK(AV172), "", _xlfn.CONCAT("[""mac"", """, AV172, """]")), IF(ISBLANK(AW172), "", _xlfn.CONCAT(", [""ip"", """, AW172, """]")), "]"))</f>
        <v>[["mac", "0x001788010444db4e"]]</v>
      </c>
    </row>
    <row r="173" spans="1:52" ht="16" customHeight="1">
      <c r="A173" s="6">
        <v>1613</v>
      </c>
      <c r="B173" s="6" t="s">
        <v>26</v>
      </c>
      <c r="C173" s="6" t="s">
        <v>478</v>
      </c>
      <c r="D173" s="6" t="s">
        <v>137</v>
      </c>
      <c r="E173" s="6" t="s">
        <v>352</v>
      </c>
      <c r="F173" s="6" t="str">
        <f>IF(ISBLANK(E173), "", Table2[[#This Row],[unique_id]])</f>
        <v>dining_main</v>
      </c>
      <c r="G173" s="6" t="s">
        <v>138</v>
      </c>
      <c r="H173" s="6" t="s">
        <v>139</v>
      </c>
      <c r="I173" s="6" t="s">
        <v>132</v>
      </c>
      <c r="J173" s="6" t="s">
        <v>1101</v>
      </c>
      <c r="K173" s="6" t="s">
        <v>1012</v>
      </c>
      <c r="M173" s="6" t="s">
        <v>136</v>
      </c>
      <c r="T173" s="6"/>
      <c r="V173" s="8"/>
      <c r="W173" s="8" t="s">
        <v>704</v>
      </c>
      <c r="X173" s="72">
        <v>500</v>
      </c>
      <c r="Y173" s="14" t="s">
        <v>1138</v>
      </c>
      <c r="Z173" s="14" t="s">
        <v>782</v>
      </c>
      <c r="AD173" s="6" t="s">
        <v>336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73" s="6" t="str">
        <f>LOWER(_xlfn.CONCAT(Table2[[#This Row],[device_suggested_area]], "-",Table2[[#This Row],[device_identifiers]]))</f>
        <v>dining-main</v>
      </c>
      <c r="AN173" s="8" t="s">
        <v>700</v>
      </c>
      <c r="AO173" s="6" t="s">
        <v>701</v>
      </c>
      <c r="AP173" s="6" t="s">
        <v>699</v>
      </c>
      <c r="AQ173" s="6" t="s">
        <v>478</v>
      </c>
      <c r="AS173" s="6" t="s">
        <v>202</v>
      </c>
      <c r="AV173" s="6"/>
      <c r="AW173" s="6"/>
      <c r="AZ173" s="6" t="str">
        <f>IF(AND(ISBLANK(AV173), ISBLANK(AW173)), "", _xlfn.CONCAT("[", IF(ISBLANK(AV173), "", _xlfn.CONCAT("[""mac"", """, AV173, """]")), IF(ISBLANK(AW173), "", _xlfn.CONCAT(", [""ip"", """, AW173, """]")), "]"))</f>
        <v/>
      </c>
    </row>
    <row r="174" spans="1:52" ht="16" customHeight="1">
      <c r="A174" s="6">
        <v>1614</v>
      </c>
      <c r="B174" s="6" t="s">
        <v>26</v>
      </c>
      <c r="C174" s="6" t="s">
        <v>478</v>
      </c>
      <c r="D174" s="6" t="s">
        <v>137</v>
      </c>
      <c r="E174" s="6" t="str">
        <f>SUBSTITUTE(Table2[[#This Row],[device_name]], "-", "_")</f>
        <v>dining_main_bulb_1</v>
      </c>
      <c r="F174" s="6" t="str">
        <f>IF(ISBLANK(E174), "", Table2[[#This Row],[unique_id]])</f>
        <v>dining_main_bulb_1</v>
      </c>
      <c r="H174" s="6" t="s">
        <v>139</v>
      </c>
      <c r="O174" s="8" t="s">
        <v>1209</v>
      </c>
      <c r="P174" s="6" t="s">
        <v>172</v>
      </c>
      <c r="Q174" s="6" t="s">
        <v>1140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Dining Lights</v>
      </c>
      <c r="T174" s="6"/>
      <c r="V174" s="8"/>
      <c r="W174" s="8" t="s">
        <v>703</v>
      </c>
      <c r="X174" s="72">
        <v>500</v>
      </c>
      <c r="Y174" s="14" t="s">
        <v>1136</v>
      </c>
      <c r="Z174" s="14" t="s">
        <v>782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74" s="6" t="str">
        <f>LOWER(_xlfn.CONCAT(Table2[[#This Row],[device_suggested_area]], "-",Table2[[#This Row],[device_identifiers]]))</f>
        <v>dining-main-bulb-1</v>
      </c>
      <c r="AN174" s="8" t="s">
        <v>700</v>
      </c>
      <c r="AO174" s="6" t="s">
        <v>702</v>
      </c>
      <c r="AP174" s="6" t="s">
        <v>699</v>
      </c>
      <c r="AQ174" s="6" t="s">
        <v>478</v>
      </c>
      <c r="AS174" s="6" t="s">
        <v>202</v>
      </c>
      <c r="AV174" s="6" t="s">
        <v>727</v>
      </c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>[["mac", "0x00178801039f69d5"]]</v>
      </c>
    </row>
    <row r="175" spans="1:52" ht="16" customHeight="1">
      <c r="A175" s="6">
        <v>1615</v>
      </c>
      <c r="B175" s="6" t="s">
        <v>26</v>
      </c>
      <c r="C175" s="6" t="s">
        <v>478</v>
      </c>
      <c r="D175" s="6" t="s">
        <v>137</v>
      </c>
      <c r="E175" s="6" t="str">
        <f>SUBSTITUTE(Table2[[#This Row],[device_name]], "-", "_")</f>
        <v>dining_main_bulb_2</v>
      </c>
      <c r="F175" s="6" t="str">
        <f>IF(ISBLANK(E175), "", Table2[[#This Row],[unique_id]])</f>
        <v>dining_main_bulb_2</v>
      </c>
      <c r="H175" s="6" t="s">
        <v>139</v>
      </c>
      <c r="O175" s="8" t="s">
        <v>1209</v>
      </c>
      <c r="P175" s="6" t="s">
        <v>172</v>
      </c>
      <c r="Q175" s="6" t="s">
        <v>1140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Dining Lights</v>
      </c>
      <c r="T175" s="6"/>
      <c r="V175" s="8"/>
      <c r="W175" s="8" t="s">
        <v>703</v>
      </c>
      <c r="X175" s="72">
        <v>500</v>
      </c>
      <c r="Y175" s="14" t="s">
        <v>1136</v>
      </c>
      <c r="Z175" s="14" t="s">
        <v>782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75" s="6" t="str">
        <f>LOWER(_xlfn.CONCAT(Table2[[#This Row],[device_suggested_area]], "-",Table2[[#This Row],[device_identifiers]]))</f>
        <v>dining-main-bulb-2</v>
      </c>
      <c r="AN175" s="8" t="s">
        <v>700</v>
      </c>
      <c r="AO175" s="6" t="s">
        <v>709</v>
      </c>
      <c r="AP175" s="6" t="s">
        <v>699</v>
      </c>
      <c r="AQ175" s="6" t="s">
        <v>478</v>
      </c>
      <c r="AS175" s="6" t="s">
        <v>202</v>
      </c>
      <c r="AV175" s="6" t="s">
        <v>728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"0x00178801039f56c4"]]</v>
      </c>
    </row>
    <row r="176" spans="1:52" ht="16" customHeight="1">
      <c r="A176" s="6">
        <v>1616</v>
      </c>
      <c r="B176" s="6" t="s">
        <v>26</v>
      </c>
      <c r="C176" s="6" t="s">
        <v>478</v>
      </c>
      <c r="D176" s="6" t="s">
        <v>137</v>
      </c>
      <c r="E176" s="6" t="str">
        <f>SUBSTITUTE(Table2[[#This Row],[device_name]], "-", "_")</f>
        <v>dining_main_bulb_3</v>
      </c>
      <c r="F176" s="6" t="str">
        <f>IF(ISBLANK(E176), "", Table2[[#This Row],[unique_id]])</f>
        <v>dining_main_bulb_3</v>
      </c>
      <c r="H176" s="6" t="s">
        <v>139</v>
      </c>
      <c r="O176" s="8" t="s">
        <v>1209</v>
      </c>
      <c r="P176" s="6" t="s">
        <v>172</v>
      </c>
      <c r="Q176" s="6" t="s">
        <v>1140</v>
      </c>
      <c r="R176" s="6" t="str">
        <f>Table2[[#This Row],[entity_domain]]</f>
        <v>Lights</v>
      </c>
      <c r="S176" s="6" t="str">
        <f>_xlfn.CONCAT( Table2[[#This Row],[device_suggested_area]], " ",Table2[[#This Row],[powercalc_group_3]])</f>
        <v>Dining Lights</v>
      </c>
      <c r="T176" s="6"/>
      <c r="V176" s="8"/>
      <c r="W176" s="8" t="s">
        <v>703</v>
      </c>
      <c r="X176" s="72">
        <v>500</v>
      </c>
      <c r="Y176" s="14" t="s">
        <v>1136</v>
      </c>
      <c r="Z176" s="14" t="s">
        <v>782</v>
      </c>
      <c r="AF176" s="8"/>
      <c r="AH176" s="6" t="str">
        <f>IF(ISBLANK(AG176),  "", _xlfn.CONCAT("haas/entity/sensor/", LOWER(C176), "/", E176, "/config"))</f>
        <v/>
      </c>
      <c r="AI176" s="6" t="str">
        <f>IF(ISBLANK(AG176),  "", _xlfn.CONCAT(LOWER(C176), "/", E176))</f>
        <v/>
      </c>
      <c r="AK176" s="6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76" s="6" t="str">
        <f>LOWER(_xlfn.CONCAT(Table2[[#This Row],[device_suggested_area]], "-",Table2[[#This Row],[device_identifiers]]))</f>
        <v>dining-main-bulb-3</v>
      </c>
      <c r="AN176" s="8" t="s">
        <v>700</v>
      </c>
      <c r="AO176" s="6" t="s">
        <v>710</v>
      </c>
      <c r="AP176" s="6" t="s">
        <v>699</v>
      </c>
      <c r="AQ176" s="6" t="s">
        <v>478</v>
      </c>
      <c r="AS176" s="6" t="s">
        <v>202</v>
      </c>
      <c r="AV176" s="6" t="s">
        <v>729</v>
      </c>
      <c r="AW176" s="6"/>
      <c r="AZ176" s="6" t="str">
        <f>IF(AND(ISBLANK(AV176), ISBLANK(AW176)), "", _xlfn.CONCAT("[", IF(ISBLANK(AV176), "", _xlfn.CONCAT("[""mac"", """, AV176, """]")), IF(ISBLANK(AW176), "", _xlfn.CONCAT(", [""ip"", """, AW176, """]")), "]"))</f>
        <v>[["mac", "0x00178801039f584a"]]</v>
      </c>
    </row>
    <row r="177" spans="1:52" ht="16" customHeight="1">
      <c r="A177" s="6">
        <v>1617</v>
      </c>
      <c r="B177" s="6" t="s">
        <v>26</v>
      </c>
      <c r="C177" s="6" t="s">
        <v>478</v>
      </c>
      <c r="D177" s="6" t="s">
        <v>137</v>
      </c>
      <c r="E177" s="6" t="str">
        <f>SUBSTITUTE(Table2[[#This Row],[device_name]], "-", "_")</f>
        <v>dining_main_bulb_4</v>
      </c>
      <c r="F177" s="6" t="str">
        <f>IF(ISBLANK(E177), "", Table2[[#This Row],[unique_id]])</f>
        <v>dining_main_bulb_4</v>
      </c>
      <c r="H177" s="6" t="s">
        <v>139</v>
      </c>
      <c r="O177" s="8" t="s">
        <v>1209</v>
      </c>
      <c r="P177" s="6" t="s">
        <v>172</v>
      </c>
      <c r="Q177" s="6" t="s">
        <v>1140</v>
      </c>
      <c r="R177" s="6" t="str">
        <f>Table2[[#This Row],[entity_domain]]</f>
        <v>Lights</v>
      </c>
      <c r="S177" s="6" t="str">
        <f>_xlfn.CONCAT( Table2[[#This Row],[device_suggested_area]], " ",Table2[[#This Row],[powercalc_group_3]])</f>
        <v>Dining Lights</v>
      </c>
      <c r="T177" s="6"/>
      <c r="V177" s="8"/>
      <c r="W177" s="8" t="s">
        <v>703</v>
      </c>
      <c r="X177" s="72">
        <v>500</v>
      </c>
      <c r="Y177" s="14" t="s">
        <v>1136</v>
      </c>
      <c r="Z177" s="14" t="s">
        <v>782</v>
      </c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77" s="6" t="str">
        <f>LOWER(_xlfn.CONCAT(Table2[[#This Row],[device_suggested_area]], "-",Table2[[#This Row],[device_identifiers]]))</f>
        <v>dining-main-bulb-4</v>
      </c>
      <c r="AN177" s="8" t="s">
        <v>700</v>
      </c>
      <c r="AO177" s="6" t="s">
        <v>714</v>
      </c>
      <c r="AP177" s="6" t="s">
        <v>699</v>
      </c>
      <c r="AQ177" s="6" t="s">
        <v>478</v>
      </c>
      <c r="AS177" s="6" t="s">
        <v>202</v>
      </c>
      <c r="AV177" s="6" t="s">
        <v>730</v>
      </c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>[["mac", "0x00178801039f69d4"]]</v>
      </c>
    </row>
    <row r="178" spans="1:52" ht="16" customHeight="1">
      <c r="A178" s="6">
        <v>1618</v>
      </c>
      <c r="B178" s="6" t="s">
        <v>26</v>
      </c>
      <c r="C178" s="6" t="s">
        <v>478</v>
      </c>
      <c r="D178" s="6" t="s">
        <v>137</v>
      </c>
      <c r="E178" s="6" t="str">
        <f>SUBSTITUTE(Table2[[#This Row],[device_name]], "-", "_")</f>
        <v>dining_main_bulb_5</v>
      </c>
      <c r="F178" s="6" t="str">
        <f>IF(ISBLANK(E178), "", Table2[[#This Row],[unique_id]])</f>
        <v>dining_main_bulb_5</v>
      </c>
      <c r="H178" s="6" t="s">
        <v>139</v>
      </c>
      <c r="O178" s="8" t="s">
        <v>1209</v>
      </c>
      <c r="P178" s="6" t="s">
        <v>172</v>
      </c>
      <c r="Q178" s="10" t="s">
        <v>1140</v>
      </c>
      <c r="R178" s="6" t="str">
        <f>Table2[[#This Row],[entity_domain]]</f>
        <v>Lights</v>
      </c>
      <c r="S178" s="6" t="str">
        <f>_xlfn.CONCAT( Table2[[#This Row],[device_suggested_area]], " ",Table2[[#This Row],[powercalc_group_3]])</f>
        <v>Dining Lights</v>
      </c>
      <c r="T178" s="6"/>
      <c r="V178" s="8"/>
      <c r="W178" s="8" t="s">
        <v>703</v>
      </c>
      <c r="X178" s="72">
        <v>500</v>
      </c>
      <c r="Y178" s="14" t="s">
        <v>1136</v>
      </c>
      <c r="Z178" s="14" t="s">
        <v>782</v>
      </c>
      <c r="AF178" s="8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K178" s="6"/>
      <c r="AL17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78" s="6" t="str">
        <f>LOWER(_xlfn.CONCAT(Table2[[#This Row],[device_suggested_area]], "-",Table2[[#This Row],[device_identifiers]]))</f>
        <v>dining-main-bulb-5</v>
      </c>
      <c r="AN178" s="8" t="s">
        <v>700</v>
      </c>
      <c r="AO178" s="6" t="s">
        <v>715</v>
      </c>
      <c r="AP178" s="6" t="s">
        <v>699</v>
      </c>
      <c r="AQ178" s="6" t="s">
        <v>478</v>
      </c>
      <c r="AS178" s="6" t="s">
        <v>202</v>
      </c>
      <c r="AV178" s="6" t="s">
        <v>731</v>
      </c>
      <c r="AW178" s="6"/>
      <c r="AZ178" s="6" t="str">
        <f>IF(AND(ISBLANK(AV178), ISBLANK(AW178)), "", _xlfn.CONCAT("[", IF(ISBLANK(AV178), "", _xlfn.CONCAT("[""mac"", """, AV178, """]")), IF(ISBLANK(AW178), "", _xlfn.CONCAT(", [""ip"", """, AW178, """]")), "]"))</f>
        <v>[["mac", "0x00178801039f574e"]]</v>
      </c>
    </row>
    <row r="179" spans="1:52" ht="16" customHeight="1">
      <c r="A179" s="6">
        <v>1619</v>
      </c>
      <c r="B179" s="6" t="s">
        <v>26</v>
      </c>
      <c r="C179" s="6" t="s">
        <v>478</v>
      </c>
      <c r="D179" s="6" t="s">
        <v>137</v>
      </c>
      <c r="E179" s="6" t="str">
        <f>SUBSTITUTE(Table2[[#This Row],[device_name]], "-", "_")</f>
        <v>dining_main_bulb_6</v>
      </c>
      <c r="F179" s="6" t="str">
        <f>IF(ISBLANK(E179), "", Table2[[#This Row],[unique_id]])</f>
        <v>dining_main_bulb_6</v>
      </c>
      <c r="H179" s="6" t="s">
        <v>139</v>
      </c>
      <c r="O179" s="8" t="s">
        <v>1209</v>
      </c>
      <c r="P179" s="6" t="s">
        <v>172</v>
      </c>
      <c r="Q179" s="10" t="s">
        <v>1140</v>
      </c>
      <c r="R179" s="6" t="str">
        <f>Table2[[#This Row],[entity_domain]]</f>
        <v>Lights</v>
      </c>
      <c r="S179" s="6" t="str">
        <f>_xlfn.CONCAT( Table2[[#This Row],[device_suggested_area]], " ",Table2[[#This Row],[powercalc_group_3]])</f>
        <v>Dining Lights</v>
      </c>
      <c r="T179" s="6"/>
      <c r="V179" s="8"/>
      <c r="W179" s="8" t="s">
        <v>703</v>
      </c>
      <c r="X179" s="72">
        <v>500</v>
      </c>
      <c r="Y179" s="14" t="s">
        <v>1136</v>
      </c>
      <c r="Z179" s="14" t="s">
        <v>782</v>
      </c>
      <c r="AF179" s="8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K179" s="6"/>
      <c r="AL17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79" s="6" t="str">
        <f>LOWER(_xlfn.CONCAT(Table2[[#This Row],[device_suggested_area]], "-",Table2[[#This Row],[device_identifiers]]))</f>
        <v>dining-main-bulb-6</v>
      </c>
      <c r="AN179" s="8" t="s">
        <v>700</v>
      </c>
      <c r="AO179" s="6" t="s">
        <v>716</v>
      </c>
      <c r="AP179" s="6" t="s">
        <v>699</v>
      </c>
      <c r="AQ179" s="6" t="s">
        <v>478</v>
      </c>
      <c r="AS179" s="6" t="s">
        <v>202</v>
      </c>
      <c r="AV179" s="6" t="s">
        <v>732</v>
      </c>
      <c r="AW179" s="6"/>
      <c r="AZ179" s="6" t="str">
        <f>IF(AND(ISBLANK(AV179), ISBLANK(AW179)), "", _xlfn.CONCAT("[", IF(ISBLANK(AV179), "", _xlfn.CONCAT("[""mac"", """, AV179, """]")), IF(ISBLANK(AW179), "", _xlfn.CONCAT(", [""ip"", """, AW179, """]")), "]"))</f>
        <v>[["mac", "0x00178801039f4eed"]]</v>
      </c>
    </row>
    <row r="180" spans="1:52" ht="16" customHeight="1">
      <c r="A180" s="6">
        <v>1620</v>
      </c>
      <c r="B180" s="6" t="s">
        <v>26</v>
      </c>
      <c r="C180" s="6" t="s">
        <v>478</v>
      </c>
      <c r="D180" s="6" t="s">
        <v>137</v>
      </c>
      <c r="E180" s="6" t="s">
        <v>353</v>
      </c>
      <c r="F180" s="6" t="str">
        <f>IF(ISBLANK(E180), "", Table2[[#This Row],[unique_id]])</f>
        <v>lounge_main</v>
      </c>
      <c r="G180" s="6" t="s">
        <v>216</v>
      </c>
      <c r="H180" s="6" t="s">
        <v>139</v>
      </c>
      <c r="I180" s="6" t="s">
        <v>132</v>
      </c>
      <c r="J180" s="6" t="s">
        <v>1101</v>
      </c>
      <c r="K180" s="6" t="s">
        <v>1012</v>
      </c>
      <c r="M180" s="6" t="s">
        <v>136</v>
      </c>
      <c r="T180" s="6"/>
      <c r="V180" s="8"/>
      <c r="W180" s="8" t="s">
        <v>704</v>
      </c>
      <c r="X180" s="72">
        <v>600</v>
      </c>
      <c r="Y180" s="14" t="s">
        <v>1138</v>
      </c>
      <c r="Z180" s="14" t="s">
        <v>782</v>
      </c>
      <c r="AD180" s="6" t="s">
        <v>336</v>
      </c>
      <c r="AF180" s="8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K180" s="6"/>
      <c r="AL18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80" s="6" t="str">
        <f>LOWER(_xlfn.CONCAT(Table2[[#This Row],[device_suggested_area]], "-",Table2[[#This Row],[device_identifiers]]))</f>
        <v>lounge-main</v>
      </c>
      <c r="AN180" s="8" t="s">
        <v>700</v>
      </c>
      <c r="AO180" s="6" t="s">
        <v>701</v>
      </c>
      <c r="AP180" s="6" t="s">
        <v>699</v>
      </c>
      <c r="AQ180" s="6" t="s">
        <v>478</v>
      </c>
      <c r="AS180" s="6" t="s">
        <v>203</v>
      </c>
      <c r="AV180" s="6"/>
      <c r="AW180" s="6"/>
      <c r="AZ180" s="6" t="str">
        <f>IF(AND(ISBLANK(AV180), ISBLANK(AW180)), "", _xlfn.CONCAT("[", IF(ISBLANK(AV180), "", _xlfn.CONCAT("[""mac"", """, AV180, """]")), IF(ISBLANK(AW180), "", _xlfn.CONCAT(", [""ip"", """, AW180, """]")), "]"))</f>
        <v/>
      </c>
    </row>
    <row r="181" spans="1:52" ht="16" customHeight="1">
      <c r="A181" s="6">
        <v>1621</v>
      </c>
      <c r="B181" s="6" t="s">
        <v>26</v>
      </c>
      <c r="C181" s="6" t="s">
        <v>478</v>
      </c>
      <c r="D181" s="6" t="s">
        <v>137</v>
      </c>
      <c r="E181" s="6" t="str">
        <f>SUBSTITUTE(Table2[[#This Row],[device_name]], "-", "_")</f>
        <v>lounge_main_bulb_1</v>
      </c>
      <c r="F181" s="6" t="str">
        <f>IF(ISBLANK(E181), "", Table2[[#This Row],[unique_id]])</f>
        <v>lounge_main_bulb_1</v>
      </c>
      <c r="H181" s="6" t="s">
        <v>139</v>
      </c>
      <c r="O181" s="8" t="s">
        <v>1209</v>
      </c>
      <c r="P181" s="6" t="s">
        <v>172</v>
      </c>
      <c r="Q181" s="6" t="s">
        <v>1140</v>
      </c>
      <c r="R181" s="6" t="str">
        <f>Table2[[#This Row],[entity_domain]]</f>
        <v>Lights</v>
      </c>
      <c r="S181" s="6" t="str">
        <f>_xlfn.CONCAT( Table2[[#This Row],[device_suggested_area]], " ",Table2[[#This Row],[powercalc_group_3]])</f>
        <v>Lounge Lights</v>
      </c>
      <c r="T181" s="6"/>
      <c r="V181" s="8"/>
      <c r="W181" s="8" t="s">
        <v>703</v>
      </c>
      <c r="X181" s="72">
        <v>600</v>
      </c>
      <c r="Y181" s="14" t="s">
        <v>1136</v>
      </c>
      <c r="Z181" s="14" t="s">
        <v>782</v>
      </c>
      <c r="AF181" s="8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K181" s="6"/>
      <c r="AL18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81" s="6" t="str">
        <f>LOWER(_xlfn.CONCAT(Table2[[#This Row],[device_suggested_area]], "-",Table2[[#This Row],[device_identifiers]]))</f>
        <v>lounge-main-bulb-1</v>
      </c>
      <c r="AN181" s="8" t="s">
        <v>700</v>
      </c>
      <c r="AO181" s="6" t="s">
        <v>702</v>
      </c>
      <c r="AP181" s="6" t="s">
        <v>699</v>
      </c>
      <c r="AQ181" s="6" t="s">
        <v>478</v>
      </c>
      <c r="AS181" s="6" t="s">
        <v>203</v>
      </c>
      <c r="AV181" s="6" t="s">
        <v>733</v>
      </c>
      <c r="AW181" s="6"/>
      <c r="AZ181" s="6" t="str">
        <f>IF(AND(ISBLANK(AV181), ISBLANK(AW181)), "", _xlfn.CONCAT("[", IF(ISBLANK(AV181), "", _xlfn.CONCAT("[""mac"", """, AV181, """]")), IF(ISBLANK(AW181), "", _xlfn.CONCAT(", [""ip"", """, AW181, """]")), "]"))</f>
        <v>[["mac", "0x00178801039f6b78"]]</v>
      </c>
    </row>
    <row r="182" spans="1:52" ht="16" customHeight="1">
      <c r="A182" s="6">
        <v>1622</v>
      </c>
      <c r="B182" s="6" t="s">
        <v>26</v>
      </c>
      <c r="C182" s="6" t="s">
        <v>478</v>
      </c>
      <c r="D182" s="6" t="s">
        <v>137</v>
      </c>
      <c r="E182" s="6" t="str">
        <f>SUBSTITUTE(Table2[[#This Row],[device_name]], "-", "_")</f>
        <v>lounge_main_bulb_2</v>
      </c>
      <c r="F182" s="6" t="str">
        <f>IF(ISBLANK(E182), "", Table2[[#This Row],[unique_id]])</f>
        <v>lounge_main_bulb_2</v>
      </c>
      <c r="H182" s="6" t="s">
        <v>139</v>
      </c>
      <c r="O182" s="8" t="s">
        <v>1209</v>
      </c>
      <c r="P182" s="6" t="s">
        <v>172</v>
      </c>
      <c r="Q182" s="6" t="s">
        <v>1140</v>
      </c>
      <c r="R182" s="6" t="str">
        <f>Table2[[#This Row],[entity_domain]]</f>
        <v>Lights</v>
      </c>
      <c r="S182" s="6" t="str">
        <f>_xlfn.CONCAT( Table2[[#This Row],[device_suggested_area]], " ",Table2[[#This Row],[powercalc_group_3]])</f>
        <v>Lounge Lights</v>
      </c>
      <c r="T182" s="6"/>
      <c r="V182" s="8"/>
      <c r="W182" s="8" t="s">
        <v>703</v>
      </c>
      <c r="X182" s="72">
        <v>600</v>
      </c>
      <c r="Y182" s="14" t="s">
        <v>1136</v>
      </c>
      <c r="Z182" s="14" t="s">
        <v>782</v>
      </c>
      <c r="AF182" s="8"/>
      <c r="AH182" s="6" t="str">
        <f>IF(ISBLANK(AG182),  "", _xlfn.CONCAT("haas/entity/sensor/", LOWER(C182), "/", E182, "/config"))</f>
        <v/>
      </c>
      <c r="AI182" s="6" t="str">
        <f>IF(ISBLANK(AG182),  "", _xlfn.CONCAT(LOWER(C182), "/", E182))</f>
        <v/>
      </c>
      <c r="AK182" s="6"/>
      <c r="AL18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82" s="6" t="str">
        <f>LOWER(_xlfn.CONCAT(Table2[[#This Row],[device_suggested_area]], "-",Table2[[#This Row],[device_identifiers]]))</f>
        <v>lounge-main-bulb-2</v>
      </c>
      <c r="AN182" s="8" t="s">
        <v>700</v>
      </c>
      <c r="AO182" s="6" t="s">
        <v>709</v>
      </c>
      <c r="AP182" s="6" t="s">
        <v>699</v>
      </c>
      <c r="AQ182" s="6" t="s">
        <v>478</v>
      </c>
      <c r="AS182" s="6" t="s">
        <v>203</v>
      </c>
      <c r="AV182" s="6" t="s">
        <v>734</v>
      </c>
      <c r="AW182" s="6"/>
      <c r="AZ182" s="6" t="str">
        <f>IF(AND(ISBLANK(AV182), ISBLANK(AW182)), "", _xlfn.CONCAT("[", IF(ISBLANK(AV182), "", _xlfn.CONCAT("[""mac"", """, AV182, """]")), IF(ISBLANK(AW182), "", _xlfn.CONCAT(", [""ip"", """, AW182, """]")), "]"))</f>
        <v>[["mac", "0x001788010444ef85"]]</v>
      </c>
    </row>
    <row r="183" spans="1:52" ht="16" customHeight="1">
      <c r="A183" s="6">
        <v>1623</v>
      </c>
      <c r="B183" s="6" t="s">
        <v>26</v>
      </c>
      <c r="C183" s="6" t="s">
        <v>478</v>
      </c>
      <c r="D183" s="6" t="s">
        <v>137</v>
      </c>
      <c r="E183" s="6" t="str">
        <f>SUBSTITUTE(Table2[[#This Row],[device_name]], "-", "_")</f>
        <v>lounge_main_bulb_3</v>
      </c>
      <c r="F183" s="6" t="str">
        <f>IF(ISBLANK(E183), "", Table2[[#This Row],[unique_id]])</f>
        <v>lounge_main_bulb_3</v>
      </c>
      <c r="H183" s="6" t="s">
        <v>139</v>
      </c>
      <c r="O183" s="8" t="s">
        <v>1209</v>
      </c>
      <c r="P183" s="6" t="s">
        <v>172</v>
      </c>
      <c r="Q183" s="6" t="s">
        <v>1140</v>
      </c>
      <c r="R183" s="6" t="str">
        <f>Table2[[#This Row],[entity_domain]]</f>
        <v>Lights</v>
      </c>
      <c r="S183" s="6" t="str">
        <f>_xlfn.CONCAT( Table2[[#This Row],[device_suggested_area]], " ",Table2[[#This Row],[powercalc_group_3]])</f>
        <v>Lounge Lights</v>
      </c>
      <c r="T183" s="6"/>
      <c r="V183" s="8"/>
      <c r="W183" s="8" t="s">
        <v>703</v>
      </c>
      <c r="X183" s="72">
        <v>600</v>
      </c>
      <c r="Y183" s="14" t="s">
        <v>1136</v>
      </c>
      <c r="Z183" s="14" t="s">
        <v>782</v>
      </c>
      <c r="AF183" s="8"/>
      <c r="AH183" s="6" t="str">
        <f>IF(ISBLANK(AG183),  "", _xlfn.CONCAT("haas/entity/sensor/", LOWER(C183), "/", E183, "/config"))</f>
        <v/>
      </c>
      <c r="AI183" s="6" t="str">
        <f>IF(ISBLANK(AG183),  "", _xlfn.CONCAT(LOWER(C183), "/", E183))</f>
        <v/>
      </c>
      <c r="AK183" s="6"/>
      <c r="AL18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83" s="6" t="str">
        <f>LOWER(_xlfn.CONCAT(Table2[[#This Row],[device_suggested_area]], "-",Table2[[#This Row],[device_identifiers]]))</f>
        <v>lounge-main-bulb-3</v>
      </c>
      <c r="AN183" s="8" t="s">
        <v>700</v>
      </c>
      <c r="AO183" s="6" t="s">
        <v>710</v>
      </c>
      <c r="AP183" s="6" t="s">
        <v>699</v>
      </c>
      <c r="AQ183" s="6" t="s">
        <v>478</v>
      </c>
      <c r="AS183" s="6" t="s">
        <v>203</v>
      </c>
      <c r="AV183" s="6" t="s">
        <v>735</v>
      </c>
      <c r="AW183" s="6"/>
      <c r="AZ183" s="6" t="str">
        <f>IF(AND(ISBLANK(AV183), ISBLANK(AW183)), "", _xlfn.CONCAT("[", IF(ISBLANK(AV183), "", _xlfn.CONCAT("[""mac"", """, AV183, """]")), IF(ISBLANK(AW183), "", _xlfn.CONCAT(", [""ip"", """, AW183, """]")), "]"))</f>
        <v>[["mac", "0x00178801039f6b4a"]]</v>
      </c>
    </row>
    <row r="184" spans="1:52" ht="16" customHeight="1">
      <c r="A184" s="6">
        <v>1624</v>
      </c>
      <c r="B184" s="6" t="s">
        <v>26</v>
      </c>
      <c r="C184" s="6" t="s">
        <v>133</v>
      </c>
      <c r="D184" s="6" t="s">
        <v>137</v>
      </c>
      <c r="E184" s="6" t="s">
        <v>584</v>
      </c>
      <c r="F184" s="6" t="str">
        <f>IF(ISBLANK(E184), "", Table2[[#This Row],[unique_id]])</f>
        <v>lounge_fan</v>
      </c>
      <c r="G184" s="6" t="s">
        <v>200</v>
      </c>
      <c r="H184" s="6" t="s">
        <v>139</v>
      </c>
      <c r="I184" s="6" t="s">
        <v>132</v>
      </c>
      <c r="J184" s="6" t="s">
        <v>1102</v>
      </c>
      <c r="M184" s="6" t="s">
        <v>136</v>
      </c>
      <c r="O184" s="8" t="s">
        <v>1209</v>
      </c>
      <c r="P184" s="6" t="s">
        <v>172</v>
      </c>
      <c r="Q184" s="6" t="s">
        <v>1140</v>
      </c>
      <c r="R184" s="6" t="str">
        <f>Table2[[#This Row],[entity_domain]]</f>
        <v>Lights</v>
      </c>
      <c r="S184" s="6" t="str">
        <f>_xlfn.CONCAT( Table2[[#This Row],[device_suggested_area]], " ",Table2[[#This Row],[powercalc_group_3]])</f>
        <v>Lounge Lights</v>
      </c>
      <c r="T184" s="9" t="s">
        <v>1155</v>
      </c>
      <c r="V184" s="8"/>
      <c r="W184" s="8"/>
      <c r="X184" s="8"/>
      <c r="Y184" s="8"/>
      <c r="AD184" s="6" t="s">
        <v>336</v>
      </c>
      <c r="AF184" s="8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K184" s="6"/>
      <c r="AL184" s="34"/>
      <c r="AM184" s="6"/>
      <c r="AN184" s="8"/>
      <c r="AS184" s="6" t="s">
        <v>203</v>
      </c>
      <c r="AT184" s="6" t="s">
        <v>1030</v>
      </c>
      <c r="AV184" s="6"/>
      <c r="AW184" s="6"/>
      <c r="AZ184" s="6" t="str">
        <f>IF(AND(ISBLANK(AV184), ISBLANK(AW184)), "", _xlfn.CONCAT("[", IF(ISBLANK(AV184), "", _xlfn.CONCAT("[""mac"", """, AV184, """]")), IF(ISBLANK(AW184), "", _xlfn.CONCAT(", [""ip"", """, AW184, """]")), "]"))</f>
        <v/>
      </c>
    </row>
    <row r="185" spans="1:52" ht="16" customHeight="1">
      <c r="A185" s="6">
        <v>1625</v>
      </c>
      <c r="B185" s="6" t="s">
        <v>26</v>
      </c>
      <c r="C185" s="6" t="s">
        <v>478</v>
      </c>
      <c r="D185" s="6" t="s">
        <v>137</v>
      </c>
      <c r="E185" s="6" t="s">
        <v>791</v>
      </c>
      <c r="F185" s="6" t="str">
        <f>IF(ISBLANK(E185), "", Table2[[#This Row],[unique_id]])</f>
        <v>lounge_lamp</v>
      </c>
      <c r="G185" s="6" t="s">
        <v>792</v>
      </c>
      <c r="H185" s="6" t="s">
        <v>139</v>
      </c>
      <c r="I185" s="6" t="s">
        <v>132</v>
      </c>
      <c r="J185" s="6" t="s">
        <v>748</v>
      </c>
      <c r="K185" s="6" t="s">
        <v>1012</v>
      </c>
      <c r="M185" s="6" t="s">
        <v>136</v>
      </c>
      <c r="T185" s="6"/>
      <c r="V185" s="8"/>
      <c r="W185" s="8" t="s">
        <v>704</v>
      </c>
      <c r="X185" s="72" t="s">
        <v>794</v>
      </c>
      <c r="Y185" s="14" t="s">
        <v>1138</v>
      </c>
      <c r="Z185" s="14" t="s">
        <v>782</v>
      </c>
      <c r="AD185" s="6" t="s">
        <v>336</v>
      </c>
      <c r="AF185" s="8"/>
      <c r="AH185" s="6" t="str">
        <f>IF(ISBLANK(AG185),  "", _xlfn.CONCAT("haas/entity/sensor/", LOWER(C185), "/", E185, "/config"))</f>
        <v/>
      </c>
      <c r="AI185" s="6" t="str">
        <f>IF(ISBLANK(AG185),  "", _xlfn.CONCAT(LOWER(C185), "/", E185))</f>
        <v/>
      </c>
      <c r="AK185" s="6"/>
      <c r="AL18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85" s="6" t="str">
        <f>LOWER(_xlfn.CONCAT(Table2[[#This Row],[device_suggested_area]], "-",Table2[[#This Row],[device_identifiers]]))</f>
        <v>lounge-lamp</v>
      </c>
      <c r="AN185" s="8" t="s">
        <v>700</v>
      </c>
      <c r="AO185" s="6" t="s">
        <v>712</v>
      </c>
      <c r="AP185" s="6" t="s">
        <v>699</v>
      </c>
      <c r="AQ185" s="6" t="s">
        <v>478</v>
      </c>
      <c r="AS185" s="6" t="s">
        <v>203</v>
      </c>
      <c r="AT185" s="6" t="s">
        <v>1030</v>
      </c>
      <c r="AV185" s="6"/>
      <c r="AW185" s="6"/>
      <c r="AZ185" s="6" t="str">
        <f>IF(AND(ISBLANK(AV185), ISBLANK(AW185)), "", _xlfn.CONCAT("[", IF(ISBLANK(AV185), "", _xlfn.CONCAT("[""mac"", """, AV185, """]")), IF(ISBLANK(AW185), "", _xlfn.CONCAT(", [""ip"", """, AW185, """]")), "]"))</f>
        <v/>
      </c>
    </row>
    <row r="186" spans="1:52" ht="16" customHeight="1">
      <c r="A186" s="6">
        <v>1626</v>
      </c>
      <c r="B186" s="6" t="s">
        <v>26</v>
      </c>
      <c r="C186" s="6" t="s">
        <v>478</v>
      </c>
      <c r="D186" s="6" t="s">
        <v>137</v>
      </c>
      <c r="E186" s="6" t="str">
        <f>SUBSTITUTE(Table2[[#This Row],[device_name]], "-", "_")</f>
        <v>lounge_lamp_bulb_1</v>
      </c>
      <c r="F186" s="6" t="str">
        <f>IF(ISBLANK(E186), "", Table2[[#This Row],[unique_id]])</f>
        <v>lounge_lamp_bulb_1</v>
      </c>
      <c r="H186" s="6" t="s">
        <v>139</v>
      </c>
      <c r="O186" s="8" t="s">
        <v>1209</v>
      </c>
      <c r="P186" s="6" t="s">
        <v>172</v>
      </c>
      <c r="Q186" s="6" t="s">
        <v>1140</v>
      </c>
      <c r="R186" s="6" t="str">
        <f>Table2[[#This Row],[entity_domain]]</f>
        <v>Lights</v>
      </c>
      <c r="S186" s="6" t="str">
        <f>_xlfn.CONCAT( Table2[[#This Row],[device_suggested_area]], " ",Table2[[#This Row],[powercalc_group_3]])</f>
        <v>Lounge Lights</v>
      </c>
      <c r="T186" s="6"/>
      <c r="V186" s="8"/>
      <c r="W186" s="8" t="s">
        <v>703</v>
      </c>
      <c r="X186" s="72" t="s">
        <v>794</v>
      </c>
      <c r="Y186" s="14" t="s">
        <v>1136</v>
      </c>
      <c r="Z186" s="14" t="s">
        <v>781</v>
      </c>
      <c r="AF186" s="8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K186" s="6"/>
      <c r="AL18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86" s="6" t="str">
        <f>LOWER(_xlfn.CONCAT(Table2[[#This Row],[device_suggested_area]], "-",Table2[[#This Row],[device_identifiers]]))</f>
        <v>lounge-lamp-bulb-1</v>
      </c>
      <c r="AN186" s="8" t="s">
        <v>700</v>
      </c>
      <c r="AO186" s="6" t="s">
        <v>713</v>
      </c>
      <c r="AP186" s="6" t="s">
        <v>699</v>
      </c>
      <c r="AQ186" s="6" t="s">
        <v>478</v>
      </c>
      <c r="AS186" s="6" t="s">
        <v>203</v>
      </c>
      <c r="AT186" s="6" t="s">
        <v>1030</v>
      </c>
      <c r="AV186" s="6" t="s">
        <v>793</v>
      </c>
      <c r="AW186" s="6"/>
      <c r="AZ186" s="6" t="str">
        <f>IF(AND(ISBLANK(AV186), ISBLANK(AW186)), "", _xlfn.CONCAT("[", IF(ISBLANK(AV186), "", _xlfn.CONCAT("[""mac"", """, AV186, """]")), IF(ISBLANK(AW186), "", _xlfn.CONCAT(", [""ip"", """, AW186, """]")), "]"))</f>
        <v>[["mac", "0x0017880106bc4f2d"]]</v>
      </c>
    </row>
    <row r="187" spans="1:52" ht="16" customHeight="1">
      <c r="A187" s="6">
        <v>1627</v>
      </c>
      <c r="B187" s="6" t="s">
        <v>26</v>
      </c>
      <c r="C187" s="6" t="s">
        <v>478</v>
      </c>
      <c r="D187" s="6" t="s">
        <v>137</v>
      </c>
      <c r="E187" s="6" t="s">
        <v>354</v>
      </c>
      <c r="F187" s="6" t="str">
        <f>IF(ISBLANK(E187), "", Table2[[#This Row],[unique_id]])</f>
        <v>parents_main</v>
      </c>
      <c r="G187" s="6" t="s">
        <v>205</v>
      </c>
      <c r="H187" s="6" t="s">
        <v>139</v>
      </c>
      <c r="I187" s="6" t="s">
        <v>132</v>
      </c>
      <c r="J187" s="62" t="s">
        <v>1101</v>
      </c>
      <c r="K187" s="6" t="s">
        <v>1013</v>
      </c>
      <c r="M187" s="6" t="s">
        <v>136</v>
      </c>
      <c r="T187" s="6"/>
      <c r="V187" s="8"/>
      <c r="W187" s="8" t="s">
        <v>704</v>
      </c>
      <c r="X187" s="8">
        <v>700</v>
      </c>
      <c r="Y187" s="14" t="s">
        <v>1138</v>
      </c>
      <c r="Z187" s="14" t="s">
        <v>780</v>
      </c>
      <c r="AD187" s="6" t="s">
        <v>336</v>
      </c>
      <c r="AF187" s="8"/>
      <c r="AH187" s="6" t="str">
        <f>IF(ISBLANK(AG187),  "", _xlfn.CONCAT("haas/entity/sensor/", LOWER(C187), "/", E187, "/config"))</f>
        <v/>
      </c>
      <c r="AI187" s="6" t="str">
        <f>IF(ISBLANK(AG187),  "", _xlfn.CONCAT(LOWER(C187), "/", E187))</f>
        <v/>
      </c>
      <c r="AK187" s="6"/>
      <c r="AL18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87" s="6" t="str">
        <f>LOWER(_xlfn.CONCAT(Table2[[#This Row],[device_suggested_area]], "-",Table2[[#This Row],[device_identifiers]]))</f>
        <v>parents-main</v>
      </c>
      <c r="AN187" s="8" t="s">
        <v>700</v>
      </c>
      <c r="AO187" s="6" t="s">
        <v>701</v>
      </c>
      <c r="AP187" s="6" t="s">
        <v>699</v>
      </c>
      <c r="AQ187" s="6" t="s">
        <v>478</v>
      </c>
      <c r="AS187" s="6" t="s">
        <v>201</v>
      </c>
      <c r="AV187" s="6"/>
      <c r="AW187" s="6"/>
      <c r="AZ187" s="6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customHeight="1">
      <c r="A188" s="6">
        <v>1628</v>
      </c>
      <c r="B188" s="63" t="s">
        <v>26</v>
      </c>
      <c r="C188" s="6" t="s">
        <v>478</v>
      </c>
      <c r="D188" s="63" t="s">
        <v>137</v>
      </c>
      <c r="E188" s="63" t="str">
        <f>SUBSTITUTE(Table2[[#This Row],[device_name]], "-", "_")</f>
        <v>parents_main_bulb_1</v>
      </c>
      <c r="F188" s="6" t="str">
        <f>IF(ISBLANK(E188), "", Table2[[#This Row],[unique_id]])</f>
        <v>parents_main_bulb_1</v>
      </c>
      <c r="G188" s="63"/>
      <c r="H188" s="63" t="s">
        <v>139</v>
      </c>
      <c r="I188" s="63"/>
      <c r="K188" s="63"/>
      <c r="L188" s="63"/>
      <c r="M188" s="63"/>
      <c r="O188" s="8" t="s">
        <v>1209</v>
      </c>
      <c r="P188" s="6" t="s">
        <v>172</v>
      </c>
      <c r="Q188" s="6" t="s">
        <v>1140</v>
      </c>
      <c r="R188" s="6" t="str">
        <f>Table2[[#This Row],[entity_domain]]</f>
        <v>Lights</v>
      </c>
      <c r="S188" s="6" t="str">
        <f>_xlfn.CONCAT( Table2[[#This Row],[device_suggested_area]], " ",Table2[[#This Row],[powercalc_group_3]])</f>
        <v>Parents Lights</v>
      </c>
      <c r="T188" s="6"/>
      <c r="V188" s="8"/>
      <c r="W188" s="8" t="s">
        <v>703</v>
      </c>
      <c r="X188" s="8">
        <v>700</v>
      </c>
      <c r="Y188" s="14" t="s">
        <v>1136</v>
      </c>
      <c r="Z188" s="14" t="s">
        <v>780</v>
      </c>
      <c r="AF188" s="8"/>
      <c r="AH188" s="6" t="str">
        <f>IF(ISBLANK(AG188),  "", _xlfn.CONCAT("haas/entity/sensor/", LOWER(C188), "/", E188, "/config"))</f>
        <v/>
      </c>
      <c r="AI188" s="6" t="str">
        <f>IF(ISBLANK(AG188),  "", _xlfn.CONCAT(LOWER(C188), "/", E188))</f>
        <v/>
      </c>
      <c r="AK188" s="6"/>
      <c r="AL18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88" s="6" t="str">
        <f>LOWER(_xlfn.CONCAT(Table2[[#This Row],[device_suggested_area]], "-",Table2[[#This Row],[device_identifiers]]))</f>
        <v>parents-main-bulb-1</v>
      </c>
      <c r="AN188" s="8" t="s">
        <v>700</v>
      </c>
      <c r="AO188" s="6" t="s">
        <v>702</v>
      </c>
      <c r="AP188" s="6" t="s">
        <v>699</v>
      </c>
      <c r="AQ188" s="6" t="s">
        <v>478</v>
      </c>
      <c r="AS188" s="6" t="s">
        <v>201</v>
      </c>
      <c r="AV188" s="6" t="s">
        <v>698</v>
      </c>
      <c r="AW188" s="6"/>
      <c r="AZ188" s="6" t="str">
        <f>IF(AND(ISBLANK(AV188), ISBLANK(AW188)), "", _xlfn.CONCAT("[", IF(ISBLANK(AV188), "", _xlfn.CONCAT("[""mac"", """, AV188, """]")), IF(ISBLANK(AW188), "", _xlfn.CONCAT(", [""ip"", """, AW188, """]")), "]"))</f>
        <v>[["mac", "0x00178801039f585a"]]</v>
      </c>
    </row>
    <row r="189" spans="1:52" ht="16" customHeight="1">
      <c r="A189" s="6">
        <v>1629</v>
      </c>
      <c r="B189" s="10" t="s">
        <v>26</v>
      </c>
      <c r="C189" s="6" t="s">
        <v>478</v>
      </c>
      <c r="D189" s="10" t="s">
        <v>137</v>
      </c>
      <c r="E189" s="10" t="str">
        <f>SUBSTITUTE(Table2[[#This Row],[device_name]], "-", "_")</f>
        <v>parents_main_bulb_2</v>
      </c>
      <c r="F189" s="6" t="str">
        <f>IF(ISBLANK(E189), "", Table2[[#This Row],[unique_id]])</f>
        <v>parents_main_bulb_2</v>
      </c>
      <c r="G189" s="10"/>
      <c r="H189" s="10" t="s">
        <v>139</v>
      </c>
      <c r="I189" s="10"/>
      <c r="K189" s="10"/>
      <c r="L189" s="10"/>
      <c r="M189" s="10"/>
      <c r="O189" s="8" t="s">
        <v>1209</v>
      </c>
      <c r="P189" s="6" t="s">
        <v>172</v>
      </c>
      <c r="Q189" s="6" t="s">
        <v>1140</v>
      </c>
      <c r="R189" s="6" t="str">
        <f>Table2[[#This Row],[entity_domain]]</f>
        <v>Lights</v>
      </c>
      <c r="S189" s="6" t="str">
        <f>_xlfn.CONCAT( Table2[[#This Row],[device_suggested_area]], " ",Table2[[#This Row],[powercalc_group_3]])</f>
        <v>Parents Lights</v>
      </c>
      <c r="T189" s="6"/>
      <c r="V189" s="8"/>
      <c r="W189" s="8" t="s">
        <v>703</v>
      </c>
      <c r="X189" s="8">
        <v>700</v>
      </c>
      <c r="Y189" s="14" t="s">
        <v>1136</v>
      </c>
      <c r="Z189" s="14" t="s">
        <v>780</v>
      </c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89" s="6" t="str">
        <f>LOWER(_xlfn.CONCAT(Table2[[#This Row],[device_suggested_area]], "-",Table2[[#This Row],[device_identifiers]]))</f>
        <v>parents-main-bulb-2</v>
      </c>
      <c r="AN189" s="8" t="s">
        <v>700</v>
      </c>
      <c r="AO189" s="6" t="s">
        <v>709</v>
      </c>
      <c r="AP189" s="6" t="s">
        <v>699</v>
      </c>
      <c r="AQ189" s="6" t="s">
        <v>478</v>
      </c>
      <c r="AS189" s="6" t="s">
        <v>201</v>
      </c>
      <c r="AV189" s="6" t="s">
        <v>707</v>
      </c>
      <c r="AW189" s="6"/>
      <c r="AZ189" s="6" t="str">
        <f>IF(AND(ISBLANK(AV189), ISBLANK(AW189)), "", _xlfn.CONCAT("[", IF(ISBLANK(AV189), "", _xlfn.CONCAT("[""mac"", """, AV189, """]")), IF(ISBLANK(AW189), "", _xlfn.CONCAT(", [""ip"", """, AW189, """]")), "]"))</f>
        <v>[["mac", "0x00178801039f69d1"]]</v>
      </c>
    </row>
    <row r="190" spans="1:52" ht="16" customHeight="1">
      <c r="A190" s="6">
        <v>1630</v>
      </c>
      <c r="B190" s="10" t="s">
        <v>26</v>
      </c>
      <c r="C190" s="6" t="s">
        <v>478</v>
      </c>
      <c r="D190" s="10" t="s">
        <v>137</v>
      </c>
      <c r="E190" s="10" t="str">
        <f>SUBSTITUTE(Table2[[#This Row],[device_name]], "-", "_")</f>
        <v>parents_main_bulb_3</v>
      </c>
      <c r="F190" s="6" t="str">
        <f>IF(ISBLANK(E190), "", Table2[[#This Row],[unique_id]])</f>
        <v>parents_main_bulb_3</v>
      </c>
      <c r="G190" s="10"/>
      <c r="H190" s="10" t="s">
        <v>139</v>
      </c>
      <c r="I190" s="10"/>
      <c r="K190" s="10"/>
      <c r="L190" s="10"/>
      <c r="M190" s="10"/>
      <c r="O190" s="8" t="s">
        <v>1209</v>
      </c>
      <c r="P190" s="6" t="s">
        <v>172</v>
      </c>
      <c r="Q190" s="6" t="s">
        <v>1140</v>
      </c>
      <c r="R190" s="6" t="str">
        <f>Table2[[#This Row],[entity_domain]]</f>
        <v>Lights</v>
      </c>
      <c r="S190" s="6" t="str">
        <f>_xlfn.CONCAT( Table2[[#This Row],[device_suggested_area]], " ",Table2[[#This Row],[powercalc_group_3]])</f>
        <v>Parents Lights</v>
      </c>
      <c r="T190" s="6"/>
      <c r="V190" s="8"/>
      <c r="W190" s="8" t="s">
        <v>703</v>
      </c>
      <c r="X190" s="8">
        <v>700</v>
      </c>
      <c r="Y190" s="14" t="s">
        <v>1136</v>
      </c>
      <c r="Z190" s="14" t="s">
        <v>780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90" s="6" t="str">
        <f>LOWER(_xlfn.CONCAT(Table2[[#This Row],[device_suggested_area]], "-",Table2[[#This Row],[device_identifiers]]))</f>
        <v>parents-main-bulb-3</v>
      </c>
      <c r="AN190" s="8" t="s">
        <v>700</v>
      </c>
      <c r="AO190" s="6" t="s">
        <v>710</v>
      </c>
      <c r="AP190" s="6" t="s">
        <v>699</v>
      </c>
      <c r="AQ190" s="6" t="s">
        <v>478</v>
      </c>
      <c r="AS190" s="6" t="s">
        <v>201</v>
      </c>
      <c r="AV190" s="6" t="s">
        <v>708</v>
      </c>
      <c r="AW190" s="6"/>
      <c r="AZ190" s="6" t="str">
        <f>IF(AND(ISBLANK(AV190), ISBLANK(AW190)), "", _xlfn.CONCAT("[", IF(ISBLANK(AV190), "", _xlfn.CONCAT("[""mac"", """, AV190, """]")), IF(ISBLANK(AW190), "", _xlfn.CONCAT(", [""ip"", """, AW190, """]")), "]"))</f>
        <v>[["mac", "0x001788010432a064"]]</v>
      </c>
    </row>
    <row r="191" spans="1:52" ht="16" customHeight="1">
      <c r="A191" s="6">
        <v>1631</v>
      </c>
      <c r="B191" s="6" t="s">
        <v>26</v>
      </c>
      <c r="C191" s="6" t="s">
        <v>478</v>
      </c>
      <c r="D191" s="6" t="s">
        <v>137</v>
      </c>
      <c r="E191" s="6" t="s">
        <v>1120</v>
      </c>
      <c r="F191" s="6" t="str">
        <f>IF(ISBLANK(E191), "", Table2[[#This Row],[unique_id]])</f>
        <v>study_lamp</v>
      </c>
      <c r="G191" s="6" t="s">
        <v>1121</v>
      </c>
      <c r="H191" s="6" t="s">
        <v>139</v>
      </c>
      <c r="I191" s="6" t="s">
        <v>132</v>
      </c>
      <c r="J191" s="6" t="s">
        <v>748</v>
      </c>
      <c r="K191" s="6" t="s">
        <v>1012</v>
      </c>
      <c r="M191" s="6" t="s">
        <v>136</v>
      </c>
      <c r="T191" s="6"/>
      <c r="V191" s="8"/>
      <c r="W191" s="8" t="s">
        <v>704</v>
      </c>
      <c r="X191" s="72" t="s">
        <v>1122</v>
      </c>
      <c r="Y191" s="14" t="s">
        <v>1138</v>
      </c>
      <c r="Z191" s="14" t="s">
        <v>782</v>
      </c>
      <c r="AD191" s="6" t="s">
        <v>336</v>
      </c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91" s="6" t="str">
        <f>LOWER(_xlfn.CONCAT(Table2[[#This Row],[device_suggested_area]], "-",Table2[[#This Row],[device_identifiers]]))</f>
        <v>study-lamp</v>
      </c>
      <c r="AN191" s="8" t="s">
        <v>700</v>
      </c>
      <c r="AO191" s="6" t="s">
        <v>712</v>
      </c>
      <c r="AP191" s="6" t="s">
        <v>699</v>
      </c>
      <c r="AQ191" s="6" t="s">
        <v>478</v>
      </c>
      <c r="AS191" s="6" t="s">
        <v>435</v>
      </c>
      <c r="AT191" s="6" t="s">
        <v>1030</v>
      </c>
      <c r="AV191" s="6"/>
      <c r="AW191" s="6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1632</v>
      </c>
      <c r="B192" s="6" t="s">
        <v>26</v>
      </c>
      <c r="C192" s="6" t="s">
        <v>478</v>
      </c>
      <c r="D192" s="6" t="s">
        <v>137</v>
      </c>
      <c r="E192" s="6" t="str">
        <f>SUBSTITUTE(Table2[[#This Row],[device_name]], "-", "_")</f>
        <v>study_lamp_bulb_1</v>
      </c>
      <c r="F192" s="6" t="str">
        <f>IF(ISBLANK(E192), "", Table2[[#This Row],[unique_id]])</f>
        <v>study_lamp_bulb_1</v>
      </c>
      <c r="H192" s="6" t="s">
        <v>139</v>
      </c>
      <c r="O192" s="8" t="s">
        <v>1209</v>
      </c>
      <c r="P192" s="6" t="s">
        <v>172</v>
      </c>
      <c r="Q192" s="6" t="s">
        <v>1140</v>
      </c>
      <c r="R192" s="6" t="str">
        <f>Table2[[#This Row],[entity_domain]]</f>
        <v>Lights</v>
      </c>
      <c r="S192" s="6" t="str">
        <f>_xlfn.CONCAT( Table2[[#This Row],[device_suggested_area]], " ",Table2[[#This Row],[powercalc_group_3]])</f>
        <v>Study Lights</v>
      </c>
      <c r="T192" s="6"/>
      <c r="V192" s="8"/>
      <c r="W192" s="8" t="s">
        <v>703</v>
      </c>
      <c r="X192" s="72" t="s">
        <v>1122</v>
      </c>
      <c r="Y192" s="14" t="s">
        <v>1136</v>
      </c>
      <c r="Z192" s="14" t="s">
        <v>781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92" s="6" t="str">
        <f>LOWER(_xlfn.CONCAT(Table2[[#This Row],[device_suggested_area]], "-",Table2[[#This Row],[device_identifiers]]))</f>
        <v>study-lamp-bulb-1</v>
      </c>
      <c r="AN192" s="8" t="s">
        <v>700</v>
      </c>
      <c r="AO192" s="6" t="s">
        <v>713</v>
      </c>
      <c r="AP192" s="6" t="s">
        <v>699</v>
      </c>
      <c r="AQ192" s="6" t="s">
        <v>478</v>
      </c>
      <c r="AS192" s="6" t="s">
        <v>435</v>
      </c>
      <c r="AT192" s="6" t="s">
        <v>1030</v>
      </c>
      <c r="AV192" s="6" t="s">
        <v>1123</v>
      </c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>[["mac", "0x00178801040e2034"]]</v>
      </c>
    </row>
    <row r="193" spans="1:52" ht="16" customHeight="1">
      <c r="A193" s="6">
        <v>1633</v>
      </c>
      <c r="B193" s="63" t="s">
        <v>26</v>
      </c>
      <c r="C193" s="6" t="s">
        <v>478</v>
      </c>
      <c r="D193" s="63" t="s">
        <v>137</v>
      </c>
      <c r="E193" s="63" t="s">
        <v>355</v>
      </c>
      <c r="F193" s="6" t="str">
        <f>IF(ISBLANK(E193), "", Table2[[#This Row],[unique_id]])</f>
        <v>kitchen_main</v>
      </c>
      <c r="G193" s="63" t="s">
        <v>211</v>
      </c>
      <c r="H193" s="63" t="s">
        <v>139</v>
      </c>
      <c r="I193" s="63" t="s">
        <v>132</v>
      </c>
      <c r="J193" s="62" t="s">
        <v>1101</v>
      </c>
      <c r="K193" s="63" t="s">
        <v>1012</v>
      </c>
      <c r="L193" s="63"/>
      <c r="M193" s="63" t="s">
        <v>136</v>
      </c>
      <c r="T193" s="6"/>
      <c r="V193" s="8"/>
      <c r="W193" s="8" t="s">
        <v>704</v>
      </c>
      <c r="X193" s="8">
        <v>800</v>
      </c>
      <c r="Y193" s="14" t="s">
        <v>1138</v>
      </c>
      <c r="Z193" s="14" t="s">
        <v>782</v>
      </c>
      <c r="AD193" s="6" t="s">
        <v>336</v>
      </c>
      <c r="AF193" s="8"/>
      <c r="AH193" s="6" t="str">
        <f>IF(ISBLANK(AG193),  "", _xlfn.CONCAT("haas/entity/sensor/", LOWER(C193), "/", E193, "/config"))</f>
        <v/>
      </c>
      <c r="AI193" s="6" t="str">
        <f>IF(ISBLANK(AG193),  "", _xlfn.CONCAT(LOWER(C193), "/", E193))</f>
        <v/>
      </c>
      <c r="AK193" s="6"/>
      <c r="AL19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93" s="6" t="str">
        <f>LOWER(_xlfn.CONCAT(Table2[[#This Row],[device_suggested_area]], "-",Table2[[#This Row],[device_identifiers]]))</f>
        <v>kitchen-main</v>
      </c>
      <c r="AN193" s="8" t="s">
        <v>802</v>
      </c>
      <c r="AO193" s="6" t="s">
        <v>701</v>
      </c>
      <c r="AP193" s="6" t="s">
        <v>805</v>
      </c>
      <c r="AQ193" s="6" t="s">
        <v>478</v>
      </c>
      <c r="AS193" s="6" t="s">
        <v>215</v>
      </c>
      <c r="AV193" s="6"/>
      <c r="AW193" s="6"/>
      <c r="AZ193" s="6" t="str">
        <f>IF(AND(ISBLANK(AV193), ISBLANK(AW193)), "", _xlfn.CONCAT("[", IF(ISBLANK(AV193), "", _xlfn.CONCAT("[""mac"", """, AV193, """]")), IF(ISBLANK(AW193), "", _xlfn.CONCAT(", [""ip"", """, AW193, """]")), "]"))</f>
        <v/>
      </c>
    </row>
    <row r="194" spans="1:52" ht="16" customHeight="1">
      <c r="A194" s="6">
        <v>1634</v>
      </c>
      <c r="B194" s="10" t="s">
        <v>26</v>
      </c>
      <c r="C194" s="6" t="s">
        <v>478</v>
      </c>
      <c r="D194" s="10" t="s">
        <v>137</v>
      </c>
      <c r="E194" s="10" t="str">
        <f>SUBSTITUTE(Table2[[#This Row],[device_name]], "-", "_")</f>
        <v>kitchen_main_bulb_1</v>
      </c>
      <c r="F194" s="6" t="str">
        <f>IF(ISBLANK(E194), "", Table2[[#This Row],[unique_id]])</f>
        <v>kitchen_main_bulb_1</v>
      </c>
      <c r="G194" s="10"/>
      <c r="H194" s="10" t="s">
        <v>139</v>
      </c>
      <c r="I194" s="10"/>
      <c r="K194" s="10"/>
      <c r="L194" s="10"/>
      <c r="M194" s="10"/>
      <c r="O194" s="8" t="s">
        <v>1209</v>
      </c>
      <c r="P194" s="6" t="s">
        <v>172</v>
      </c>
      <c r="Q194" s="6" t="s">
        <v>1140</v>
      </c>
      <c r="R194" s="6" t="str">
        <f>Table2[[#This Row],[entity_domain]]</f>
        <v>Lights</v>
      </c>
      <c r="S194" s="6" t="str">
        <f>_xlfn.CONCAT( Table2[[#This Row],[device_suggested_area]], " ",Table2[[#This Row],[powercalc_group_3]])</f>
        <v>Kitchen Lights</v>
      </c>
      <c r="T194" s="6"/>
      <c r="V194" s="8"/>
      <c r="W194" s="8" t="s">
        <v>703</v>
      </c>
      <c r="X194" s="8">
        <v>800</v>
      </c>
      <c r="Y194" s="14" t="s">
        <v>1136</v>
      </c>
      <c r="Z194" s="14" t="s">
        <v>782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94" s="6" t="str">
        <f>LOWER(_xlfn.CONCAT(Table2[[#This Row],[device_suggested_area]], "-",Table2[[#This Row],[device_identifiers]]))</f>
        <v>kitchen-main-bulb-1</v>
      </c>
      <c r="AN194" s="8" t="s">
        <v>802</v>
      </c>
      <c r="AO194" s="6" t="s">
        <v>702</v>
      </c>
      <c r="AP194" s="6" t="s">
        <v>805</v>
      </c>
      <c r="AQ194" s="6" t="s">
        <v>478</v>
      </c>
      <c r="AS194" s="6" t="s">
        <v>215</v>
      </c>
      <c r="AV194" s="6" t="s">
        <v>736</v>
      </c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>[["mac", "0x00178801040f8db2"]]</v>
      </c>
    </row>
    <row r="195" spans="1:52" ht="16" customHeight="1">
      <c r="A195" s="6">
        <v>1635</v>
      </c>
      <c r="B195" s="6" t="s">
        <v>26</v>
      </c>
      <c r="C195" s="6" t="s">
        <v>478</v>
      </c>
      <c r="D195" s="10" t="s">
        <v>137</v>
      </c>
      <c r="E195" s="10" t="str">
        <f>SUBSTITUTE(Table2[[#This Row],[device_name]], "-", "_")</f>
        <v>kitchen_main_bulb_2</v>
      </c>
      <c r="F195" s="6" t="str">
        <f>IF(ISBLANK(E195), "", Table2[[#This Row],[unique_id]])</f>
        <v>kitchen_main_bulb_2</v>
      </c>
      <c r="G195" s="10"/>
      <c r="H195" s="10" t="s">
        <v>139</v>
      </c>
      <c r="I195" s="10"/>
      <c r="K195" s="10"/>
      <c r="L195" s="10"/>
      <c r="M195" s="10"/>
      <c r="O195" s="8" t="s">
        <v>1209</v>
      </c>
      <c r="P195" s="6" t="s">
        <v>172</v>
      </c>
      <c r="Q195" s="6" t="s">
        <v>1140</v>
      </c>
      <c r="R195" s="6" t="str">
        <f>Table2[[#This Row],[entity_domain]]</f>
        <v>Lights</v>
      </c>
      <c r="S195" s="6" t="str">
        <f>_xlfn.CONCAT( Table2[[#This Row],[device_suggested_area]], " ",Table2[[#This Row],[powercalc_group_3]])</f>
        <v>Kitchen Lights</v>
      </c>
      <c r="T195" s="6"/>
      <c r="V195" s="8"/>
      <c r="W195" s="8" t="s">
        <v>703</v>
      </c>
      <c r="X195" s="8">
        <v>800</v>
      </c>
      <c r="Y195" s="14" t="s">
        <v>1136</v>
      </c>
      <c r="Z195" s="14" t="s">
        <v>782</v>
      </c>
      <c r="AF195" s="8"/>
      <c r="AH195" s="6" t="str">
        <f>IF(ISBLANK(AG195),  "", _xlfn.CONCAT("haas/entity/sensor/", LOWER(C195), "/", E195, "/config"))</f>
        <v/>
      </c>
      <c r="AI195" s="6" t="str">
        <f>IF(ISBLANK(AG195),  "", _xlfn.CONCAT(LOWER(C195), "/", E195))</f>
        <v/>
      </c>
      <c r="AK195" s="6"/>
      <c r="AL19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95" s="6" t="str">
        <f>LOWER(_xlfn.CONCAT(Table2[[#This Row],[device_suggested_area]], "-",Table2[[#This Row],[device_identifiers]]))</f>
        <v>kitchen-main-bulb-2</v>
      </c>
      <c r="AN195" s="8" t="s">
        <v>802</v>
      </c>
      <c r="AO195" s="6" t="s">
        <v>709</v>
      </c>
      <c r="AP195" s="6" t="s">
        <v>805</v>
      </c>
      <c r="AQ195" s="6" t="s">
        <v>478</v>
      </c>
      <c r="AS195" s="6" t="s">
        <v>215</v>
      </c>
      <c r="AV195" s="6" t="s">
        <v>737</v>
      </c>
      <c r="AW195" s="6"/>
      <c r="AZ195" s="6" t="str">
        <f>IF(AND(ISBLANK(AV195), ISBLANK(AW195)), "", _xlfn.CONCAT("[", IF(ISBLANK(AV195), "", _xlfn.CONCAT("[""mac"", """, AV195, """]")), IF(ISBLANK(AW195), "", _xlfn.CONCAT(", [""ip"", """, AW195, """]")), "]"))</f>
        <v>[["mac", "0x001788010343c34f"]]</v>
      </c>
    </row>
    <row r="196" spans="1:52" ht="16" customHeight="1">
      <c r="A196" s="6">
        <v>1636</v>
      </c>
      <c r="B196" s="6" t="s">
        <v>26</v>
      </c>
      <c r="C196" s="6" t="s">
        <v>478</v>
      </c>
      <c r="D196" s="6" t="s">
        <v>137</v>
      </c>
      <c r="E196" s="6" t="str">
        <f>SUBSTITUTE(Table2[[#This Row],[device_name]], "-", "_")</f>
        <v>kitchen_main_bulb_3</v>
      </c>
      <c r="F196" s="6" t="str">
        <f>IF(ISBLANK(E196), "", Table2[[#This Row],[unique_id]])</f>
        <v>kitchen_main_bulb_3</v>
      </c>
      <c r="H196" s="6" t="s">
        <v>139</v>
      </c>
      <c r="O196" s="8" t="s">
        <v>1209</v>
      </c>
      <c r="P196" s="6" t="s">
        <v>172</v>
      </c>
      <c r="Q196" s="6" t="s">
        <v>1140</v>
      </c>
      <c r="R196" s="6" t="str">
        <f>Table2[[#This Row],[entity_domain]]</f>
        <v>Lights</v>
      </c>
      <c r="S196" s="6" t="str">
        <f>_xlfn.CONCAT( Table2[[#This Row],[device_suggested_area]], " ",Table2[[#This Row],[powercalc_group_3]])</f>
        <v>Kitchen Lights</v>
      </c>
      <c r="T196" s="6"/>
      <c r="V196" s="8"/>
      <c r="W196" s="8" t="s">
        <v>703</v>
      </c>
      <c r="X196" s="8">
        <v>800</v>
      </c>
      <c r="Y196" s="14" t="s">
        <v>1136</v>
      </c>
      <c r="Z196" s="14" t="s">
        <v>782</v>
      </c>
      <c r="AB196" s="63"/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96" s="6" t="str">
        <f>LOWER(_xlfn.CONCAT(Table2[[#This Row],[device_suggested_area]], "-",Table2[[#This Row],[device_identifiers]]))</f>
        <v>kitchen-main-bulb-3</v>
      </c>
      <c r="AN196" s="8" t="s">
        <v>802</v>
      </c>
      <c r="AO196" s="6" t="s">
        <v>710</v>
      </c>
      <c r="AP196" s="6" t="s">
        <v>805</v>
      </c>
      <c r="AQ196" s="6" t="s">
        <v>478</v>
      </c>
      <c r="AS196" s="6" t="s">
        <v>215</v>
      </c>
      <c r="AV196" s="6" t="s">
        <v>738</v>
      </c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>[["mac", "0x001788010343c147"]]</v>
      </c>
    </row>
    <row r="197" spans="1:52" ht="16" customHeight="1">
      <c r="A197" s="6">
        <v>1637</v>
      </c>
      <c r="B197" s="6" t="s">
        <v>26</v>
      </c>
      <c r="C197" s="6" t="s">
        <v>478</v>
      </c>
      <c r="D197" s="6" t="s">
        <v>137</v>
      </c>
      <c r="E197" s="6" t="str">
        <f>SUBSTITUTE(Table2[[#This Row],[device_name]], "-", "_")</f>
        <v>kitchen_main_bulb_4</v>
      </c>
      <c r="F197" s="6" t="str">
        <f>IF(ISBLANK(E197), "", Table2[[#This Row],[unique_id]])</f>
        <v>kitchen_main_bulb_4</v>
      </c>
      <c r="H197" s="6" t="s">
        <v>139</v>
      </c>
      <c r="O197" s="8" t="s">
        <v>1209</v>
      </c>
      <c r="P197" s="6" t="s">
        <v>172</v>
      </c>
      <c r="Q197" s="6" t="s">
        <v>1140</v>
      </c>
      <c r="R197" s="6" t="str">
        <f>Table2[[#This Row],[entity_domain]]</f>
        <v>Lights</v>
      </c>
      <c r="S197" s="6" t="str">
        <f>_xlfn.CONCAT( Table2[[#This Row],[device_suggested_area]], " ",Table2[[#This Row],[powercalc_group_3]])</f>
        <v>Kitchen Lights</v>
      </c>
      <c r="T197" s="6"/>
      <c r="V197" s="8"/>
      <c r="W197" s="8" t="s">
        <v>703</v>
      </c>
      <c r="X197" s="8">
        <v>800</v>
      </c>
      <c r="Y197" s="14" t="s">
        <v>1136</v>
      </c>
      <c r="Z197" s="14" t="s">
        <v>782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97" s="6" t="str">
        <f>LOWER(_xlfn.CONCAT(Table2[[#This Row],[device_suggested_area]], "-",Table2[[#This Row],[device_identifiers]]))</f>
        <v>kitchen-main-bulb-4</v>
      </c>
      <c r="AN197" s="8" t="s">
        <v>802</v>
      </c>
      <c r="AO197" s="6" t="s">
        <v>714</v>
      </c>
      <c r="AP197" s="6" t="s">
        <v>805</v>
      </c>
      <c r="AQ197" s="6" t="s">
        <v>478</v>
      </c>
      <c r="AS197" s="6" t="s">
        <v>215</v>
      </c>
      <c r="AV197" s="6" t="s">
        <v>739</v>
      </c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>[["mac", "0x001788010343b9d8"]]</v>
      </c>
    </row>
    <row r="198" spans="1:52" ht="16" customHeight="1">
      <c r="A198" s="6">
        <v>1638</v>
      </c>
      <c r="B198" s="6" t="s">
        <v>26</v>
      </c>
      <c r="C198" s="6" t="s">
        <v>1248</v>
      </c>
      <c r="D198" s="6" t="s">
        <v>149</v>
      </c>
      <c r="E198" s="6" t="s">
        <v>1187</v>
      </c>
      <c r="F198" s="6" t="str">
        <f>IF(ISBLANK(E198), "", Table2[[#This Row],[unique_id]])</f>
        <v>template_kitchen_downlights_plug</v>
      </c>
      <c r="G198" s="6" t="s">
        <v>829</v>
      </c>
      <c r="H198" s="6" t="s">
        <v>139</v>
      </c>
      <c r="I198" s="6" t="s">
        <v>132</v>
      </c>
      <c r="O198" s="8" t="s">
        <v>1209</v>
      </c>
      <c r="P198" s="6" t="s">
        <v>172</v>
      </c>
      <c r="Q198" s="6" t="s">
        <v>1140</v>
      </c>
      <c r="R198" s="6" t="str">
        <f>Table2[[#This Row],[entity_domain]]</f>
        <v>Lights</v>
      </c>
      <c r="S198" s="6">
        <f>S199</f>
        <v>0</v>
      </c>
      <c r="T19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98" s="8"/>
      <c r="W198" s="8"/>
      <c r="X198" s="8"/>
      <c r="Y198" s="8"/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4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1640</v>
      </c>
      <c r="B199" s="6" t="s">
        <v>26</v>
      </c>
      <c r="C199" s="6" t="s">
        <v>478</v>
      </c>
      <c r="D199" s="6" t="s">
        <v>137</v>
      </c>
      <c r="E199" s="6" t="s">
        <v>356</v>
      </c>
      <c r="F199" s="6" t="str">
        <f>IF(ISBLANK(E199), "", Table2[[#This Row],[unique_id]])</f>
        <v>laundry_main</v>
      </c>
      <c r="G199" s="6" t="s">
        <v>213</v>
      </c>
      <c r="H199" s="6" t="s">
        <v>139</v>
      </c>
      <c r="I199" s="6" t="s">
        <v>132</v>
      </c>
      <c r="J199" s="6" t="s">
        <v>1100</v>
      </c>
      <c r="K199" s="6" t="s">
        <v>1012</v>
      </c>
      <c r="M199" s="6" t="s">
        <v>136</v>
      </c>
      <c r="T199" s="6"/>
      <c r="V199" s="8"/>
      <c r="W199" s="8" t="s">
        <v>704</v>
      </c>
      <c r="X199" s="8">
        <v>900</v>
      </c>
      <c r="Y199" s="14" t="s">
        <v>1138</v>
      </c>
      <c r="Z199" s="14" t="s">
        <v>782</v>
      </c>
      <c r="AD199" s="6" t="s">
        <v>336</v>
      </c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99" s="6" t="str">
        <f>LOWER(_xlfn.CONCAT(Table2[[#This Row],[device_suggested_area]], "-",Table2[[#This Row],[device_identifiers]]))</f>
        <v>laundry-main</v>
      </c>
      <c r="AN199" s="8" t="s">
        <v>700</v>
      </c>
      <c r="AO199" s="6" t="s">
        <v>701</v>
      </c>
      <c r="AP199" s="6" t="s">
        <v>699</v>
      </c>
      <c r="AQ199" s="6" t="s">
        <v>478</v>
      </c>
      <c r="AS199" s="6" t="s">
        <v>223</v>
      </c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1641</v>
      </c>
      <c r="B200" s="6" t="s">
        <v>26</v>
      </c>
      <c r="C200" s="6" t="s">
        <v>478</v>
      </c>
      <c r="D200" s="6" t="s">
        <v>137</v>
      </c>
      <c r="E200" s="6" t="str">
        <f>SUBSTITUTE(Table2[[#This Row],[device_name]], "-", "_")</f>
        <v>laundry_main_bulb_1</v>
      </c>
      <c r="F200" s="6" t="str">
        <f>IF(ISBLANK(E200), "", Table2[[#This Row],[unique_id]])</f>
        <v>laundry_main_bulb_1</v>
      </c>
      <c r="H200" s="6" t="s">
        <v>139</v>
      </c>
      <c r="O200" s="8" t="s">
        <v>1209</v>
      </c>
      <c r="P200" s="6" t="s">
        <v>172</v>
      </c>
      <c r="Q200" s="6" t="s">
        <v>1140</v>
      </c>
      <c r="R200" s="6" t="str">
        <f>Table2[[#This Row],[entity_domain]]</f>
        <v>Lights</v>
      </c>
      <c r="S200" s="6" t="str">
        <f>_xlfn.CONCAT( Table2[[#This Row],[device_suggested_area]], " ",Table2[[#This Row],[powercalc_group_3]])</f>
        <v>Laundry Lights</v>
      </c>
      <c r="T200" s="6"/>
      <c r="V200" s="8"/>
      <c r="W200" s="8" t="s">
        <v>703</v>
      </c>
      <c r="X200" s="8">
        <v>900</v>
      </c>
      <c r="Y200" s="14" t="s">
        <v>1136</v>
      </c>
      <c r="Z200" s="14" t="s">
        <v>782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200" s="6" t="str">
        <f>LOWER(_xlfn.CONCAT(Table2[[#This Row],[device_suggested_area]], "-",Table2[[#This Row],[device_identifiers]]))</f>
        <v>laundry-main-bulb-1</v>
      </c>
      <c r="AN200" s="8" t="s">
        <v>700</v>
      </c>
      <c r="AO200" s="6" t="s">
        <v>702</v>
      </c>
      <c r="AP200" s="6" t="s">
        <v>699</v>
      </c>
      <c r="AQ200" s="6" t="s">
        <v>478</v>
      </c>
      <c r="AS200" s="6" t="s">
        <v>223</v>
      </c>
      <c r="AV200" s="6" t="s">
        <v>740</v>
      </c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>[["mac", "0x0017880104eaa288"]]</v>
      </c>
    </row>
    <row r="201" spans="1:52" ht="16" customHeight="1">
      <c r="A201" s="6">
        <v>1642</v>
      </c>
      <c r="B201" s="6" t="s">
        <v>26</v>
      </c>
      <c r="C201" s="6" t="s">
        <v>478</v>
      </c>
      <c r="D201" s="6" t="s">
        <v>137</v>
      </c>
      <c r="E201" s="6" t="s">
        <v>357</v>
      </c>
      <c r="F201" s="6" t="str">
        <f>IF(ISBLANK(E201), "", Table2[[#This Row],[unique_id]])</f>
        <v>pantry_main</v>
      </c>
      <c r="G201" s="6" t="s">
        <v>212</v>
      </c>
      <c r="H201" s="6" t="s">
        <v>139</v>
      </c>
      <c r="I201" s="6" t="s">
        <v>132</v>
      </c>
      <c r="J201" s="6" t="s">
        <v>1100</v>
      </c>
      <c r="K201" s="6" t="s">
        <v>1012</v>
      </c>
      <c r="M201" s="6" t="s">
        <v>136</v>
      </c>
      <c r="T201" s="6"/>
      <c r="V201" s="8"/>
      <c r="W201" s="8" t="s">
        <v>704</v>
      </c>
      <c r="X201" s="8">
        <v>1000</v>
      </c>
      <c r="Y201" s="14" t="s">
        <v>1138</v>
      </c>
      <c r="Z201" s="14" t="s">
        <v>782</v>
      </c>
      <c r="AD201" s="6" t="s">
        <v>336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201" s="6" t="str">
        <f>LOWER(_xlfn.CONCAT(Table2[[#This Row],[device_suggested_area]], "-",Table2[[#This Row],[device_identifiers]]))</f>
        <v>pantry-main</v>
      </c>
      <c r="AN201" s="8" t="s">
        <v>700</v>
      </c>
      <c r="AO201" s="6" t="s">
        <v>701</v>
      </c>
      <c r="AP201" s="6" t="s">
        <v>699</v>
      </c>
      <c r="AQ201" s="6" t="s">
        <v>478</v>
      </c>
      <c r="AS201" s="6" t="s">
        <v>221</v>
      </c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1643</v>
      </c>
      <c r="B202" s="6" t="s">
        <v>26</v>
      </c>
      <c r="C202" s="6" t="s">
        <v>478</v>
      </c>
      <c r="D202" s="6" t="s">
        <v>137</v>
      </c>
      <c r="E202" s="6" t="str">
        <f>SUBSTITUTE(Table2[[#This Row],[device_name]], "-", "_")</f>
        <v>pantry_main_bulb_1</v>
      </c>
      <c r="F202" s="6" t="str">
        <f>IF(ISBLANK(E202), "", Table2[[#This Row],[unique_id]])</f>
        <v>pantry_main_bulb_1</v>
      </c>
      <c r="H202" s="6" t="s">
        <v>139</v>
      </c>
      <c r="O202" s="8" t="s">
        <v>1209</v>
      </c>
      <c r="P202" s="6" t="s">
        <v>172</v>
      </c>
      <c r="Q202" s="6" t="s">
        <v>1140</v>
      </c>
      <c r="R202" s="6" t="str">
        <f>Table2[[#This Row],[entity_domain]]</f>
        <v>Lights</v>
      </c>
      <c r="S202" s="6" t="str">
        <f>_xlfn.CONCAT( Table2[[#This Row],[device_suggested_area]], " ",Table2[[#This Row],[powercalc_group_3]])</f>
        <v>Pantry Lights</v>
      </c>
      <c r="T202" s="6"/>
      <c r="V202" s="8"/>
      <c r="W202" s="8" t="s">
        <v>703</v>
      </c>
      <c r="X202" s="8">
        <v>1000</v>
      </c>
      <c r="Y202" s="14" t="s">
        <v>1136</v>
      </c>
      <c r="Z202" s="14" t="s">
        <v>782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202" s="6" t="str">
        <f>LOWER(_xlfn.CONCAT(Table2[[#This Row],[device_suggested_area]], "-",Table2[[#This Row],[device_identifiers]]))</f>
        <v>pantry-main-bulb-1</v>
      </c>
      <c r="AN202" s="8" t="s">
        <v>700</v>
      </c>
      <c r="AO202" s="6" t="s">
        <v>702</v>
      </c>
      <c r="AP202" s="6" t="s">
        <v>699</v>
      </c>
      <c r="AQ202" s="6" t="s">
        <v>478</v>
      </c>
      <c r="AS202" s="6" t="s">
        <v>221</v>
      </c>
      <c r="AV202" s="6" t="s">
        <v>741</v>
      </c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>[["mac", "0x0017880104eaa272"]]</v>
      </c>
    </row>
    <row r="203" spans="1:52" ht="16" customHeight="1">
      <c r="A203" s="6">
        <v>1644</v>
      </c>
      <c r="B203" s="6" t="s">
        <v>26</v>
      </c>
      <c r="C203" s="6" t="s">
        <v>478</v>
      </c>
      <c r="D203" s="6" t="s">
        <v>137</v>
      </c>
      <c r="E203" s="6" t="s">
        <v>358</v>
      </c>
      <c r="F203" s="6" t="str">
        <f>IF(ISBLANK(E203), "", Table2[[#This Row],[unique_id]])</f>
        <v>office_main</v>
      </c>
      <c r="G203" s="6" t="s">
        <v>208</v>
      </c>
      <c r="H203" s="6" t="s">
        <v>139</v>
      </c>
      <c r="I203" s="6" t="s">
        <v>132</v>
      </c>
      <c r="J203" s="6" t="s">
        <v>1100</v>
      </c>
      <c r="M203" s="6" t="s">
        <v>136</v>
      </c>
      <c r="T203" s="6"/>
      <c r="V203" s="8"/>
      <c r="W203" s="8" t="s">
        <v>704</v>
      </c>
      <c r="X203" s="8">
        <v>1100</v>
      </c>
      <c r="Y203" s="14" t="s">
        <v>1138</v>
      </c>
      <c r="Z203" s="14" t="s">
        <v>783</v>
      </c>
      <c r="AD203" s="6" t="s">
        <v>336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203" s="6" t="str">
        <f>LOWER(_xlfn.CONCAT(Table2[[#This Row],[device_suggested_area]], "-",Table2[[#This Row],[device_identifiers]]))</f>
        <v>office-main</v>
      </c>
      <c r="AN203" s="8" t="s">
        <v>802</v>
      </c>
      <c r="AO203" s="6" t="s">
        <v>701</v>
      </c>
      <c r="AP203" s="6" t="s">
        <v>805</v>
      </c>
      <c r="AQ203" s="6" t="s">
        <v>478</v>
      </c>
      <c r="AS203" s="6" t="s">
        <v>222</v>
      </c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1645</v>
      </c>
      <c r="B204" s="6" t="s">
        <v>26</v>
      </c>
      <c r="C204" s="6" t="s">
        <v>478</v>
      </c>
      <c r="D204" s="6" t="s">
        <v>137</v>
      </c>
      <c r="E204" s="6" t="str">
        <f>SUBSTITUTE(Table2[[#This Row],[device_name]], "-", "_")</f>
        <v>office_main_bulb_1</v>
      </c>
      <c r="F204" s="6" t="str">
        <f>IF(ISBLANK(E204), "", Table2[[#This Row],[unique_id]])</f>
        <v>office_main_bulb_1</v>
      </c>
      <c r="H204" s="6" t="s">
        <v>139</v>
      </c>
      <c r="O204" s="8" t="s">
        <v>1209</v>
      </c>
      <c r="P204" s="6" t="s">
        <v>172</v>
      </c>
      <c r="Q204" s="6" t="s">
        <v>1140</v>
      </c>
      <c r="R204" s="6" t="str">
        <f>Table2[[#This Row],[entity_domain]]</f>
        <v>Lights</v>
      </c>
      <c r="S204" s="6" t="str">
        <f>_xlfn.CONCAT( Table2[[#This Row],[device_suggested_area]], " ",Table2[[#This Row],[powercalc_group_3]])</f>
        <v>Office Lights</v>
      </c>
      <c r="T204" s="6"/>
      <c r="V204" s="8"/>
      <c r="W204" s="8" t="s">
        <v>703</v>
      </c>
      <c r="X204" s="8">
        <v>1100</v>
      </c>
      <c r="Y204" s="14" t="s">
        <v>1136</v>
      </c>
      <c r="Z204" s="14" t="s">
        <v>783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204" s="6" t="str">
        <f>LOWER(_xlfn.CONCAT(Table2[[#This Row],[device_suggested_area]], "-",Table2[[#This Row],[device_identifiers]]))</f>
        <v>office-main-bulb-1</v>
      </c>
      <c r="AN204" s="8" t="s">
        <v>802</v>
      </c>
      <c r="AO204" s="6" t="s">
        <v>702</v>
      </c>
      <c r="AP204" s="6" t="s">
        <v>805</v>
      </c>
      <c r="AQ204" s="6" t="s">
        <v>478</v>
      </c>
      <c r="AS204" s="6" t="s">
        <v>222</v>
      </c>
      <c r="AV204" s="6" t="s">
        <v>742</v>
      </c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>[["mac", "0x00178801040edfae"]]</v>
      </c>
    </row>
    <row r="205" spans="1:52" ht="16" customHeight="1">
      <c r="A205" s="6">
        <v>1646</v>
      </c>
      <c r="B205" s="6" t="s">
        <v>26</v>
      </c>
      <c r="C205" s="6" t="s">
        <v>478</v>
      </c>
      <c r="D205" s="6" t="s">
        <v>137</v>
      </c>
      <c r="E205" s="6" t="s">
        <v>359</v>
      </c>
      <c r="F205" s="6" t="str">
        <f>IF(ISBLANK(E205), "", Table2[[#This Row],[unique_id]])</f>
        <v>bathroom_main</v>
      </c>
      <c r="G205" s="6" t="s">
        <v>207</v>
      </c>
      <c r="H205" s="6" t="s">
        <v>139</v>
      </c>
      <c r="I205" s="6" t="s">
        <v>132</v>
      </c>
      <c r="J205" s="6" t="s">
        <v>1100</v>
      </c>
      <c r="K205" s="6" t="s">
        <v>1013</v>
      </c>
      <c r="M205" s="6" t="s">
        <v>136</v>
      </c>
      <c r="T205" s="6"/>
      <c r="V205" s="8"/>
      <c r="W205" s="8" t="s">
        <v>704</v>
      </c>
      <c r="X205" s="8">
        <v>1200</v>
      </c>
      <c r="Y205" s="14" t="s">
        <v>1138</v>
      </c>
      <c r="Z205" s="14" t="s">
        <v>780</v>
      </c>
      <c r="AD205" s="6" t="s">
        <v>336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205" s="6" t="str">
        <f>LOWER(_xlfn.CONCAT(Table2[[#This Row],[device_suggested_area]], "-",Table2[[#This Row],[device_identifiers]]))</f>
        <v>bathroom-main</v>
      </c>
      <c r="AN205" s="8" t="s">
        <v>700</v>
      </c>
      <c r="AO205" s="6" t="s">
        <v>701</v>
      </c>
      <c r="AP205" s="6" t="s">
        <v>699</v>
      </c>
      <c r="AQ205" s="6" t="s">
        <v>478</v>
      </c>
      <c r="AS205" s="6" t="s">
        <v>437</v>
      </c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1647</v>
      </c>
      <c r="B206" s="6" t="s">
        <v>26</v>
      </c>
      <c r="C206" s="6" t="s">
        <v>478</v>
      </c>
      <c r="D206" s="6" t="s">
        <v>137</v>
      </c>
      <c r="E206" s="6" t="str">
        <f>SUBSTITUTE(Table2[[#This Row],[device_name]], "-", "_")</f>
        <v>bathroom_main_bulb_1</v>
      </c>
      <c r="F206" s="6" t="str">
        <f>IF(ISBLANK(E206), "", Table2[[#This Row],[unique_id]])</f>
        <v>bathroom_main_bulb_1</v>
      </c>
      <c r="H206" s="6" t="s">
        <v>139</v>
      </c>
      <c r="O206" s="8" t="s">
        <v>1209</v>
      </c>
      <c r="P206" s="6" t="s">
        <v>172</v>
      </c>
      <c r="Q206" s="6" t="s">
        <v>1140</v>
      </c>
      <c r="R206" s="6" t="str">
        <f>Table2[[#This Row],[entity_domain]]</f>
        <v>Lights</v>
      </c>
      <c r="S206" s="6" t="str">
        <f>_xlfn.CONCAT( Table2[[#This Row],[device_suggested_area]], " ",Table2[[#This Row],[powercalc_group_3]])</f>
        <v>Bathroom Lights</v>
      </c>
      <c r="T206" s="6"/>
      <c r="V206" s="8"/>
      <c r="W206" s="8" t="s">
        <v>703</v>
      </c>
      <c r="X206" s="8">
        <v>1200</v>
      </c>
      <c r="Y206" s="14" t="s">
        <v>1136</v>
      </c>
      <c r="Z206" s="14" t="s">
        <v>780</v>
      </c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206" s="6" t="str">
        <f>LOWER(_xlfn.CONCAT(Table2[[#This Row],[device_suggested_area]], "-",Table2[[#This Row],[device_identifiers]]))</f>
        <v>bathroom-main-bulb-1</v>
      </c>
      <c r="AN206" s="8" t="s">
        <v>700</v>
      </c>
      <c r="AO206" s="6" t="s">
        <v>702</v>
      </c>
      <c r="AP206" s="6" t="s">
        <v>699</v>
      </c>
      <c r="AQ206" s="6" t="s">
        <v>478</v>
      </c>
      <c r="AS206" s="6" t="s">
        <v>437</v>
      </c>
      <c r="AV206" s="6" t="s">
        <v>743</v>
      </c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>[["mac", "0x00178801040edcad"]]</v>
      </c>
    </row>
    <row r="207" spans="1:52" ht="16" customHeight="1">
      <c r="A207" s="6">
        <v>1648</v>
      </c>
      <c r="B207" s="6" t="s">
        <v>26</v>
      </c>
      <c r="C207" s="6" t="s">
        <v>478</v>
      </c>
      <c r="D207" s="6" t="s">
        <v>137</v>
      </c>
      <c r="E207" s="6" t="s">
        <v>360</v>
      </c>
      <c r="F207" s="6" t="str">
        <f>IF(ISBLANK(E207), "", Table2[[#This Row],[unique_id]])</f>
        <v>ensuite_main</v>
      </c>
      <c r="G207" s="6" t="s">
        <v>206</v>
      </c>
      <c r="H207" s="6" t="s">
        <v>139</v>
      </c>
      <c r="I207" s="6" t="s">
        <v>132</v>
      </c>
      <c r="J207" s="6" t="s">
        <v>1100</v>
      </c>
      <c r="K207" s="6" t="s">
        <v>1013</v>
      </c>
      <c r="M207" s="6" t="s">
        <v>136</v>
      </c>
      <c r="T207" s="6"/>
      <c r="V207" s="8"/>
      <c r="W207" s="8" t="s">
        <v>704</v>
      </c>
      <c r="X207" s="8">
        <v>1300</v>
      </c>
      <c r="Y207" s="14" t="s">
        <v>1138</v>
      </c>
      <c r="Z207" s="14" t="s">
        <v>780</v>
      </c>
      <c r="AD207" s="6" t="s">
        <v>336</v>
      </c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207" s="6" t="str">
        <f>LOWER(_xlfn.CONCAT(Table2[[#This Row],[device_suggested_area]], "-",Table2[[#This Row],[device_identifiers]]))</f>
        <v>ensuite-main</v>
      </c>
      <c r="AN207" s="8" t="s">
        <v>802</v>
      </c>
      <c r="AO207" s="6" t="s">
        <v>701</v>
      </c>
      <c r="AP207" s="6" t="s">
        <v>805</v>
      </c>
      <c r="AQ207" s="6" t="s">
        <v>478</v>
      </c>
      <c r="AS207" s="6" t="s">
        <v>512</v>
      </c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1649</v>
      </c>
      <c r="B208" s="6" t="s">
        <v>26</v>
      </c>
      <c r="C208" s="6" t="s">
        <v>478</v>
      </c>
      <c r="D208" s="6" t="s">
        <v>137</v>
      </c>
      <c r="E208" s="6" t="str">
        <f>SUBSTITUTE(Table2[[#This Row],[device_name]], "-", "_")</f>
        <v>ensuite_main_bulb_1</v>
      </c>
      <c r="F208" s="6" t="str">
        <f>IF(ISBLANK(E208), "", Table2[[#This Row],[unique_id]])</f>
        <v>ensuite_main_bulb_1</v>
      </c>
      <c r="H208" s="6" t="s">
        <v>139</v>
      </c>
      <c r="O208" s="8" t="s">
        <v>1209</v>
      </c>
      <c r="P208" s="6" t="s">
        <v>172</v>
      </c>
      <c r="Q208" s="6" t="s">
        <v>1140</v>
      </c>
      <c r="R208" s="6" t="str">
        <f>Table2[[#This Row],[entity_domain]]</f>
        <v>Lights</v>
      </c>
      <c r="S208" s="6" t="str">
        <f>_xlfn.CONCAT( Table2[[#This Row],[device_suggested_area]], " ",Table2[[#This Row],[powercalc_group_3]])</f>
        <v>Ensuite Lights</v>
      </c>
      <c r="T208" s="6"/>
      <c r="V208" s="8"/>
      <c r="W208" s="8" t="s">
        <v>703</v>
      </c>
      <c r="X208" s="8">
        <v>1300</v>
      </c>
      <c r="Y208" s="14" t="s">
        <v>1136</v>
      </c>
      <c r="Z208" s="14" t="s">
        <v>780</v>
      </c>
      <c r="AF208" s="8"/>
      <c r="AH208" s="6" t="str">
        <f>IF(ISBLANK(AG208),  "", _xlfn.CONCAT("haas/entity/sensor/", LOWER(C208), "/", E208, "/config"))</f>
        <v/>
      </c>
      <c r="AI208" s="6" t="str">
        <f>IF(ISBLANK(AG208),  "", _xlfn.CONCAT(LOWER(C208), "/", E208))</f>
        <v/>
      </c>
      <c r="AK208" s="6"/>
      <c r="AL20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208" s="6" t="str">
        <f>LOWER(_xlfn.CONCAT(Table2[[#This Row],[device_suggested_area]], "-",Table2[[#This Row],[device_identifiers]]))</f>
        <v>ensuite-main-bulb-1</v>
      </c>
      <c r="AN208" s="8" t="s">
        <v>802</v>
      </c>
      <c r="AO208" s="6" t="s">
        <v>702</v>
      </c>
      <c r="AP208" s="6" t="s">
        <v>805</v>
      </c>
      <c r="AQ208" s="6" t="s">
        <v>478</v>
      </c>
      <c r="AS208" s="6" t="s">
        <v>512</v>
      </c>
      <c r="AV208" s="6" t="s">
        <v>744</v>
      </c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>[["mac", "0x00178801040eddb2"]]</v>
      </c>
    </row>
    <row r="209" spans="1:52" ht="16" customHeight="1">
      <c r="A209" s="6">
        <v>1650</v>
      </c>
      <c r="B209" s="6" t="s">
        <v>26</v>
      </c>
      <c r="C209" s="6" t="s">
        <v>478</v>
      </c>
      <c r="D209" s="6" t="s">
        <v>137</v>
      </c>
      <c r="E209" s="6" t="s">
        <v>361</v>
      </c>
      <c r="F209" s="6" t="str">
        <f>IF(ISBLANK(E209), "", Table2[[#This Row],[unique_id]])</f>
        <v>wardrobe_main</v>
      </c>
      <c r="G209" s="6" t="s">
        <v>210</v>
      </c>
      <c r="H209" s="6" t="s">
        <v>139</v>
      </c>
      <c r="I209" s="6" t="s">
        <v>132</v>
      </c>
      <c r="J209" s="6" t="s">
        <v>1100</v>
      </c>
      <c r="K209" s="6" t="s">
        <v>1013</v>
      </c>
      <c r="M209" s="6" t="s">
        <v>136</v>
      </c>
      <c r="T209" s="6"/>
      <c r="V209" s="8"/>
      <c r="W209" s="8" t="s">
        <v>704</v>
      </c>
      <c r="X209" s="8">
        <v>1400</v>
      </c>
      <c r="Y209" s="14" t="s">
        <v>1138</v>
      </c>
      <c r="Z209" s="14" t="s">
        <v>780</v>
      </c>
      <c r="AD209" s="6" t="s">
        <v>336</v>
      </c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209" s="6" t="str">
        <f>LOWER(_xlfn.CONCAT(Table2[[#This Row],[device_suggested_area]], "-",Table2[[#This Row],[device_identifiers]]))</f>
        <v>wardrobe-main</v>
      </c>
      <c r="AN209" s="8" t="s">
        <v>802</v>
      </c>
      <c r="AO209" s="6" t="s">
        <v>701</v>
      </c>
      <c r="AP209" s="6" t="s">
        <v>805</v>
      </c>
      <c r="AQ209" s="6" t="s">
        <v>478</v>
      </c>
      <c r="AS209" s="6" t="s">
        <v>711</v>
      </c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1651</v>
      </c>
      <c r="B210" s="6" t="s">
        <v>26</v>
      </c>
      <c r="C210" s="6" t="s">
        <v>478</v>
      </c>
      <c r="D210" s="6" t="s">
        <v>137</v>
      </c>
      <c r="E210" s="6" t="str">
        <f>SUBSTITUTE(Table2[[#This Row],[device_name]], "-", "_")</f>
        <v>wardrobe_main_bulb_1</v>
      </c>
      <c r="F210" s="6" t="str">
        <f>IF(ISBLANK(E210), "", Table2[[#This Row],[unique_id]])</f>
        <v>wardrobe_main_bulb_1</v>
      </c>
      <c r="H210" s="6" t="s">
        <v>139</v>
      </c>
      <c r="O210" s="8" t="s">
        <v>1209</v>
      </c>
      <c r="P210" s="6" t="s">
        <v>172</v>
      </c>
      <c r="Q210" s="6" t="s">
        <v>1140</v>
      </c>
      <c r="R210" s="6" t="str">
        <f>Table2[[#This Row],[entity_domain]]</f>
        <v>Lights</v>
      </c>
      <c r="S210" s="6" t="str">
        <f>_xlfn.CONCAT( Table2[[#This Row],[device_suggested_area]], " ",Table2[[#This Row],[powercalc_group_3]])</f>
        <v>Wardrobe Lights</v>
      </c>
      <c r="T210" s="6"/>
      <c r="V210" s="8"/>
      <c r="W210" s="8" t="s">
        <v>703</v>
      </c>
      <c r="X210" s="8">
        <v>1400</v>
      </c>
      <c r="Y210" s="14" t="s">
        <v>1136</v>
      </c>
      <c r="Z210" s="14" t="s">
        <v>780</v>
      </c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210" s="6" t="str">
        <f>LOWER(_xlfn.CONCAT(Table2[[#This Row],[device_suggested_area]], "-",Table2[[#This Row],[device_identifiers]]))</f>
        <v>wardrobe-main-bulb-1</v>
      </c>
      <c r="AN210" s="8" t="s">
        <v>802</v>
      </c>
      <c r="AO210" s="6" t="s">
        <v>702</v>
      </c>
      <c r="AP210" s="6" t="s">
        <v>805</v>
      </c>
      <c r="AQ210" s="6" t="s">
        <v>478</v>
      </c>
      <c r="AS210" s="6" t="s">
        <v>711</v>
      </c>
      <c r="AV210" s="6" t="s">
        <v>745</v>
      </c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>[["mac", "0x00178801040ede93"]]</v>
      </c>
    </row>
    <row r="211" spans="1:52" ht="16" customHeight="1">
      <c r="A211" s="6">
        <v>1652</v>
      </c>
      <c r="B211" s="6" t="s">
        <v>26</v>
      </c>
      <c r="C211" s="6" t="s">
        <v>1248</v>
      </c>
      <c r="D211" s="6" t="s">
        <v>149</v>
      </c>
      <c r="E211" s="6" t="s">
        <v>1188</v>
      </c>
      <c r="F211" s="6" t="str">
        <f>IF(ISBLANK(E211), "", Table2[[#This Row],[unique_id]])</f>
        <v>template_deck_festoons_plug</v>
      </c>
      <c r="G211" s="6" t="s">
        <v>349</v>
      </c>
      <c r="H211" s="6" t="s">
        <v>139</v>
      </c>
      <c r="I211" s="6" t="s">
        <v>132</v>
      </c>
      <c r="O211" s="8" t="s">
        <v>1209</v>
      </c>
      <c r="P211" s="6" t="s">
        <v>172</v>
      </c>
      <c r="Q211" s="6" t="s">
        <v>1140</v>
      </c>
      <c r="R211" s="6" t="str">
        <f>Table2[[#This Row],[entity_domain]]</f>
        <v>Lights</v>
      </c>
      <c r="S211" s="6">
        <f>S212</f>
        <v>0</v>
      </c>
      <c r="T211" s="9" t="str">
        <f>_xlfn.CONCAT("standby_power: 0.5", CHAR(10), "unavailable_power: 0", CHAR(10), "fixed:", CHAR(10), "  power: 0.9", CHAR(10))</f>
        <v xml:space="preserve">standby_power: 0.5
unavailable_power: 0
fixed:
  power: 0.9
</v>
      </c>
      <c r="V211" s="8"/>
      <c r="W211" s="8"/>
      <c r="X211" s="8"/>
      <c r="Y211" s="8"/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4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1654</v>
      </c>
      <c r="B212" s="6" t="s">
        <v>26</v>
      </c>
      <c r="C212" s="6" t="s">
        <v>1248</v>
      </c>
      <c r="D212" s="6" t="s">
        <v>149</v>
      </c>
      <c r="E212" s="6" t="s">
        <v>1189</v>
      </c>
      <c r="F212" s="6" t="str">
        <f>IF(ISBLANK(E212), "", Table2[[#This Row],[unique_id]])</f>
        <v>template_landing_festoons_plug</v>
      </c>
      <c r="G212" s="6" t="s">
        <v>796</v>
      </c>
      <c r="H212" s="6" t="s">
        <v>139</v>
      </c>
      <c r="I212" s="6" t="s">
        <v>132</v>
      </c>
      <c r="O212" s="8" t="s">
        <v>1209</v>
      </c>
      <c r="P212" s="6" t="s">
        <v>172</v>
      </c>
      <c r="Q212" s="6" t="s">
        <v>1140</v>
      </c>
      <c r="R212" s="6" t="str">
        <f>Table2[[#This Row],[entity_domain]]</f>
        <v>Lights</v>
      </c>
      <c r="S212" s="6">
        <f>S213</f>
        <v>0</v>
      </c>
      <c r="T212" s="9" t="str">
        <f>_xlfn.CONCAT("standby_power: 0.5", CHAR(10), "unavailable_power: 0", CHAR(10), "fixed:", CHAR(10), "  power: 0.9", CHAR(10))</f>
        <v xml:space="preserve">standby_power: 0.5
unavailable_power: 0
fixed:
  power: 0.9
</v>
      </c>
      <c r="V212" s="8"/>
      <c r="W212" s="8"/>
      <c r="X212" s="8"/>
      <c r="Y212" s="8"/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4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1656</v>
      </c>
      <c r="B213" s="6" t="s">
        <v>833</v>
      </c>
      <c r="C213" s="6" t="s">
        <v>478</v>
      </c>
      <c r="D213" s="6" t="s">
        <v>137</v>
      </c>
      <c r="E213" s="6" t="s">
        <v>817</v>
      </c>
      <c r="F213" s="6" t="str">
        <f>IF(ISBLANK(E213), "", Table2[[#This Row],[unique_id]])</f>
        <v>garden_pedestals</v>
      </c>
      <c r="G213" s="6" t="s">
        <v>818</v>
      </c>
      <c r="H213" s="6" t="s">
        <v>139</v>
      </c>
      <c r="I213" s="6" t="s">
        <v>132</v>
      </c>
      <c r="J213" s="6" t="s">
        <v>1104</v>
      </c>
      <c r="M213" s="6" t="s">
        <v>136</v>
      </c>
      <c r="T213" s="6"/>
      <c r="V213" s="8"/>
      <c r="W213" s="8" t="s">
        <v>704</v>
      </c>
      <c r="X213" s="8" t="s">
        <v>808</v>
      </c>
      <c r="Y213" s="14" t="s">
        <v>1139</v>
      </c>
      <c r="Z213" s="14" t="s">
        <v>807</v>
      </c>
      <c r="AD213" s="6" t="s">
        <v>336</v>
      </c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213" s="6" t="str">
        <f>LOWER(_xlfn.CONCAT(Table2[[#This Row],[device_suggested_area]], "-",Table2[[#This Row],[device_identifiers]]))</f>
        <v>garden-pedestals</v>
      </c>
      <c r="AN213" s="8" t="s">
        <v>804</v>
      </c>
      <c r="AO213" s="6" t="s">
        <v>820</v>
      </c>
      <c r="AP213" s="6" t="s">
        <v>806</v>
      </c>
      <c r="AQ213" s="6" t="s">
        <v>478</v>
      </c>
      <c r="AS213" s="6" t="s">
        <v>819</v>
      </c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1657</v>
      </c>
      <c r="B214" s="6" t="s">
        <v>833</v>
      </c>
      <c r="C214" s="6" t="s">
        <v>478</v>
      </c>
      <c r="D214" s="6" t="s">
        <v>137</v>
      </c>
      <c r="E214" s="6" t="str">
        <f>SUBSTITUTE(Table2[[#This Row],[device_name]], "-", "_")</f>
        <v>garden_pedestals_bulb_1</v>
      </c>
      <c r="F214" s="6" t="str">
        <f>IF(ISBLANK(E214), "", Table2[[#This Row],[unique_id]])</f>
        <v>garden_pedestals_bulb_1</v>
      </c>
      <c r="G214" s="63"/>
      <c r="H214" s="6" t="s">
        <v>139</v>
      </c>
      <c r="O214" s="8" t="s">
        <v>1209</v>
      </c>
      <c r="P214" s="6" t="s">
        <v>172</v>
      </c>
      <c r="Q214" s="6" t="s">
        <v>1140</v>
      </c>
      <c r="R214" s="6" t="str">
        <f>Table2[[#This Row],[entity_domain]]</f>
        <v>Lights</v>
      </c>
      <c r="S214" s="6" t="str">
        <f>_xlfn.CONCAT( Table2[[#This Row],[device_suggested_area]], " ",Table2[[#This Row],[powercalc_group_3]])</f>
        <v>Garden Lights</v>
      </c>
      <c r="T214" s="6"/>
      <c r="V214" s="8"/>
      <c r="W214" s="8" t="s">
        <v>703</v>
      </c>
      <c r="X214" s="8" t="s">
        <v>808</v>
      </c>
      <c r="Y214" s="14" t="s">
        <v>1136</v>
      </c>
      <c r="Z214" s="14" t="s">
        <v>807</v>
      </c>
      <c r="AF214" s="8"/>
      <c r="AH214" s="6" t="str">
        <f>IF(ISBLANK(AG214),  "", _xlfn.CONCAT("haas/entity/sensor/", LOWER(C214), "/", E214, "/config"))</f>
        <v/>
      </c>
      <c r="AI214" s="6" t="str">
        <f>IF(ISBLANK(AG214),  "", _xlfn.CONCAT(LOWER(C214), "/", E214))</f>
        <v/>
      </c>
      <c r="AK214" s="6"/>
      <c r="AL2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214" s="6" t="str">
        <f>LOWER(_xlfn.CONCAT(Table2[[#This Row],[device_suggested_area]], "-",Table2[[#This Row],[device_identifiers]]))</f>
        <v>garden-pedestals-bulb-1</v>
      </c>
      <c r="AN214" s="8" t="s">
        <v>804</v>
      </c>
      <c r="AO214" s="6" t="s">
        <v>821</v>
      </c>
      <c r="AP214" s="6" t="s">
        <v>806</v>
      </c>
      <c r="AQ214" s="6" t="s">
        <v>478</v>
      </c>
      <c r="AS214" s="6" t="s">
        <v>819</v>
      </c>
      <c r="AV214" s="6" t="s">
        <v>803</v>
      </c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>[["mac", "0x001788010c692175"]]</v>
      </c>
    </row>
    <row r="215" spans="1:52" ht="16" customHeight="1">
      <c r="A215" s="6">
        <v>1658</v>
      </c>
      <c r="B215" s="6" t="s">
        <v>833</v>
      </c>
      <c r="C215" s="6" t="s">
        <v>478</v>
      </c>
      <c r="D215" s="6" t="s">
        <v>137</v>
      </c>
      <c r="E215" s="6" t="str">
        <f>SUBSTITUTE(Table2[[#This Row],[device_name]], "-", "_")</f>
        <v>garden_pedestals_bulb_2</v>
      </c>
      <c r="F215" s="6" t="str">
        <f>IF(ISBLANK(E215), "", Table2[[#This Row],[unique_id]])</f>
        <v>garden_pedestals_bulb_2</v>
      </c>
      <c r="G215" s="63"/>
      <c r="H215" s="6" t="s">
        <v>139</v>
      </c>
      <c r="O215" s="8" t="s">
        <v>1209</v>
      </c>
      <c r="P215" s="6" t="s">
        <v>172</v>
      </c>
      <c r="Q215" s="6" t="s">
        <v>1140</v>
      </c>
      <c r="R215" s="6" t="str">
        <f>Table2[[#This Row],[entity_domain]]</f>
        <v>Lights</v>
      </c>
      <c r="S215" s="6" t="str">
        <f>_xlfn.CONCAT( Table2[[#This Row],[device_suggested_area]], " ",Table2[[#This Row],[powercalc_group_3]])</f>
        <v>Garden Lights</v>
      </c>
      <c r="T215" s="6"/>
      <c r="V215" s="8"/>
      <c r="W215" s="8" t="s">
        <v>703</v>
      </c>
      <c r="X215" s="8" t="s">
        <v>808</v>
      </c>
      <c r="Y215" s="14" t="s">
        <v>1136</v>
      </c>
      <c r="Z215" s="14" t="s">
        <v>807</v>
      </c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215" s="6" t="str">
        <f>LOWER(_xlfn.CONCAT(Table2[[#This Row],[device_suggested_area]], "-",Table2[[#This Row],[device_identifiers]]))</f>
        <v>garden-pedestals-bulb-2</v>
      </c>
      <c r="AN215" s="8" t="s">
        <v>804</v>
      </c>
      <c r="AO215" s="6" t="s">
        <v>822</v>
      </c>
      <c r="AP215" s="6" t="s">
        <v>806</v>
      </c>
      <c r="AQ215" s="6" t="s">
        <v>478</v>
      </c>
      <c r="AS215" s="6" t="s">
        <v>819</v>
      </c>
      <c r="AV215" s="6" t="s">
        <v>809</v>
      </c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>[["mac", "0x001788010c69214a"]]</v>
      </c>
    </row>
    <row r="216" spans="1:52" ht="16" customHeight="1">
      <c r="A216" s="6">
        <v>1659</v>
      </c>
      <c r="B216" s="6" t="s">
        <v>833</v>
      </c>
      <c r="C216" s="6" t="s">
        <v>478</v>
      </c>
      <c r="D216" s="6" t="s">
        <v>137</v>
      </c>
      <c r="E216" s="6" t="str">
        <f>SUBSTITUTE(Table2[[#This Row],[device_name]], "-", "_")</f>
        <v>garden_pedestals_bulb_3</v>
      </c>
      <c r="F216" s="6" t="str">
        <f>IF(ISBLANK(E216), "", Table2[[#This Row],[unique_id]])</f>
        <v>garden_pedestals_bulb_3</v>
      </c>
      <c r="G216" s="10"/>
      <c r="H216" s="6" t="s">
        <v>139</v>
      </c>
      <c r="O216" s="8" t="s">
        <v>1209</v>
      </c>
      <c r="P216" s="6" t="s">
        <v>172</v>
      </c>
      <c r="Q216" s="6" t="s">
        <v>1140</v>
      </c>
      <c r="R216" s="6" t="str">
        <f>Table2[[#This Row],[entity_domain]]</f>
        <v>Lights</v>
      </c>
      <c r="S216" s="6" t="str">
        <f>_xlfn.CONCAT( Table2[[#This Row],[device_suggested_area]], " ",Table2[[#This Row],[powercalc_group_3]])</f>
        <v>Garden Lights</v>
      </c>
      <c r="T216" s="6"/>
      <c r="V216" s="8"/>
      <c r="W216" s="8" t="s">
        <v>703</v>
      </c>
      <c r="X216" s="8" t="s">
        <v>808</v>
      </c>
      <c r="Y216" s="14" t="s">
        <v>1136</v>
      </c>
      <c r="Z216" s="14" t="s">
        <v>807</v>
      </c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216" s="6" t="str">
        <f>LOWER(_xlfn.CONCAT(Table2[[#This Row],[device_suggested_area]], "-",Table2[[#This Row],[device_identifiers]]))</f>
        <v>garden-pedestals-bulb-3</v>
      </c>
      <c r="AN216" s="8" t="s">
        <v>804</v>
      </c>
      <c r="AO216" s="6" t="s">
        <v>823</v>
      </c>
      <c r="AP216" s="6" t="s">
        <v>806</v>
      </c>
      <c r="AQ216" s="6" t="s">
        <v>478</v>
      </c>
      <c r="AS216" s="6" t="s">
        <v>819</v>
      </c>
      <c r="AV216" s="6" t="s">
        <v>810</v>
      </c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>[["mac", "0x001788010c5c4266"]]</v>
      </c>
    </row>
    <row r="217" spans="1:52" ht="16" customHeight="1">
      <c r="A217" s="6">
        <v>1660</v>
      </c>
      <c r="B217" s="6" t="s">
        <v>833</v>
      </c>
      <c r="C217" s="6" t="s">
        <v>478</v>
      </c>
      <c r="D217" s="6" t="s">
        <v>137</v>
      </c>
      <c r="E217" s="6" t="str">
        <f>SUBSTITUTE(Table2[[#This Row],[device_name]], "-", "_")</f>
        <v>garden_pedestals_bulb_4</v>
      </c>
      <c r="F217" s="6" t="str">
        <f>IF(ISBLANK(E217), "", Table2[[#This Row],[unique_id]])</f>
        <v>garden_pedestals_bulb_4</v>
      </c>
      <c r="G217" s="10"/>
      <c r="H217" s="6" t="s">
        <v>139</v>
      </c>
      <c r="O217" s="8" t="s">
        <v>1209</v>
      </c>
      <c r="P217" s="6" t="s">
        <v>172</v>
      </c>
      <c r="Q217" s="6" t="s">
        <v>1140</v>
      </c>
      <c r="R217" s="6" t="str">
        <f>Table2[[#This Row],[entity_domain]]</f>
        <v>Lights</v>
      </c>
      <c r="S217" s="6" t="str">
        <f>_xlfn.CONCAT( Table2[[#This Row],[device_suggested_area]], " ",Table2[[#This Row],[powercalc_group_3]])</f>
        <v>Garden Lights</v>
      </c>
      <c r="T217" s="6"/>
      <c r="V217" s="8"/>
      <c r="W217" s="8" t="s">
        <v>703</v>
      </c>
      <c r="X217" s="8" t="s">
        <v>808</v>
      </c>
      <c r="Y217" s="14" t="s">
        <v>1136</v>
      </c>
      <c r="Z217" s="14" t="s">
        <v>807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217" s="6" t="str">
        <f>LOWER(_xlfn.CONCAT(Table2[[#This Row],[device_suggested_area]], "-",Table2[[#This Row],[device_identifiers]]))</f>
        <v>garden-pedestals-bulb-4</v>
      </c>
      <c r="AN217" s="8" t="s">
        <v>804</v>
      </c>
      <c r="AO217" s="6" t="s">
        <v>824</v>
      </c>
      <c r="AP217" s="6" t="s">
        <v>806</v>
      </c>
      <c r="AQ217" s="6" t="s">
        <v>478</v>
      </c>
      <c r="AS217" s="6" t="s">
        <v>819</v>
      </c>
      <c r="AV217" s="6" t="s">
        <v>811</v>
      </c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>[["mac", "0x001788010c692144"]]</v>
      </c>
    </row>
    <row r="218" spans="1:52" ht="16" customHeight="1">
      <c r="A218" s="28">
        <v>1661</v>
      </c>
      <c r="B218" s="28" t="s">
        <v>833</v>
      </c>
      <c r="C218" s="28" t="s">
        <v>478</v>
      </c>
      <c r="D218" s="28" t="s">
        <v>137</v>
      </c>
      <c r="E218" s="28"/>
      <c r="F218" s="28" t="str">
        <f>IF(ISBLANK(E218), "", Table2[[#This Row],[unique_id]])</f>
        <v/>
      </c>
      <c r="G218" s="28"/>
      <c r="H218" s="28"/>
      <c r="I218" s="28"/>
      <c r="J218" s="28"/>
      <c r="K218" s="28"/>
      <c r="L218" s="28"/>
      <c r="M218" s="28"/>
      <c r="N218" s="28"/>
      <c r="O218" s="29"/>
      <c r="P218" s="28"/>
      <c r="Q218" s="28"/>
      <c r="R218" s="28"/>
      <c r="S218" s="28"/>
      <c r="T218" s="28"/>
      <c r="U218" s="28"/>
      <c r="V218" s="29"/>
      <c r="W218" s="29" t="s">
        <v>703</v>
      </c>
      <c r="X218" s="29" t="s">
        <v>808</v>
      </c>
      <c r="Y218" s="30" t="s">
        <v>1136</v>
      </c>
      <c r="Z218" s="30" t="s">
        <v>807</v>
      </c>
      <c r="AA218" s="28"/>
      <c r="AB218" s="28"/>
      <c r="AC218" s="28"/>
      <c r="AD218" s="28"/>
      <c r="AE218" s="28"/>
      <c r="AF218" s="29"/>
      <c r="AG218" s="28"/>
      <c r="AH218" s="28" t="str">
        <f>IF(ISBLANK(AG218),  "", _xlfn.CONCAT("haas/entity/sensor/", LOWER(C218), "/", E218, "/config"))</f>
        <v/>
      </c>
      <c r="AI218" s="28" t="str">
        <f>IF(ISBLANK(AG218),  "", _xlfn.CONCAT(LOWER(C218), "/", E218))</f>
        <v/>
      </c>
      <c r="AJ218" s="28"/>
      <c r="AK218" s="28"/>
      <c r="AL2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18" s="28" t="str">
        <f>LOWER(_xlfn.CONCAT(Table2[[#This Row],[device_suggested_area]], "-",Table2[[#This Row],[device_identifiers]]))</f>
        <v>garden-pedestals-bulb-5</v>
      </c>
      <c r="AN218" s="29" t="s">
        <v>804</v>
      </c>
      <c r="AO218" s="6" t="s">
        <v>942</v>
      </c>
      <c r="AP218" s="28" t="s">
        <v>806</v>
      </c>
      <c r="AQ218" s="28" t="s">
        <v>478</v>
      </c>
      <c r="AR218" s="28"/>
      <c r="AS218" s="28" t="s">
        <v>819</v>
      </c>
      <c r="AT218" s="28"/>
      <c r="AU218" s="28"/>
      <c r="AV218" s="28" t="s">
        <v>941</v>
      </c>
      <c r="AW218" s="28"/>
      <c r="AX218" s="28"/>
      <c r="AY218" s="28"/>
      <c r="AZ218" s="28" t="str">
        <f>IF(AND(ISBLANK(AV218), ISBLANK(AW218)), "", _xlfn.CONCAT("[", IF(ISBLANK(AV218), "", _xlfn.CONCAT("[""mac"", """, AV218, """]")), IF(ISBLANK(AW218), "", _xlfn.CONCAT(", [""ip"", """, AW218, """]")), "]"))</f>
        <v>[["mac", "x"]]</v>
      </c>
    </row>
    <row r="219" spans="1:52" ht="16" customHeight="1">
      <c r="A219" s="28">
        <v>1662</v>
      </c>
      <c r="B219" s="28" t="s">
        <v>833</v>
      </c>
      <c r="C219" s="28" t="s">
        <v>478</v>
      </c>
      <c r="D219" s="28" t="s">
        <v>137</v>
      </c>
      <c r="E219" s="28"/>
      <c r="F219" s="28" t="str">
        <f>IF(ISBLANK(E219), "", Table2[[#This Row],[unique_id]])</f>
        <v/>
      </c>
      <c r="G219" s="28"/>
      <c r="H219" s="28"/>
      <c r="I219" s="28"/>
      <c r="J219" s="28"/>
      <c r="K219" s="28"/>
      <c r="L219" s="28"/>
      <c r="M219" s="28"/>
      <c r="N219" s="28"/>
      <c r="O219" s="29"/>
      <c r="P219" s="28"/>
      <c r="Q219" s="28"/>
      <c r="R219" s="28"/>
      <c r="S219" s="28"/>
      <c r="T219" s="28"/>
      <c r="U219" s="28"/>
      <c r="V219" s="29"/>
      <c r="W219" s="29" t="s">
        <v>703</v>
      </c>
      <c r="X219" s="29" t="s">
        <v>808</v>
      </c>
      <c r="Y219" s="30" t="s">
        <v>1136</v>
      </c>
      <c r="Z219" s="30" t="s">
        <v>807</v>
      </c>
      <c r="AA219" s="28"/>
      <c r="AB219" s="28"/>
      <c r="AC219" s="28"/>
      <c r="AD219" s="28"/>
      <c r="AE219" s="28"/>
      <c r="AF219" s="29"/>
      <c r="AG219" s="28"/>
      <c r="AH219" s="28" t="str">
        <f>IF(ISBLANK(AG219),  "", _xlfn.CONCAT("haas/entity/sensor/", LOWER(C219), "/", E219, "/config"))</f>
        <v/>
      </c>
      <c r="AI219" s="28" t="str">
        <f>IF(ISBLANK(AG219),  "", _xlfn.CONCAT(LOWER(C219), "/", E219))</f>
        <v/>
      </c>
      <c r="AJ219" s="28"/>
      <c r="AK219" s="28"/>
      <c r="AL2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19" s="28" t="str">
        <f>LOWER(_xlfn.CONCAT(Table2[[#This Row],[device_suggested_area]], "-",Table2[[#This Row],[device_identifiers]]))</f>
        <v>garden-pedestals-bulb-6</v>
      </c>
      <c r="AN219" s="29" t="s">
        <v>804</v>
      </c>
      <c r="AO219" s="6" t="s">
        <v>943</v>
      </c>
      <c r="AP219" s="28" t="s">
        <v>806</v>
      </c>
      <c r="AQ219" s="28" t="s">
        <v>478</v>
      </c>
      <c r="AR219" s="28"/>
      <c r="AS219" s="28" t="s">
        <v>819</v>
      </c>
      <c r="AT219" s="28"/>
      <c r="AU219" s="28"/>
      <c r="AV219" s="28" t="s">
        <v>941</v>
      </c>
      <c r="AW219" s="28"/>
      <c r="AX219" s="28"/>
      <c r="AY219" s="28"/>
      <c r="AZ219" s="28" t="str">
        <f>IF(AND(ISBLANK(AV219), ISBLANK(AW219)), "", _xlfn.CONCAT("[", IF(ISBLANK(AV219), "", _xlfn.CONCAT("[""mac"", """, AV219, """]")), IF(ISBLANK(AW219), "", _xlfn.CONCAT(", [""ip"", """, AW219, """]")), "]"))</f>
        <v>[["mac", "x"]]</v>
      </c>
    </row>
    <row r="220" spans="1:52" ht="16" customHeight="1">
      <c r="A220" s="28">
        <v>1663</v>
      </c>
      <c r="B220" s="28" t="s">
        <v>833</v>
      </c>
      <c r="C220" s="28" t="s">
        <v>478</v>
      </c>
      <c r="D220" s="28" t="s">
        <v>137</v>
      </c>
      <c r="E220" s="28"/>
      <c r="F220" s="28" t="str">
        <f>IF(ISBLANK(E220), "", Table2[[#This Row],[unique_id]])</f>
        <v/>
      </c>
      <c r="G220" s="28"/>
      <c r="H220" s="28"/>
      <c r="I220" s="28"/>
      <c r="J220" s="28"/>
      <c r="K220" s="28"/>
      <c r="L220" s="28"/>
      <c r="M220" s="28"/>
      <c r="N220" s="28"/>
      <c r="O220" s="29"/>
      <c r="P220" s="28"/>
      <c r="Q220" s="28"/>
      <c r="R220" s="28"/>
      <c r="S220" s="28"/>
      <c r="T220" s="28"/>
      <c r="U220" s="28"/>
      <c r="V220" s="29"/>
      <c r="W220" s="29" t="s">
        <v>703</v>
      </c>
      <c r="X220" s="29" t="s">
        <v>808</v>
      </c>
      <c r="Y220" s="30" t="s">
        <v>1136</v>
      </c>
      <c r="Z220" s="30" t="s">
        <v>807</v>
      </c>
      <c r="AA220" s="28"/>
      <c r="AB220" s="28"/>
      <c r="AC220" s="28"/>
      <c r="AD220" s="28"/>
      <c r="AE220" s="28"/>
      <c r="AF220" s="29"/>
      <c r="AG220" s="28"/>
      <c r="AH220" s="28" t="str">
        <f>IF(ISBLANK(AG220),  "", _xlfn.CONCAT("haas/entity/sensor/", LOWER(C220), "/", E220, "/config"))</f>
        <v/>
      </c>
      <c r="AI220" s="28" t="str">
        <f>IF(ISBLANK(AG220),  "", _xlfn.CONCAT(LOWER(C220), "/", E220))</f>
        <v/>
      </c>
      <c r="AJ220" s="28"/>
      <c r="AK220" s="28"/>
      <c r="AL2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20" s="28" t="str">
        <f>LOWER(_xlfn.CONCAT(Table2[[#This Row],[device_suggested_area]], "-",Table2[[#This Row],[device_identifiers]]))</f>
        <v>garden-pedestals-bulb-7</v>
      </c>
      <c r="AN220" s="29" t="s">
        <v>804</v>
      </c>
      <c r="AO220" s="6" t="s">
        <v>944</v>
      </c>
      <c r="AP220" s="28" t="s">
        <v>806</v>
      </c>
      <c r="AQ220" s="28" t="s">
        <v>478</v>
      </c>
      <c r="AR220" s="28"/>
      <c r="AS220" s="28" t="s">
        <v>819</v>
      </c>
      <c r="AT220" s="28"/>
      <c r="AU220" s="28"/>
      <c r="AV220" s="28" t="s">
        <v>941</v>
      </c>
      <c r="AW220" s="28"/>
      <c r="AX220" s="28"/>
      <c r="AY220" s="28"/>
      <c r="AZ220" s="28" t="str">
        <f>IF(AND(ISBLANK(AV220), ISBLANK(AW220)), "", _xlfn.CONCAT("[", IF(ISBLANK(AV220), "", _xlfn.CONCAT("[""mac"", """, AV220, """]")), IF(ISBLANK(AW220), "", _xlfn.CONCAT(", [""ip"", """, AW220, """]")), "]"))</f>
        <v>[["mac", "x"]]</v>
      </c>
    </row>
    <row r="221" spans="1:52" ht="16" customHeight="1">
      <c r="A221" s="28">
        <v>1664</v>
      </c>
      <c r="B221" s="28" t="s">
        <v>833</v>
      </c>
      <c r="C221" s="28" t="s">
        <v>478</v>
      </c>
      <c r="D221" s="28" t="s">
        <v>137</v>
      </c>
      <c r="E221" s="28"/>
      <c r="F221" s="28" t="str">
        <f>IF(ISBLANK(E221), "", Table2[[#This Row],[unique_id]])</f>
        <v/>
      </c>
      <c r="G221" s="28"/>
      <c r="H221" s="28"/>
      <c r="I221" s="28"/>
      <c r="J221" s="28"/>
      <c r="K221" s="28"/>
      <c r="L221" s="28"/>
      <c r="M221" s="28"/>
      <c r="N221" s="28"/>
      <c r="O221" s="29"/>
      <c r="P221" s="28"/>
      <c r="Q221" s="28"/>
      <c r="R221" s="28"/>
      <c r="S221" s="28"/>
      <c r="T221" s="28"/>
      <c r="U221" s="28"/>
      <c r="V221" s="29"/>
      <c r="W221" s="29" t="s">
        <v>703</v>
      </c>
      <c r="X221" s="29" t="s">
        <v>808</v>
      </c>
      <c r="Y221" s="30" t="s">
        <v>1136</v>
      </c>
      <c r="Z221" s="30" t="s">
        <v>807</v>
      </c>
      <c r="AA221" s="28"/>
      <c r="AB221" s="28"/>
      <c r="AC221" s="28"/>
      <c r="AD221" s="28"/>
      <c r="AE221" s="28"/>
      <c r="AF221" s="29"/>
      <c r="AG221" s="28"/>
      <c r="AH221" s="28" t="str">
        <f>IF(ISBLANK(AG221),  "", _xlfn.CONCAT("haas/entity/sensor/", LOWER(C221), "/", E221, "/config"))</f>
        <v/>
      </c>
      <c r="AI221" s="28" t="str">
        <f>IF(ISBLANK(AG221),  "", _xlfn.CONCAT(LOWER(C221), "/", E221))</f>
        <v/>
      </c>
      <c r="AJ221" s="28"/>
      <c r="AK221" s="28"/>
      <c r="AL2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21" s="28" t="str">
        <f>LOWER(_xlfn.CONCAT(Table2[[#This Row],[device_suggested_area]], "-",Table2[[#This Row],[device_identifiers]]))</f>
        <v>garden-pedestals-bulb-8</v>
      </c>
      <c r="AN221" s="29" t="s">
        <v>804</v>
      </c>
      <c r="AO221" s="6" t="s">
        <v>945</v>
      </c>
      <c r="AP221" s="28" t="s">
        <v>806</v>
      </c>
      <c r="AQ221" s="28" t="s">
        <v>478</v>
      </c>
      <c r="AR221" s="28"/>
      <c r="AS221" s="28" t="s">
        <v>819</v>
      </c>
      <c r="AT221" s="28"/>
      <c r="AU221" s="28"/>
      <c r="AV221" s="28" t="s">
        <v>941</v>
      </c>
      <c r="AW221" s="28"/>
      <c r="AX221" s="28"/>
      <c r="AY221" s="28"/>
      <c r="AZ221" s="28" t="str">
        <f>IF(AND(ISBLANK(AV221), ISBLANK(AW221)), "", _xlfn.CONCAT("[", IF(ISBLANK(AV221), "", _xlfn.CONCAT("[""mac"", """, AV221, """]")), IF(ISBLANK(AW221), "", _xlfn.CONCAT(", [""ip"", """, AW221, """]")), "]"))</f>
        <v>[["mac", "x"]]</v>
      </c>
    </row>
    <row r="222" spans="1:52" ht="16" customHeight="1">
      <c r="A222" s="6">
        <v>1665</v>
      </c>
      <c r="B222" s="6" t="s">
        <v>833</v>
      </c>
      <c r="C222" s="6" t="s">
        <v>478</v>
      </c>
      <c r="D222" s="6" t="s">
        <v>137</v>
      </c>
      <c r="E222" s="6" t="s">
        <v>827</v>
      </c>
      <c r="F222" s="6" t="str">
        <f>IF(ISBLANK(E222), "", Table2[[#This Row],[unique_id]])</f>
        <v>tree_spotlights</v>
      </c>
      <c r="G222" s="6" t="s">
        <v>816</v>
      </c>
      <c r="H222" s="6" t="s">
        <v>139</v>
      </c>
      <c r="I222" s="6" t="s">
        <v>132</v>
      </c>
      <c r="J222" s="6" t="s">
        <v>1106</v>
      </c>
      <c r="M222" s="6" t="s">
        <v>136</v>
      </c>
      <c r="T222" s="6"/>
      <c r="V222" s="8"/>
      <c r="W222" s="8" t="s">
        <v>704</v>
      </c>
      <c r="X222" s="8" t="s">
        <v>815</v>
      </c>
      <c r="Y222" s="14" t="s">
        <v>1139</v>
      </c>
      <c r="Z222" s="14" t="s">
        <v>807</v>
      </c>
      <c r="AD222" s="6" t="s">
        <v>336</v>
      </c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222" s="6" t="str">
        <f>LOWER(_xlfn.CONCAT(Table2[[#This Row],[device_suggested_area]], "-",Table2[[#This Row],[device_identifiers]]))</f>
        <v>tree-spotlights</v>
      </c>
      <c r="AN222" s="8" t="s">
        <v>804</v>
      </c>
      <c r="AO222" s="6" t="s">
        <v>825</v>
      </c>
      <c r="AP222" s="6" t="s">
        <v>814</v>
      </c>
      <c r="AQ222" s="6" t="s">
        <v>478</v>
      </c>
      <c r="AS222" s="6" t="s">
        <v>813</v>
      </c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1666</v>
      </c>
      <c r="B223" s="6" t="s">
        <v>833</v>
      </c>
      <c r="C223" s="6" t="s">
        <v>478</v>
      </c>
      <c r="D223" s="6" t="s">
        <v>137</v>
      </c>
      <c r="E223" s="6" t="str">
        <f>SUBSTITUTE(Table2[[#This Row],[device_name]], "-", "_")</f>
        <v>tree_spotlights_bulb_1</v>
      </c>
      <c r="F223" s="6" t="str">
        <f>IF(ISBLANK(E223), "", Table2[[#This Row],[unique_id]])</f>
        <v>tree_spotlights_bulb_1</v>
      </c>
      <c r="H223" s="6" t="s">
        <v>139</v>
      </c>
      <c r="O223" s="8" t="s">
        <v>1209</v>
      </c>
      <c r="P223" s="6" t="s">
        <v>172</v>
      </c>
      <c r="Q223" s="6" t="s">
        <v>1140</v>
      </c>
      <c r="R223" s="6" t="str">
        <f>Table2[[#This Row],[entity_domain]]</f>
        <v>Lights</v>
      </c>
      <c r="S223" s="6" t="str">
        <f>_xlfn.CONCAT( Table2[[#This Row],[device_suggested_area]], " ",Table2[[#This Row],[powercalc_group_3]])</f>
        <v>Tree Lights</v>
      </c>
      <c r="T223" s="6"/>
      <c r="V223" s="8"/>
      <c r="W223" s="8" t="s">
        <v>703</v>
      </c>
      <c r="X223" s="8" t="s">
        <v>815</v>
      </c>
      <c r="Y223" s="14" t="s">
        <v>1136</v>
      </c>
      <c r="Z223" s="14" t="s">
        <v>807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223" s="6" t="str">
        <f>LOWER(_xlfn.CONCAT(Table2[[#This Row],[device_suggested_area]], "-",Table2[[#This Row],[device_identifiers]]))</f>
        <v>tree-spotlights-bulb-1</v>
      </c>
      <c r="AN223" s="8" t="s">
        <v>804</v>
      </c>
      <c r="AO223" s="6" t="s">
        <v>826</v>
      </c>
      <c r="AP223" s="6" t="s">
        <v>814</v>
      </c>
      <c r="AQ223" s="6" t="s">
        <v>478</v>
      </c>
      <c r="AS223" s="6" t="s">
        <v>813</v>
      </c>
      <c r="AV223" s="6" t="s">
        <v>812</v>
      </c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>[["mac", "0x00178801097ed42c"]]</v>
      </c>
    </row>
    <row r="224" spans="1:52" ht="16" customHeight="1">
      <c r="A224" s="6">
        <v>1667</v>
      </c>
      <c r="B224" s="6" t="s">
        <v>833</v>
      </c>
      <c r="C224" s="6" t="s">
        <v>478</v>
      </c>
      <c r="D224" s="6" t="s">
        <v>137</v>
      </c>
      <c r="E224" s="6" t="str">
        <f>SUBSTITUTE(Table2[[#This Row],[device_name]], "-", "_")</f>
        <v>tree_spotlights_bulb_2</v>
      </c>
      <c r="F224" s="6" t="str">
        <f>IF(ISBLANK(E224), "", Table2[[#This Row],[unique_id]])</f>
        <v>tree_spotlights_bulb_2</v>
      </c>
      <c r="H224" s="6" t="s">
        <v>139</v>
      </c>
      <c r="O224" s="8" t="s">
        <v>1209</v>
      </c>
      <c r="P224" s="6" t="s">
        <v>172</v>
      </c>
      <c r="Q224" s="6" t="s">
        <v>1140</v>
      </c>
      <c r="R224" s="6" t="str">
        <f>Table2[[#This Row],[entity_domain]]</f>
        <v>Lights</v>
      </c>
      <c r="S224" s="6" t="str">
        <f>_xlfn.CONCAT( Table2[[#This Row],[device_suggested_area]], " ",Table2[[#This Row],[powercalc_group_3]])</f>
        <v>Tree Lights</v>
      </c>
      <c r="T224" s="6"/>
      <c r="V224" s="8"/>
      <c r="W224" s="8" t="s">
        <v>703</v>
      </c>
      <c r="X224" s="8" t="s">
        <v>815</v>
      </c>
      <c r="Y224" s="14" t="s">
        <v>1136</v>
      </c>
      <c r="Z224" s="14" t="s">
        <v>807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224" s="6" t="str">
        <f>LOWER(_xlfn.CONCAT(Table2[[#This Row],[device_suggested_area]], "-",Table2[[#This Row],[device_identifiers]]))</f>
        <v>tree-spotlights-bulb-2</v>
      </c>
      <c r="AN224" s="8" t="s">
        <v>804</v>
      </c>
      <c r="AO224" s="6" t="s">
        <v>831</v>
      </c>
      <c r="AP224" s="6" t="s">
        <v>814</v>
      </c>
      <c r="AQ224" s="6" t="s">
        <v>478</v>
      </c>
      <c r="AS224" s="6" t="s">
        <v>813</v>
      </c>
      <c r="AV224" s="6" t="s">
        <v>832</v>
      </c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>[["mac", "0x0017880109c40c33"]]</v>
      </c>
    </row>
    <row r="225" spans="1:52" ht="16" customHeight="1">
      <c r="A225" s="28">
        <v>1668</v>
      </c>
      <c r="B225" s="28" t="s">
        <v>833</v>
      </c>
      <c r="C225" s="28" t="s">
        <v>478</v>
      </c>
      <c r="D225" s="28" t="s">
        <v>137</v>
      </c>
      <c r="E225" s="28"/>
      <c r="F225" s="28" t="str">
        <f>IF(ISBLANK(E225), "", Table2[[#This Row],[unique_id]])</f>
        <v/>
      </c>
      <c r="G225" s="28"/>
      <c r="H225" s="28"/>
      <c r="I225" s="28"/>
      <c r="J225" s="28"/>
      <c r="K225" s="28"/>
      <c r="L225" s="28"/>
      <c r="M225" s="28"/>
      <c r="N225" s="28"/>
      <c r="O225" s="29"/>
      <c r="P225" s="28"/>
      <c r="Q225" s="28"/>
      <c r="R225" s="28"/>
      <c r="S225" s="28"/>
      <c r="T225" s="28"/>
      <c r="U225" s="28"/>
      <c r="V225" s="29"/>
      <c r="W225" s="29" t="s">
        <v>703</v>
      </c>
      <c r="X225" s="29" t="s">
        <v>815</v>
      </c>
      <c r="Y225" s="30" t="s">
        <v>1136</v>
      </c>
      <c r="Z225" s="30" t="s">
        <v>807</v>
      </c>
      <c r="AA225" s="28"/>
      <c r="AB225" s="28"/>
      <c r="AC225" s="28"/>
      <c r="AD225" s="28"/>
      <c r="AE225" s="28"/>
      <c r="AF225" s="29"/>
      <c r="AG225" s="28"/>
      <c r="AH225" s="28" t="str">
        <f>IF(ISBLANK(AG225),  "", _xlfn.CONCAT("haas/entity/sensor/", LOWER(C225), "/", E225, "/config"))</f>
        <v/>
      </c>
      <c r="AI225" s="28" t="str">
        <f>IF(ISBLANK(AG225),  "", _xlfn.CONCAT(LOWER(C225), "/", E225))</f>
        <v/>
      </c>
      <c r="AJ225" s="28"/>
      <c r="AK225" s="28"/>
      <c r="AL2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25" s="28" t="str">
        <f>LOWER(_xlfn.CONCAT(Table2[[#This Row],[device_suggested_area]], "-",Table2[[#This Row],[device_identifiers]]))</f>
        <v>tree-spotlights-bulb-3</v>
      </c>
      <c r="AN225" s="29" t="s">
        <v>804</v>
      </c>
      <c r="AO225" s="6" t="s">
        <v>946</v>
      </c>
      <c r="AP225" s="28" t="s">
        <v>814</v>
      </c>
      <c r="AQ225" s="28" t="s">
        <v>478</v>
      </c>
      <c r="AR225" s="28"/>
      <c r="AS225" s="28" t="s">
        <v>813</v>
      </c>
      <c r="AT225" s="28"/>
      <c r="AU225" s="28"/>
      <c r="AV225" s="28" t="s">
        <v>941</v>
      </c>
      <c r="AW225" s="28"/>
      <c r="AX225" s="28"/>
      <c r="AY225" s="28"/>
      <c r="AZ225" s="28" t="str">
        <f>IF(AND(ISBLANK(AV225), ISBLANK(AW225)), "", _xlfn.CONCAT("[", IF(ISBLANK(AV225), "", _xlfn.CONCAT("[""mac"", """, AV225, """]")), IF(ISBLANK(AW225), "", _xlfn.CONCAT(", [""ip"", """, AW225, """]")), "]"))</f>
        <v>[["mac", "x"]]</v>
      </c>
    </row>
    <row r="226" spans="1:52" ht="16" customHeight="1">
      <c r="A226" s="6">
        <v>1700</v>
      </c>
      <c r="B226" s="6" t="s">
        <v>26</v>
      </c>
      <c r="C226" s="6" t="s">
        <v>631</v>
      </c>
      <c r="D226" s="6" t="s">
        <v>409</v>
      </c>
      <c r="E226" s="6" t="s">
        <v>408</v>
      </c>
      <c r="F226" s="6" t="str">
        <f>IF(ISBLANK(E226), "", Table2[[#This Row],[unique_id]])</f>
        <v>column_break</v>
      </c>
      <c r="G226" s="6" t="s">
        <v>405</v>
      </c>
      <c r="H226" s="6" t="s">
        <v>990</v>
      </c>
      <c r="I226" s="6" t="s">
        <v>132</v>
      </c>
      <c r="M226" s="6" t="s">
        <v>406</v>
      </c>
      <c r="N226" s="6" t="s">
        <v>407</v>
      </c>
      <c r="T226" s="6"/>
      <c r="V226" s="8"/>
      <c r="W226" s="8"/>
      <c r="X226" s="8"/>
      <c r="Y226" s="8"/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4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1701</v>
      </c>
      <c r="B227" s="6" t="s">
        <v>26</v>
      </c>
      <c r="C227" s="6" t="s">
        <v>1248</v>
      </c>
      <c r="D227" s="6" t="s">
        <v>149</v>
      </c>
      <c r="E227" s="6" t="s">
        <v>1190</v>
      </c>
      <c r="F227" s="6" t="str">
        <f>IF(ISBLANK(E227), "", Table2[[#This Row],[unique_id]])</f>
        <v>template_bathroom_rails_plug</v>
      </c>
      <c r="G227" s="6" t="s">
        <v>647</v>
      </c>
      <c r="H227" s="6" t="s">
        <v>990</v>
      </c>
      <c r="I227" s="6" t="s">
        <v>132</v>
      </c>
      <c r="O227" s="8" t="s">
        <v>1209</v>
      </c>
      <c r="P227" s="6" t="s">
        <v>172</v>
      </c>
      <c r="Q227" s="62" t="s">
        <v>1141</v>
      </c>
      <c r="R227" s="6" t="str">
        <f>Table2[[#This Row],[entity_domain]]</f>
        <v>Heating &amp; Cooling</v>
      </c>
      <c r="S227" s="6" t="str">
        <f>S228</f>
        <v>Outdoor Heating &amp; Cooling</v>
      </c>
      <c r="T22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27" s="8"/>
      <c r="W227" s="8"/>
      <c r="X227" s="8"/>
      <c r="Y227" s="8"/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4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1704</v>
      </c>
      <c r="B228" s="6" t="s">
        <v>228</v>
      </c>
      <c r="C228" s="6" t="s">
        <v>1048</v>
      </c>
      <c r="D228" s="6" t="s">
        <v>134</v>
      </c>
      <c r="E228" s="6" t="s">
        <v>638</v>
      </c>
      <c r="F228" s="6" t="str">
        <f>IF(ISBLANK(E228), "", Table2[[#This Row],[unique_id]])</f>
        <v>outdoor_pool_filter</v>
      </c>
      <c r="G228" s="6" t="s">
        <v>389</v>
      </c>
      <c r="H228" s="6" t="s">
        <v>990</v>
      </c>
      <c r="I228" s="6" t="s">
        <v>132</v>
      </c>
      <c r="J228" s="6" t="str">
        <f>Table2[[#This Row],[friendly_name]]</f>
        <v>Pool Filter</v>
      </c>
      <c r="M228" s="6" t="s">
        <v>289</v>
      </c>
      <c r="O228" s="8" t="s">
        <v>1209</v>
      </c>
      <c r="P228" s="6" t="s">
        <v>172</v>
      </c>
      <c r="Q228" s="6" t="s">
        <v>1141</v>
      </c>
      <c r="R228" s="6" t="str">
        <f>Table2[[#This Row],[entity_domain]]</f>
        <v>Heating &amp; Cooling</v>
      </c>
      <c r="S228" s="6" t="str">
        <f>_xlfn.CONCAT( Table2[[#This Row],[device_suggested_area]], " ",Table2[[#This Row],[powercalc_group_3]])</f>
        <v>Outdoor Heating &amp; Cooling</v>
      </c>
      <c r="T228" s="6"/>
      <c r="V228" s="8"/>
      <c r="W228" s="8"/>
      <c r="X228" s="8"/>
      <c r="Y228" s="8"/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4"/>
      <c r="AM228" s="6" t="str">
        <f>IF(OR(ISBLANK(AV228), ISBLANK(AW228)), "", LOWER(_xlfn.CONCAT(Table2[[#This Row],[device_manufacturer]], "-",Table2[[#This Row],[device_suggested_area]], "-", Table2[[#This Row],[device_identifiers]])))</f>
        <v/>
      </c>
      <c r="AN228" s="8"/>
      <c r="AS228" s="6" t="s">
        <v>639</v>
      </c>
      <c r="AV228" s="6"/>
      <c r="AW228" s="7"/>
      <c r="AX228" s="7"/>
      <c r="AY228" s="7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47">
        <v>2000</v>
      </c>
      <c r="B229" s="47" t="s">
        <v>26</v>
      </c>
      <c r="C229" s="47" t="s">
        <v>649</v>
      </c>
      <c r="D229" s="47" t="s">
        <v>129</v>
      </c>
      <c r="E229" s="48" t="s">
        <v>654</v>
      </c>
      <c r="F229" s="47" t="str">
        <f>IF(ISBLANK(E229), "", Table2[[#This Row],[unique_id]])</f>
        <v>lounge_air_purifier</v>
      </c>
      <c r="G229" s="47" t="s">
        <v>203</v>
      </c>
      <c r="H229" s="47" t="s">
        <v>650</v>
      </c>
      <c r="I229" s="47" t="s">
        <v>132</v>
      </c>
      <c r="J229" s="47" t="s">
        <v>677</v>
      </c>
      <c r="K229" s="47"/>
      <c r="L229" s="47"/>
      <c r="M229" s="47" t="s">
        <v>136</v>
      </c>
      <c r="N229" s="47"/>
      <c r="O229" s="49"/>
      <c r="P229" s="47" t="s">
        <v>172</v>
      </c>
      <c r="Q229" s="47" t="s">
        <v>1140</v>
      </c>
      <c r="R229" s="47" t="str">
        <f>Table2[[#This Row],[entity_domain]]</f>
        <v>Air Purifiers</v>
      </c>
      <c r="S229" s="47" t="str">
        <f>_xlfn.CONCAT( Table2[[#This Row],[device_suggested_area]], " ",Table2[[#This Row],[powercalc_group_3]])</f>
        <v>Lounge Air Purifiers</v>
      </c>
      <c r="T229" s="47"/>
      <c r="U229" s="47"/>
      <c r="V229" s="49"/>
      <c r="W229" s="49" t="s">
        <v>703</v>
      </c>
      <c r="X229" s="49"/>
      <c r="Y229" s="50" t="s">
        <v>1136</v>
      </c>
      <c r="Z229" s="50"/>
      <c r="AA229" s="47"/>
      <c r="AB229" s="47"/>
      <c r="AC229" s="47"/>
      <c r="AD229" s="47" t="s">
        <v>651</v>
      </c>
      <c r="AE229" s="47"/>
      <c r="AF229" s="49"/>
      <c r="AG229" s="47"/>
      <c r="AH229" s="47" t="str">
        <f>IF(ISBLANK(AG229),  "", _xlfn.CONCAT("haas/entity/sensor/", LOWER(C229), "/", E229, "/config"))</f>
        <v/>
      </c>
      <c r="AI229" s="47" t="str">
        <f>IF(ISBLANK(AG229),  "", _xlfn.CONCAT(LOWER(C229), "/", E229))</f>
        <v/>
      </c>
      <c r="AJ229" s="47"/>
      <c r="AK229" s="47"/>
      <c r="AL229" s="5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229" s="47" t="s">
        <v>666</v>
      </c>
      <c r="AN229" s="49" t="s">
        <v>667</v>
      </c>
      <c r="AO229" s="47" t="s">
        <v>665</v>
      </c>
      <c r="AP229" s="47" t="s">
        <v>668</v>
      </c>
      <c r="AQ229" s="47" t="s">
        <v>649</v>
      </c>
      <c r="AR229" s="47"/>
      <c r="AS229" s="47" t="s">
        <v>203</v>
      </c>
      <c r="AT229" s="47"/>
      <c r="AU229" s="47"/>
      <c r="AV229" s="47" t="s">
        <v>689</v>
      </c>
      <c r="AW229" s="47"/>
      <c r="AX229" s="47"/>
      <c r="AY229" s="47"/>
      <c r="AZ229" s="47" t="str">
        <f>IF(AND(ISBLANK(AV229), ISBLANK(AW229)), "", _xlfn.CONCAT("[", IF(ISBLANK(AV229), "", _xlfn.CONCAT("[""mac"", """, AV229, """]")), IF(ISBLANK(AW229), "", _xlfn.CONCAT(", [""ip"", """, AW229, """]")), "]"))</f>
        <v>[["mac", "0x9035eafffe404425"]]</v>
      </c>
    </row>
    <row r="230" spans="1:52" ht="16" customHeight="1">
      <c r="A230" s="47">
        <v>2001</v>
      </c>
      <c r="B230" s="47" t="s">
        <v>26</v>
      </c>
      <c r="C230" s="47" t="s">
        <v>649</v>
      </c>
      <c r="D230" s="47" t="s">
        <v>129</v>
      </c>
      <c r="E230" s="48" t="s">
        <v>753</v>
      </c>
      <c r="F230" s="47" t="str">
        <f>IF(ISBLANK(E230), "", Table2[[#This Row],[unique_id]])</f>
        <v>dining_air_purifier</v>
      </c>
      <c r="G230" s="47" t="s">
        <v>202</v>
      </c>
      <c r="H230" s="47" t="s">
        <v>650</v>
      </c>
      <c r="I230" s="47" t="s">
        <v>132</v>
      </c>
      <c r="J230" s="47" t="s">
        <v>677</v>
      </c>
      <c r="K230" s="47"/>
      <c r="L230" s="47"/>
      <c r="M230" s="47" t="s">
        <v>136</v>
      </c>
      <c r="N230" s="47"/>
      <c r="O230" s="49"/>
      <c r="P230" s="47" t="s">
        <v>172</v>
      </c>
      <c r="Q230" s="47" t="s">
        <v>1140</v>
      </c>
      <c r="R230" s="47" t="str">
        <f>Table2[[#This Row],[entity_domain]]</f>
        <v>Air Purifiers</v>
      </c>
      <c r="S230" s="47" t="str">
        <f>_xlfn.CONCAT( Table2[[#This Row],[device_suggested_area]], " ",Table2[[#This Row],[powercalc_group_3]])</f>
        <v>Dining Air Purifiers</v>
      </c>
      <c r="T230" s="47"/>
      <c r="U230" s="47"/>
      <c r="V230" s="49"/>
      <c r="W230" s="49" t="s">
        <v>703</v>
      </c>
      <c r="X230" s="49"/>
      <c r="Y230" s="50" t="s">
        <v>1136</v>
      </c>
      <c r="Z230" s="50"/>
      <c r="AA230" s="47"/>
      <c r="AB230" s="47"/>
      <c r="AC230" s="47"/>
      <c r="AD230" s="47" t="s">
        <v>651</v>
      </c>
      <c r="AE230" s="47"/>
      <c r="AF230" s="49"/>
      <c r="AG230" s="47"/>
      <c r="AH230" s="47" t="str">
        <f>IF(ISBLANK(AG230),  "", _xlfn.CONCAT("haas/entity/sensor/", LOWER(C230), "/", E230, "/config"))</f>
        <v/>
      </c>
      <c r="AI230" s="47" t="str">
        <f>IF(ISBLANK(AG230),  "", _xlfn.CONCAT(LOWER(C230), "/", E230))</f>
        <v/>
      </c>
      <c r="AJ230" s="47"/>
      <c r="AK230" s="47"/>
      <c r="AL230" s="5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230" s="47" t="s">
        <v>755</v>
      </c>
      <c r="AN230" s="49" t="s">
        <v>667</v>
      </c>
      <c r="AO230" s="47" t="s">
        <v>665</v>
      </c>
      <c r="AP230" s="47" t="s">
        <v>668</v>
      </c>
      <c r="AQ230" s="47" t="s">
        <v>649</v>
      </c>
      <c r="AR230" s="47"/>
      <c r="AS230" s="47" t="s">
        <v>202</v>
      </c>
      <c r="AT230" s="47"/>
      <c r="AU230" s="47"/>
      <c r="AV230" s="47" t="s">
        <v>754</v>
      </c>
      <c r="AW230" s="47"/>
      <c r="AX230" s="47"/>
      <c r="AY230" s="47"/>
      <c r="AZ230" s="47" t="str">
        <f>IF(AND(ISBLANK(AV230), ISBLANK(AW230)), "", _xlfn.CONCAT("[", IF(ISBLANK(AV230), "", _xlfn.CONCAT("[""mac"", """, AV230, """]")), IF(ISBLANK(AW230), "", _xlfn.CONCAT(", [""ip"", """, AW230, """]")), "]"))</f>
        <v>[["mac", "0x9035eafffe82fef8"]]</v>
      </c>
    </row>
    <row r="231" spans="1:52" ht="16" customHeight="1">
      <c r="A231" s="6">
        <v>2100</v>
      </c>
      <c r="B231" s="6" t="s">
        <v>26</v>
      </c>
      <c r="C231" s="6" t="s">
        <v>1161</v>
      </c>
      <c r="D231" s="6" t="s">
        <v>27</v>
      </c>
      <c r="E231" s="6" t="s">
        <v>243</v>
      </c>
      <c r="F231" s="6" t="str">
        <f>IF(ISBLANK(E231), "", Table2[[#This Row],[unique_id]])</f>
        <v>home_power</v>
      </c>
      <c r="G231" s="6" t="s">
        <v>394</v>
      </c>
      <c r="H231" s="6" t="s">
        <v>257</v>
      </c>
      <c r="I231" s="6" t="s">
        <v>141</v>
      </c>
      <c r="M231" s="6" t="s">
        <v>90</v>
      </c>
      <c r="T231" s="6"/>
      <c r="U231" s="6" t="s">
        <v>628</v>
      </c>
      <c r="V231" s="8"/>
      <c r="W231" s="8"/>
      <c r="X231" s="8"/>
      <c r="Y231" s="8"/>
      <c r="AB231" s="6" t="s">
        <v>403</v>
      </c>
      <c r="AD231" s="6" t="s">
        <v>258</v>
      </c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4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2101</v>
      </c>
      <c r="B232" s="6" t="s">
        <v>26</v>
      </c>
      <c r="C232" s="6" t="s">
        <v>1161</v>
      </c>
      <c r="D232" s="6" t="s">
        <v>27</v>
      </c>
      <c r="E232" s="6" t="s">
        <v>391</v>
      </c>
      <c r="F232" s="6" t="str">
        <f>IF(ISBLANK(E232), "", Table2[[#This Row],[unique_id]])</f>
        <v>home_base_power</v>
      </c>
      <c r="G232" s="6" t="s">
        <v>392</v>
      </c>
      <c r="H232" s="6" t="s">
        <v>257</v>
      </c>
      <c r="I232" s="6" t="s">
        <v>141</v>
      </c>
      <c r="M232" s="6" t="s">
        <v>90</v>
      </c>
      <c r="T232" s="6"/>
      <c r="U232" s="6" t="s">
        <v>628</v>
      </c>
      <c r="V232" s="8"/>
      <c r="W232" s="8"/>
      <c r="X232" s="8"/>
      <c r="Y232" s="8"/>
      <c r="AB232" s="6" t="s">
        <v>403</v>
      </c>
      <c r="AD232" s="6" t="s">
        <v>258</v>
      </c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4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2102</v>
      </c>
      <c r="B233" s="6" t="s">
        <v>26</v>
      </c>
      <c r="C233" s="6" t="s">
        <v>1161</v>
      </c>
      <c r="D233" s="6" t="s">
        <v>27</v>
      </c>
      <c r="E233" s="6" t="s">
        <v>390</v>
      </c>
      <c r="F233" s="6" t="str">
        <f>IF(ISBLANK(E233), "", Table2[[#This Row],[unique_id]])</f>
        <v>home_peak_power</v>
      </c>
      <c r="G233" s="6" t="s">
        <v>393</v>
      </c>
      <c r="H233" s="6" t="s">
        <v>257</v>
      </c>
      <c r="I233" s="6" t="s">
        <v>141</v>
      </c>
      <c r="M233" s="6" t="s">
        <v>90</v>
      </c>
      <c r="T233" s="6"/>
      <c r="U233" s="6" t="s">
        <v>628</v>
      </c>
      <c r="V233" s="8"/>
      <c r="W233" s="8"/>
      <c r="X233" s="8"/>
      <c r="Y233" s="8"/>
      <c r="AB233" s="6" t="s">
        <v>403</v>
      </c>
      <c r="AD233" s="6" t="s">
        <v>258</v>
      </c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4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2103</v>
      </c>
      <c r="B234" s="6" t="s">
        <v>26</v>
      </c>
      <c r="C234" s="6" t="s">
        <v>631</v>
      </c>
      <c r="D234" s="6" t="s">
        <v>409</v>
      </c>
      <c r="E234" s="6" t="s">
        <v>629</v>
      </c>
      <c r="F234" s="6" t="str">
        <f>IF(ISBLANK(E234), "", Table2[[#This Row],[unique_id]])</f>
        <v>graph_break</v>
      </c>
      <c r="G234" s="6" t="s">
        <v>630</v>
      </c>
      <c r="H234" s="6" t="s">
        <v>257</v>
      </c>
      <c r="I234" s="6" t="s">
        <v>141</v>
      </c>
      <c r="T234" s="6"/>
      <c r="U234" s="6" t="s">
        <v>628</v>
      </c>
      <c r="V234" s="8"/>
      <c r="W234" s="8"/>
      <c r="X234" s="8"/>
      <c r="Y234" s="8"/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4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2104</v>
      </c>
      <c r="B235" s="6" t="s">
        <v>26</v>
      </c>
      <c r="C235" s="6" t="s">
        <v>1161</v>
      </c>
      <c r="D235" s="6" t="s">
        <v>27</v>
      </c>
      <c r="E235" s="6" t="s">
        <v>1245</v>
      </c>
      <c r="F235" s="6" t="str">
        <f>IF(ISBLANK(E235), "", Table2[[#This Row],[unique_id]])</f>
        <v>power_meter_power</v>
      </c>
      <c r="G235" s="6" t="s">
        <v>1231</v>
      </c>
      <c r="H235" s="6" t="s">
        <v>257</v>
      </c>
      <c r="I235" s="6" t="s">
        <v>141</v>
      </c>
      <c r="M235" s="6" t="s">
        <v>136</v>
      </c>
      <c r="T235" s="6"/>
      <c r="U235" s="6" t="s">
        <v>628</v>
      </c>
      <c r="V235" s="8"/>
      <c r="W235" s="8"/>
      <c r="X235" s="8"/>
      <c r="Y235" s="8"/>
      <c r="AB235" s="6" t="s">
        <v>403</v>
      </c>
      <c r="AD235" s="6" t="s">
        <v>258</v>
      </c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4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2105</v>
      </c>
      <c r="B236" s="63" t="s">
        <v>26</v>
      </c>
      <c r="C236" s="6" t="s">
        <v>1161</v>
      </c>
      <c r="D236" s="63" t="s">
        <v>27</v>
      </c>
      <c r="E236" s="63" t="s">
        <v>1143</v>
      </c>
      <c r="F236" s="6" t="str">
        <f>IF(ISBLANK(E236), "", Table2[[#This Row],[unique_id]])</f>
        <v>lights_power</v>
      </c>
      <c r="G236" s="63" t="s">
        <v>1213</v>
      </c>
      <c r="H236" s="63" t="s">
        <v>257</v>
      </c>
      <c r="I236" s="63" t="s">
        <v>141</v>
      </c>
      <c r="K236" s="63"/>
      <c r="L236" s="63"/>
      <c r="M236" s="63" t="s">
        <v>136</v>
      </c>
      <c r="T236" s="6"/>
      <c r="U236" s="6" t="s">
        <v>628</v>
      </c>
      <c r="V236" s="8"/>
      <c r="W236" s="8"/>
      <c r="X236" s="8"/>
      <c r="Y236" s="8"/>
      <c r="AB236" s="6" t="s">
        <v>403</v>
      </c>
      <c r="AD236" s="6" t="s">
        <v>258</v>
      </c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4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2106</v>
      </c>
      <c r="B237" s="63" t="s">
        <v>26</v>
      </c>
      <c r="C237" s="6" t="s">
        <v>1161</v>
      </c>
      <c r="D237" s="63" t="s">
        <v>27</v>
      </c>
      <c r="E237" s="63" t="s">
        <v>1144</v>
      </c>
      <c r="F237" s="6" t="str">
        <f>IF(ISBLANK(E237), "", Table2[[#This Row],[unique_id]])</f>
        <v>fans_power</v>
      </c>
      <c r="G237" s="63" t="s">
        <v>1212</v>
      </c>
      <c r="H237" s="63" t="s">
        <v>257</v>
      </c>
      <c r="I237" s="63" t="s">
        <v>141</v>
      </c>
      <c r="K237" s="63"/>
      <c r="L237" s="63"/>
      <c r="M237" s="63" t="s">
        <v>136</v>
      </c>
      <c r="T237" s="6"/>
      <c r="U237" s="6" t="s">
        <v>628</v>
      </c>
      <c r="V237" s="8"/>
      <c r="W237" s="8"/>
      <c r="X237" s="8"/>
      <c r="Y237" s="8"/>
      <c r="AB237" s="6" t="s">
        <v>403</v>
      </c>
      <c r="AD237" s="6" t="s">
        <v>258</v>
      </c>
      <c r="AF237" s="8"/>
      <c r="AH237" s="6" t="str">
        <f>IF(ISBLANK(AG237),  "", _xlfn.CONCAT("haas/entity/sensor/", LOWER(C237), "/", E237, "/config"))</f>
        <v/>
      </c>
      <c r="AI237" s="6" t="str">
        <f>IF(ISBLANK(AG237),  "", _xlfn.CONCAT(LOWER(C237), "/", E237))</f>
        <v/>
      </c>
      <c r="AK237" s="6"/>
      <c r="AL237" s="34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2107</v>
      </c>
      <c r="B238" s="6" t="s">
        <v>26</v>
      </c>
      <c r="C238" s="6" t="s">
        <v>1161</v>
      </c>
      <c r="D238" s="6" t="s">
        <v>27</v>
      </c>
      <c r="E238" s="6" t="s">
        <v>1210</v>
      </c>
      <c r="F238" s="6" t="str">
        <f>IF(ISBLANK(E238), "", Table2[[#This Row],[unique_id]])</f>
        <v>kitchen_coffee_machine_power</v>
      </c>
      <c r="G238" s="6" t="s">
        <v>135</v>
      </c>
      <c r="H238" s="6" t="s">
        <v>257</v>
      </c>
      <c r="I238" s="6" t="s">
        <v>141</v>
      </c>
      <c r="M238" s="6" t="s">
        <v>136</v>
      </c>
      <c r="T238" s="6"/>
      <c r="U238" s="6" t="s">
        <v>628</v>
      </c>
      <c r="V238" s="8"/>
      <c r="W238" s="8"/>
      <c r="X238" s="8"/>
      <c r="Y238" s="8"/>
      <c r="AB238" s="6" t="s">
        <v>403</v>
      </c>
      <c r="AD238" s="6" t="s">
        <v>258</v>
      </c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4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2108</v>
      </c>
      <c r="B239" s="6" t="s">
        <v>26</v>
      </c>
      <c r="C239" s="6" t="s">
        <v>1161</v>
      </c>
      <c r="D239" s="6" t="s">
        <v>27</v>
      </c>
      <c r="E239" s="6" t="s">
        <v>1162</v>
      </c>
      <c r="F239" s="6" t="str">
        <f>IF(ISBLANK(E239), "", Table2[[#This Row],[unique_id]])</f>
        <v>study_battery_charger_power</v>
      </c>
      <c r="G239" s="6" t="s">
        <v>242</v>
      </c>
      <c r="H239" s="6" t="s">
        <v>257</v>
      </c>
      <c r="I239" s="6" t="s">
        <v>141</v>
      </c>
      <c r="M239" s="6" t="s">
        <v>136</v>
      </c>
      <c r="T239" s="6"/>
      <c r="U239" s="6" t="s">
        <v>628</v>
      </c>
      <c r="V239" s="8"/>
      <c r="W239" s="8"/>
      <c r="X239" s="8"/>
      <c r="Y239" s="8"/>
      <c r="AB239" s="6" t="s">
        <v>403</v>
      </c>
      <c r="AD239" s="6" t="s">
        <v>258</v>
      </c>
      <c r="AF239" s="8"/>
      <c r="AH239" s="6" t="str">
        <f>IF(ISBLANK(AG239),  "", _xlfn.CONCAT("haas/entity/sensor/", LOWER(C239), "/", E239, "/config"))</f>
        <v/>
      </c>
      <c r="AI239" s="6" t="str">
        <f>IF(ISBLANK(AG239),  "", _xlfn.CONCAT(LOWER(C239), "/", E239))</f>
        <v/>
      </c>
      <c r="AK239" s="6"/>
      <c r="AL239" s="34"/>
      <c r="AM239" s="6"/>
      <c r="AN239" s="8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2109</v>
      </c>
      <c r="B240" s="6" t="s">
        <v>26</v>
      </c>
      <c r="C240" s="6" t="s">
        <v>1161</v>
      </c>
      <c r="D240" s="6" t="s">
        <v>27</v>
      </c>
      <c r="E240" s="6" t="s">
        <v>1163</v>
      </c>
      <c r="F240" s="6" t="str">
        <f>IF(ISBLANK(E240), "", Table2[[#This Row],[unique_id]])</f>
        <v>laundry_vacuum_charger_power</v>
      </c>
      <c r="G240" s="6" t="s">
        <v>241</v>
      </c>
      <c r="H240" s="6" t="s">
        <v>257</v>
      </c>
      <c r="I240" s="6" t="s">
        <v>141</v>
      </c>
      <c r="M240" s="6" t="s">
        <v>136</v>
      </c>
      <c r="T240" s="6"/>
      <c r="U240" s="6" t="s">
        <v>628</v>
      </c>
      <c r="V240" s="8"/>
      <c r="W240" s="8"/>
      <c r="X240" s="8"/>
      <c r="Y240" s="8"/>
      <c r="AB240" s="6" t="s">
        <v>403</v>
      </c>
      <c r="AD240" s="6" t="s">
        <v>258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4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2110</v>
      </c>
      <c r="B241" s="63" t="s">
        <v>228</v>
      </c>
      <c r="C241" s="6" t="s">
        <v>1048</v>
      </c>
      <c r="D241" s="63" t="s">
        <v>27</v>
      </c>
      <c r="E241" s="63" t="s">
        <v>640</v>
      </c>
      <c r="F241" s="6" t="str">
        <f>IF(ISBLANK(E241), "", Table2[[#This Row],[unique_id]])</f>
        <v>outdoor_pool_filter_power</v>
      </c>
      <c r="G241" s="63" t="s">
        <v>389</v>
      </c>
      <c r="H241" s="63" t="s">
        <v>257</v>
      </c>
      <c r="I241" s="63" t="s">
        <v>141</v>
      </c>
      <c r="K241" s="63"/>
      <c r="L241" s="63"/>
      <c r="M241" s="63" t="s">
        <v>136</v>
      </c>
      <c r="T241" s="6"/>
      <c r="U241" s="6" t="s">
        <v>628</v>
      </c>
      <c r="V241" s="8"/>
      <c r="W241" s="8"/>
      <c r="X241" s="8"/>
      <c r="Y241" s="8"/>
      <c r="AB241" s="6" t="s">
        <v>403</v>
      </c>
      <c r="AD241" s="6" t="s">
        <v>258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4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2111</v>
      </c>
      <c r="B242" s="6" t="s">
        <v>833</v>
      </c>
      <c r="C242" s="6" t="s">
        <v>1048</v>
      </c>
      <c r="D242" s="63" t="s">
        <v>27</v>
      </c>
      <c r="E242" s="63" t="s">
        <v>642</v>
      </c>
      <c r="F242" s="6" t="str">
        <f>IF(ISBLANK(E242), "", Table2[[#This Row],[unique_id]])</f>
        <v>roof_water_heater_booster_energy_power</v>
      </c>
      <c r="G242" s="63" t="s">
        <v>644</v>
      </c>
      <c r="H242" s="63" t="s">
        <v>257</v>
      </c>
      <c r="I242" s="63" t="s">
        <v>141</v>
      </c>
      <c r="K242" s="63"/>
      <c r="L242" s="63"/>
      <c r="M242" s="63" t="s">
        <v>136</v>
      </c>
      <c r="T242" s="6"/>
      <c r="U242" s="6" t="s">
        <v>628</v>
      </c>
      <c r="V242" s="8"/>
      <c r="W242" s="8"/>
      <c r="X242" s="8"/>
      <c r="Y242" s="8"/>
      <c r="AB242" s="6" t="s">
        <v>403</v>
      </c>
      <c r="AD242" s="6" t="s">
        <v>258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4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2112</v>
      </c>
      <c r="B243" s="6" t="s">
        <v>26</v>
      </c>
      <c r="C243" s="6" t="s">
        <v>1161</v>
      </c>
      <c r="D243" s="6" t="s">
        <v>27</v>
      </c>
      <c r="E243" s="6" t="s">
        <v>1164</v>
      </c>
      <c r="F243" s="6" t="str">
        <f>IF(ISBLANK(E243), "", Table2[[#This Row],[unique_id]])</f>
        <v>kitchen_dish_washer_power</v>
      </c>
      <c r="G243" s="6" t="s">
        <v>239</v>
      </c>
      <c r="H243" s="6" t="s">
        <v>257</v>
      </c>
      <c r="I243" s="6" t="s">
        <v>141</v>
      </c>
      <c r="M243" s="6" t="s">
        <v>136</v>
      </c>
      <c r="T243" s="6"/>
      <c r="U243" s="6" t="s">
        <v>628</v>
      </c>
      <c r="V243" s="8"/>
      <c r="W243" s="8"/>
      <c r="X243" s="8"/>
      <c r="Y243" s="8"/>
      <c r="AB243" s="6" t="s">
        <v>403</v>
      </c>
      <c r="AD243" s="6" t="s">
        <v>258</v>
      </c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4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2113</v>
      </c>
      <c r="B244" s="6" t="s">
        <v>26</v>
      </c>
      <c r="C244" s="6" t="s">
        <v>1161</v>
      </c>
      <c r="D244" s="6" t="s">
        <v>27</v>
      </c>
      <c r="E244" s="6" t="s">
        <v>1165</v>
      </c>
      <c r="F244" s="6" t="str">
        <f>IF(ISBLANK(E244), "", Table2[[#This Row],[unique_id]])</f>
        <v>laundry_clothes_dryer_power</v>
      </c>
      <c r="G244" s="6" t="s">
        <v>240</v>
      </c>
      <c r="H244" s="6" t="s">
        <v>257</v>
      </c>
      <c r="I244" s="6" t="s">
        <v>141</v>
      </c>
      <c r="M244" s="6" t="s">
        <v>136</v>
      </c>
      <c r="T244" s="6"/>
      <c r="U244" s="6" t="s">
        <v>628</v>
      </c>
      <c r="V244" s="8"/>
      <c r="W244" s="8"/>
      <c r="X244" s="8"/>
      <c r="Y244" s="8"/>
      <c r="AB244" s="6" t="s">
        <v>403</v>
      </c>
      <c r="AD244" s="6" t="s">
        <v>258</v>
      </c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4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2114</v>
      </c>
      <c r="B245" s="6" t="s">
        <v>26</v>
      </c>
      <c r="C245" s="6" t="s">
        <v>1161</v>
      </c>
      <c r="D245" s="6" t="s">
        <v>27</v>
      </c>
      <c r="E245" s="6" t="s">
        <v>1159</v>
      </c>
      <c r="F245" s="6" t="str">
        <f>IF(ISBLANK(E245), "", Table2[[#This Row],[unique_id]])</f>
        <v>laundry_washing_machine_power</v>
      </c>
      <c r="G245" s="6" t="s">
        <v>238</v>
      </c>
      <c r="H245" s="6" t="s">
        <v>257</v>
      </c>
      <c r="I245" s="6" t="s">
        <v>141</v>
      </c>
      <c r="M245" s="6" t="s">
        <v>136</v>
      </c>
      <c r="T245" s="6"/>
      <c r="U245" s="6" t="s">
        <v>628</v>
      </c>
      <c r="V245" s="8"/>
      <c r="W245" s="8"/>
      <c r="X245" s="8"/>
      <c r="Y245" s="8"/>
      <c r="AB245" s="6" t="s">
        <v>403</v>
      </c>
      <c r="AD245" s="6" t="s">
        <v>258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4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2115</v>
      </c>
      <c r="B246" s="6" t="s">
        <v>26</v>
      </c>
      <c r="C246" s="6" t="s">
        <v>1161</v>
      </c>
      <c r="D246" s="6" t="s">
        <v>27</v>
      </c>
      <c r="E246" s="6" t="s">
        <v>1166</v>
      </c>
      <c r="F246" s="6" t="str">
        <f>IF(ISBLANK(E246), "", Table2[[#This Row],[unique_id]])</f>
        <v>kitchen_fridge_power</v>
      </c>
      <c r="G246" s="6" t="s">
        <v>234</v>
      </c>
      <c r="H246" s="6" t="s">
        <v>257</v>
      </c>
      <c r="I246" s="6" t="s">
        <v>141</v>
      </c>
      <c r="M246" s="6" t="s">
        <v>136</v>
      </c>
      <c r="T246" s="6"/>
      <c r="U246" s="6" t="s">
        <v>628</v>
      </c>
      <c r="V246" s="8"/>
      <c r="W246" s="8"/>
      <c r="X246" s="8"/>
      <c r="Y246" s="8"/>
      <c r="AB246" s="6" t="s">
        <v>403</v>
      </c>
      <c r="AD246" s="6" t="s">
        <v>258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4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2116</v>
      </c>
      <c r="B247" s="6" t="s">
        <v>26</v>
      </c>
      <c r="C247" s="6" t="s">
        <v>1161</v>
      </c>
      <c r="D247" s="6" t="s">
        <v>27</v>
      </c>
      <c r="E247" s="6" t="s">
        <v>1167</v>
      </c>
      <c r="F247" s="6" t="str">
        <f>IF(ISBLANK(E247), "", Table2[[#This Row],[unique_id]])</f>
        <v>deck_freezer_power</v>
      </c>
      <c r="G247" s="6" t="s">
        <v>235</v>
      </c>
      <c r="H247" s="6" t="s">
        <v>257</v>
      </c>
      <c r="I247" s="6" t="s">
        <v>141</v>
      </c>
      <c r="M247" s="6" t="s">
        <v>136</v>
      </c>
      <c r="T247" s="6"/>
      <c r="U247" s="6" t="s">
        <v>628</v>
      </c>
      <c r="V247" s="8"/>
      <c r="W247" s="8"/>
      <c r="X247" s="8"/>
      <c r="Y247" s="8"/>
      <c r="AB247" s="6" t="s">
        <v>403</v>
      </c>
      <c r="AD247" s="6" t="s">
        <v>258</v>
      </c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4"/>
      <c r="AM247" s="6"/>
      <c r="AN247" s="8"/>
      <c r="AV247" s="6"/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ht="16" customHeight="1">
      <c r="A248" s="6">
        <v>2117</v>
      </c>
      <c r="B248" s="6" t="s">
        <v>26</v>
      </c>
      <c r="C248" s="6" t="s">
        <v>1161</v>
      </c>
      <c r="D248" s="6" t="s">
        <v>27</v>
      </c>
      <c r="E248" s="6" t="s">
        <v>1206</v>
      </c>
      <c r="F248" s="6" t="str">
        <f>IF(ISBLANK(E248), "", Table2[[#This Row],[unique_id]])</f>
        <v>bathroom_towel_rails_power</v>
      </c>
      <c r="G248" s="6" t="s">
        <v>647</v>
      </c>
      <c r="H248" s="6" t="s">
        <v>257</v>
      </c>
      <c r="I248" s="6" t="s">
        <v>141</v>
      </c>
      <c r="M248" s="6" t="s">
        <v>136</v>
      </c>
      <c r="T248" s="6"/>
      <c r="U248" s="6" t="s">
        <v>628</v>
      </c>
      <c r="V248" s="8"/>
      <c r="W248" s="8"/>
      <c r="X248" s="8"/>
      <c r="Y248" s="8"/>
      <c r="AB248" s="6" t="s">
        <v>403</v>
      </c>
      <c r="AD248" s="6" t="s">
        <v>258</v>
      </c>
      <c r="AF248" s="8"/>
      <c r="AH248" s="6" t="str">
        <f>IF(ISBLANK(AG248),  "", _xlfn.CONCAT("haas/entity/sensor/", LOWER(C248), "/", E248, "/config"))</f>
        <v/>
      </c>
      <c r="AI248" s="6" t="str">
        <f>IF(ISBLANK(AG248),  "", _xlfn.CONCAT(LOWER(C248), "/", E248))</f>
        <v/>
      </c>
      <c r="AK248" s="6"/>
      <c r="AL248" s="34"/>
      <c r="AM248" s="6"/>
      <c r="AN248" s="8"/>
      <c r="AV248" s="6"/>
      <c r="AW248" s="6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2118</v>
      </c>
      <c r="B249" s="6" t="s">
        <v>26</v>
      </c>
      <c r="C249" s="6" t="s">
        <v>1161</v>
      </c>
      <c r="D249" s="6" t="s">
        <v>27</v>
      </c>
      <c r="E249" s="6" t="s">
        <v>1168</v>
      </c>
      <c r="F249" s="6" t="str">
        <f>IF(ISBLANK(E249), "", Table2[[#This Row],[unique_id]])</f>
        <v>study_outlet_power</v>
      </c>
      <c r="G249" s="6" t="s">
        <v>237</v>
      </c>
      <c r="H249" s="6" t="s">
        <v>257</v>
      </c>
      <c r="I249" s="6" t="s">
        <v>141</v>
      </c>
      <c r="M249" s="6" t="s">
        <v>136</v>
      </c>
      <c r="T249" s="6"/>
      <c r="U249" s="6" t="s">
        <v>628</v>
      </c>
      <c r="V249" s="8"/>
      <c r="W249" s="8"/>
      <c r="X249" s="8"/>
      <c r="Y249" s="8"/>
      <c r="AB249" s="6" t="s">
        <v>403</v>
      </c>
      <c r="AD249" s="6" t="s">
        <v>258</v>
      </c>
      <c r="AF249" s="8"/>
      <c r="AH249" s="6" t="str">
        <f>IF(ISBLANK(AG249),  "", _xlfn.CONCAT("haas/entity/sensor/", LOWER(C249), "/", E249, "/config"))</f>
        <v/>
      </c>
      <c r="AI249" s="6" t="str">
        <f>IF(ISBLANK(AG249),  "", _xlfn.CONCAT(LOWER(C249), "/", E249))</f>
        <v/>
      </c>
      <c r="AK249" s="6"/>
      <c r="AL249" s="34"/>
      <c r="AM249" s="6"/>
      <c r="AN249" s="8"/>
      <c r="AV249" s="6"/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6">
        <v>2119</v>
      </c>
      <c r="B250" s="6" t="s">
        <v>26</v>
      </c>
      <c r="C250" s="6" t="s">
        <v>1161</v>
      </c>
      <c r="D250" s="6" t="s">
        <v>27</v>
      </c>
      <c r="E250" s="6" t="s">
        <v>1169</v>
      </c>
      <c r="F250" s="6" t="str">
        <f>IF(ISBLANK(E250), "", Table2[[#This Row],[unique_id]])</f>
        <v>office_outlet_power</v>
      </c>
      <c r="G250" s="6" t="s">
        <v>236</v>
      </c>
      <c r="H250" s="6" t="s">
        <v>257</v>
      </c>
      <c r="I250" s="6" t="s">
        <v>141</v>
      </c>
      <c r="M250" s="6" t="s">
        <v>136</v>
      </c>
      <c r="T250" s="6"/>
      <c r="U250" s="6" t="s">
        <v>628</v>
      </c>
      <c r="V250" s="8"/>
      <c r="W250" s="8"/>
      <c r="X250" s="8"/>
      <c r="Y250" s="8"/>
      <c r="AB250" s="6" t="s">
        <v>403</v>
      </c>
      <c r="AD250" s="6" t="s">
        <v>258</v>
      </c>
      <c r="AF250" s="8"/>
      <c r="AH250" s="6" t="str">
        <f>IF(ISBLANK(AG250),  "", _xlfn.CONCAT("haas/entity/sensor/", LOWER(C250), "/", E250, "/config"))</f>
        <v/>
      </c>
      <c r="AI250" s="6" t="str">
        <f>IF(ISBLANK(AG250),  "", _xlfn.CONCAT(LOWER(C250), "/", E250))</f>
        <v/>
      </c>
      <c r="AK250" s="6"/>
      <c r="AL250" s="34"/>
      <c r="AM250" s="6"/>
      <c r="AN250" s="8"/>
      <c r="AV250" s="6"/>
      <c r="AW250" s="6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2120</v>
      </c>
      <c r="B251" s="6" t="s">
        <v>26</v>
      </c>
      <c r="C251" s="6" t="s">
        <v>1161</v>
      </c>
      <c r="D251" s="6" t="s">
        <v>27</v>
      </c>
      <c r="E251" s="6" t="s">
        <v>1220</v>
      </c>
      <c r="F251" s="6" t="str">
        <f>IF(ISBLANK(E251), "", Table2[[#This Row],[unique_id]])</f>
        <v>audio_visual_devices_power</v>
      </c>
      <c r="G251" s="6" t="s">
        <v>1221</v>
      </c>
      <c r="H251" s="6" t="s">
        <v>257</v>
      </c>
      <c r="I251" s="6" t="s">
        <v>141</v>
      </c>
      <c r="M251" s="6" t="s">
        <v>136</v>
      </c>
      <c r="T251" s="6"/>
      <c r="U251" s="6" t="s">
        <v>628</v>
      </c>
      <c r="V251" s="8"/>
      <c r="W251" s="8"/>
      <c r="X251" s="8"/>
      <c r="Y251" s="8"/>
      <c r="AB251" s="6" t="s">
        <v>403</v>
      </c>
      <c r="AD251" s="6" t="s">
        <v>258</v>
      </c>
      <c r="AF251" s="8"/>
      <c r="AH251" s="6" t="str">
        <f>IF(ISBLANK(AG251),  "", _xlfn.CONCAT("haas/entity/sensor/", LOWER(C251), "/", E251, "/config"))</f>
        <v/>
      </c>
      <c r="AI251" s="6" t="str">
        <f>IF(ISBLANK(AG251),  "", _xlfn.CONCAT(LOWER(C251), "/", E251))</f>
        <v/>
      </c>
      <c r="AK251" s="6"/>
      <c r="AL251" s="34"/>
      <c r="AM251" s="6"/>
      <c r="AN251" s="8"/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2121</v>
      </c>
      <c r="B252" s="6" t="s">
        <v>26</v>
      </c>
      <c r="C252" s="6" t="s">
        <v>1161</v>
      </c>
      <c r="D252" s="6" t="s">
        <v>27</v>
      </c>
      <c r="E252" s="6" t="s">
        <v>1148</v>
      </c>
      <c r="F252" s="6" t="str">
        <f>IF(ISBLANK(E252), "", Table2[[#This Row],[unique_id]])</f>
        <v>servers_network_power</v>
      </c>
      <c r="G252" s="6" t="s">
        <v>1142</v>
      </c>
      <c r="H252" s="6" t="s">
        <v>257</v>
      </c>
      <c r="I252" s="6" t="s">
        <v>141</v>
      </c>
      <c r="M252" s="6" t="s">
        <v>136</v>
      </c>
      <c r="T252" s="6"/>
      <c r="U252" s="6" t="s">
        <v>628</v>
      </c>
      <c r="V252" s="8"/>
      <c r="W252" s="8"/>
      <c r="X252" s="8"/>
      <c r="Y252" s="8"/>
      <c r="AB252" s="6" t="s">
        <v>403</v>
      </c>
      <c r="AD252" s="6" t="s">
        <v>258</v>
      </c>
      <c r="AF252" s="8"/>
      <c r="AH252" s="6" t="str">
        <f>IF(ISBLANK(AG252),  "", _xlfn.CONCAT("haas/entity/sensor/", LOWER(C252), "/", E252, "/config"))</f>
        <v/>
      </c>
      <c r="AI252" s="6" t="str">
        <f>IF(ISBLANK(AG252),  "", _xlfn.CONCAT(LOWER(C252), "/", E252))</f>
        <v/>
      </c>
      <c r="AK252" s="6"/>
      <c r="AL252" s="34"/>
      <c r="AM252" s="6"/>
      <c r="AN252" s="8"/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2122</v>
      </c>
      <c r="B253" s="6" t="s">
        <v>26</v>
      </c>
      <c r="C253" s="6" t="s">
        <v>631</v>
      </c>
      <c r="D253" s="6" t="s">
        <v>409</v>
      </c>
      <c r="E253" s="6" t="s">
        <v>408</v>
      </c>
      <c r="F253" s="6" t="str">
        <f>IF(ISBLANK(E253), "", Table2[[#This Row],[unique_id]])</f>
        <v>column_break</v>
      </c>
      <c r="G253" s="6" t="s">
        <v>405</v>
      </c>
      <c r="H253" s="6" t="s">
        <v>257</v>
      </c>
      <c r="I253" s="6" t="s">
        <v>141</v>
      </c>
      <c r="M253" s="6" t="s">
        <v>406</v>
      </c>
      <c r="N253" s="6" t="s">
        <v>407</v>
      </c>
      <c r="T253" s="6"/>
      <c r="V253" s="8"/>
      <c r="W253" s="8"/>
      <c r="X253" s="8"/>
      <c r="Y253" s="8"/>
      <c r="AF253" s="8"/>
      <c r="AI253" s="6" t="str">
        <f>IF(ISBLANK(AG253),  "", _xlfn.CONCAT(LOWER(C253), "/", E253))</f>
        <v/>
      </c>
      <c r="AK253" s="6"/>
      <c r="AL253" s="34"/>
      <c r="AM253" s="6"/>
      <c r="AN253" s="8"/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2123</v>
      </c>
      <c r="B254" s="6" t="s">
        <v>26</v>
      </c>
      <c r="C254" s="6" t="s">
        <v>1161</v>
      </c>
      <c r="D254" s="6" t="s">
        <v>27</v>
      </c>
      <c r="E254" s="6" t="s">
        <v>1170</v>
      </c>
      <c r="F254" s="6" t="str">
        <f>IF(ISBLANK(E254), "", Table2[[#This Row],[unique_id]])</f>
        <v>rack_modem_power</v>
      </c>
      <c r="G254" s="6" t="s">
        <v>232</v>
      </c>
      <c r="H254" s="6" t="s">
        <v>257</v>
      </c>
      <c r="I254" s="6" t="s">
        <v>141</v>
      </c>
      <c r="T254" s="6"/>
      <c r="U254" s="6" t="s">
        <v>628</v>
      </c>
      <c r="V254" s="8"/>
      <c r="W254" s="8"/>
      <c r="X254" s="8"/>
      <c r="Y254" s="8"/>
      <c r="AF254" s="8"/>
      <c r="AH254" s="6" t="str">
        <f>IF(ISBLANK(AG254),  "", _xlfn.CONCAT("haas/entity/sensor/", LOWER(C254), "/", E254, "/config"))</f>
        <v/>
      </c>
      <c r="AI254" s="6" t="str">
        <f>IF(ISBLANK(AG254),  "", _xlfn.CONCAT(LOWER(C254), "/", E254))</f>
        <v/>
      </c>
      <c r="AK254" s="6"/>
      <c r="AL254" s="34"/>
      <c r="AM254" s="6"/>
      <c r="AN254" s="8"/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2124</v>
      </c>
      <c r="B255" s="6" t="s">
        <v>26</v>
      </c>
      <c r="C255" s="6" t="s">
        <v>1161</v>
      </c>
      <c r="D255" s="6" t="s">
        <v>27</v>
      </c>
      <c r="E255" s="6" t="s">
        <v>1171</v>
      </c>
      <c r="F255" s="6" t="str">
        <f>IF(ISBLANK(E255), "", Table2[[#This Row],[unique_id]])</f>
        <v>rack_outlet_power</v>
      </c>
      <c r="G255" s="6" t="s">
        <v>417</v>
      </c>
      <c r="H255" s="6" t="s">
        <v>257</v>
      </c>
      <c r="I255" s="6" t="s">
        <v>141</v>
      </c>
      <c r="T255" s="6"/>
      <c r="U255" s="6" t="s">
        <v>628</v>
      </c>
      <c r="V255" s="8"/>
      <c r="W255" s="8"/>
      <c r="X255" s="8"/>
      <c r="Y255" s="8"/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K255" s="6"/>
      <c r="AL255" s="34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2125</v>
      </c>
      <c r="B256" s="6" t="s">
        <v>26</v>
      </c>
      <c r="C256" s="6" t="s">
        <v>1161</v>
      </c>
      <c r="D256" s="6" t="s">
        <v>27</v>
      </c>
      <c r="E256" s="6" t="s">
        <v>1172</v>
      </c>
      <c r="F256" s="6" t="str">
        <f>IF(ISBLANK(E256), "", Table2[[#This Row],[unique_id]])</f>
        <v>kitchen_fan_power</v>
      </c>
      <c r="G256" s="6" t="s">
        <v>231</v>
      </c>
      <c r="H256" s="6" t="s">
        <v>257</v>
      </c>
      <c r="I256" s="6" t="s">
        <v>141</v>
      </c>
      <c r="T256" s="6"/>
      <c r="U256" s="6" t="s">
        <v>628</v>
      </c>
      <c r="V256" s="8"/>
      <c r="W256" s="8"/>
      <c r="X256" s="8"/>
      <c r="Y256" s="8"/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K256" s="6"/>
      <c r="AL256" s="34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2126</v>
      </c>
      <c r="B257" s="6" t="s">
        <v>26</v>
      </c>
      <c r="C257" s="6" t="s">
        <v>1161</v>
      </c>
      <c r="D257" s="6" t="s">
        <v>27</v>
      </c>
      <c r="E257" s="6" t="s">
        <v>1173</v>
      </c>
      <c r="F257" s="6" t="str">
        <f>IF(ISBLANK(E257), "", Table2[[#This Row],[unique_id]])</f>
        <v>roof_network_switch_power</v>
      </c>
      <c r="G257" s="6" t="s">
        <v>230</v>
      </c>
      <c r="H257" s="6" t="s">
        <v>257</v>
      </c>
      <c r="I257" s="6" t="s">
        <v>141</v>
      </c>
      <c r="T257" s="6"/>
      <c r="U257" s="6" t="s">
        <v>628</v>
      </c>
      <c r="V257" s="8"/>
      <c r="W257" s="8"/>
      <c r="X257" s="8"/>
      <c r="Y257" s="8"/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K257" s="6"/>
      <c r="AL257" s="34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2127</v>
      </c>
      <c r="B258" s="6" t="s">
        <v>26</v>
      </c>
      <c r="C258" s="6" t="s">
        <v>1161</v>
      </c>
      <c r="D258" s="6" t="s">
        <v>27</v>
      </c>
      <c r="E258" s="6" t="s">
        <v>250</v>
      </c>
      <c r="F258" s="6" t="str">
        <f>IF(ISBLANK(E258), "", Table2[[#This Row],[unique_id]])</f>
        <v>home_energy_daily</v>
      </c>
      <c r="G258" s="6" t="s">
        <v>394</v>
      </c>
      <c r="H258" s="6" t="s">
        <v>229</v>
      </c>
      <c r="I258" s="6" t="s">
        <v>141</v>
      </c>
      <c r="M258" s="6" t="s">
        <v>90</v>
      </c>
      <c r="T258" s="6"/>
      <c r="U258" s="6" t="s">
        <v>627</v>
      </c>
      <c r="V258" s="8"/>
      <c r="W258" s="8"/>
      <c r="X258" s="8"/>
      <c r="Y258" s="8"/>
      <c r="AB258" s="6" t="s">
        <v>404</v>
      </c>
      <c r="AD258" s="6" t="s">
        <v>259</v>
      </c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K258" s="6"/>
      <c r="AL258" s="34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2128</v>
      </c>
      <c r="B259" s="6" t="s">
        <v>26</v>
      </c>
      <c r="C259" s="6" t="s">
        <v>1161</v>
      </c>
      <c r="D259" s="6" t="s">
        <v>27</v>
      </c>
      <c r="E259" s="6" t="s">
        <v>396</v>
      </c>
      <c r="F259" s="6" t="str">
        <f>IF(ISBLANK(E259), "", Table2[[#This Row],[unique_id]])</f>
        <v>home_base_energy_daily</v>
      </c>
      <c r="G259" s="6" t="s">
        <v>392</v>
      </c>
      <c r="H259" s="6" t="s">
        <v>229</v>
      </c>
      <c r="I259" s="6" t="s">
        <v>141</v>
      </c>
      <c r="M259" s="6" t="s">
        <v>90</v>
      </c>
      <c r="T259" s="6"/>
      <c r="U259" s="6" t="s">
        <v>627</v>
      </c>
      <c r="V259" s="8"/>
      <c r="W259" s="8"/>
      <c r="X259" s="8"/>
      <c r="Y259" s="8"/>
      <c r="AB259" s="6" t="s">
        <v>404</v>
      </c>
      <c r="AD259" s="6" t="s">
        <v>259</v>
      </c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K259" s="6"/>
      <c r="AL259" s="34"/>
      <c r="AM259" s="6"/>
      <c r="AN259" s="8"/>
      <c r="AV259" s="6"/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customHeight="1">
      <c r="A260" s="6">
        <v>2129</v>
      </c>
      <c r="B260" s="6" t="s">
        <v>26</v>
      </c>
      <c r="C260" s="6" t="s">
        <v>1161</v>
      </c>
      <c r="D260" s="6" t="s">
        <v>27</v>
      </c>
      <c r="E260" s="6" t="s">
        <v>395</v>
      </c>
      <c r="F260" s="6" t="str">
        <f>IF(ISBLANK(E260), "", Table2[[#This Row],[unique_id]])</f>
        <v>home_peak_energy_daily</v>
      </c>
      <c r="G260" s="6" t="s">
        <v>393</v>
      </c>
      <c r="H260" s="6" t="s">
        <v>229</v>
      </c>
      <c r="I260" s="6" t="s">
        <v>141</v>
      </c>
      <c r="M260" s="6" t="s">
        <v>90</v>
      </c>
      <c r="T260" s="6"/>
      <c r="U260" s="6" t="s">
        <v>627</v>
      </c>
      <c r="V260" s="8"/>
      <c r="W260" s="8"/>
      <c r="X260" s="8"/>
      <c r="Y260" s="8"/>
      <c r="AB260" s="6" t="s">
        <v>404</v>
      </c>
      <c r="AD260" s="6" t="s">
        <v>259</v>
      </c>
      <c r="AF260" s="8"/>
      <c r="AI260" s="6" t="str">
        <f>IF(ISBLANK(AG260),  "", _xlfn.CONCAT(LOWER(C260), "/", E260))</f>
        <v/>
      </c>
      <c r="AK260" s="6"/>
      <c r="AL260" s="34"/>
      <c r="AM260" s="6"/>
      <c r="AN260" s="8"/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2130</v>
      </c>
      <c r="B261" s="6" t="s">
        <v>26</v>
      </c>
      <c r="C261" s="6" t="s">
        <v>631</v>
      </c>
      <c r="D261" s="6" t="s">
        <v>409</v>
      </c>
      <c r="E261" s="6" t="s">
        <v>629</v>
      </c>
      <c r="F261" s="6" t="str">
        <f>IF(ISBLANK(E261), "", Table2[[#This Row],[unique_id]])</f>
        <v>graph_break</v>
      </c>
      <c r="G261" s="6" t="s">
        <v>630</v>
      </c>
      <c r="H261" s="6" t="s">
        <v>229</v>
      </c>
      <c r="I261" s="6" t="s">
        <v>141</v>
      </c>
      <c r="T261" s="6"/>
      <c r="U261" s="6" t="s">
        <v>627</v>
      </c>
      <c r="V261" s="8"/>
      <c r="W261" s="8"/>
      <c r="X261" s="8"/>
      <c r="Y261" s="8"/>
      <c r="AF261" s="8"/>
      <c r="AH261" s="6" t="str">
        <f>IF(ISBLANK(AG261),  "", _xlfn.CONCAT("haas/entity/sensor/", LOWER(C261), "/", E261, "/config"))</f>
        <v/>
      </c>
      <c r="AI261" s="6" t="str">
        <f>IF(ISBLANK(AG261),  "", _xlfn.CONCAT(LOWER(C261), "/", E261))</f>
        <v/>
      </c>
      <c r="AK261" s="6"/>
      <c r="AL261" s="34"/>
      <c r="AM261" s="6"/>
      <c r="AN261" s="8"/>
      <c r="AP261" s="63"/>
      <c r="AV261" s="6"/>
      <c r="AW261" s="6"/>
      <c r="AZ261" s="6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ht="16" customHeight="1">
      <c r="A262" s="6">
        <v>2131</v>
      </c>
      <c r="B262" s="6" t="s">
        <v>26</v>
      </c>
      <c r="C262" s="6" t="s">
        <v>1161</v>
      </c>
      <c r="D262" s="6" t="s">
        <v>27</v>
      </c>
      <c r="E262" s="6" t="s">
        <v>1246</v>
      </c>
      <c r="F262" s="6" t="str">
        <f>IF(ISBLANK(E262), "", Table2[[#This Row],[unique_id]])</f>
        <v>power_meter_energy_daily</v>
      </c>
      <c r="G262" s="6" t="s">
        <v>1231</v>
      </c>
      <c r="H262" s="6" t="s">
        <v>229</v>
      </c>
      <c r="I262" s="6" t="s">
        <v>141</v>
      </c>
      <c r="M262" s="6" t="s">
        <v>136</v>
      </c>
      <c r="T262" s="6"/>
      <c r="U262" s="6" t="s">
        <v>627</v>
      </c>
      <c r="V262" s="8"/>
      <c r="W262" s="8"/>
      <c r="X262" s="8"/>
      <c r="Y262" s="8"/>
      <c r="AB262" s="6" t="s">
        <v>404</v>
      </c>
      <c r="AD262" s="6" t="s">
        <v>259</v>
      </c>
      <c r="AF262" s="8"/>
      <c r="AH262" s="6" t="str">
        <f>IF(ISBLANK(AG262),  "", _xlfn.CONCAT("haas/entity/sensor/", LOWER(C262), "/", E262, "/config"))</f>
        <v/>
      </c>
      <c r="AI262" s="6" t="str">
        <f>IF(ISBLANK(AG262),  "", _xlfn.CONCAT(LOWER(C262), "/", E262))</f>
        <v/>
      </c>
      <c r="AK262" s="6"/>
      <c r="AL262" s="34"/>
      <c r="AM262" s="6"/>
      <c r="AN262" s="8"/>
      <c r="AP262" s="10"/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2132</v>
      </c>
      <c r="B263" s="6" t="s">
        <v>26</v>
      </c>
      <c r="C263" s="6" t="s">
        <v>1161</v>
      </c>
      <c r="D263" s="6" t="s">
        <v>27</v>
      </c>
      <c r="E263" s="6" t="s">
        <v>1145</v>
      </c>
      <c r="F263" s="6" t="str">
        <f>IF(ISBLANK(E263), "", Table2[[#This Row],[unique_id]])</f>
        <v>lights_energy_daily</v>
      </c>
      <c r="G263" s="63" t="s">
        <v>1213</v>
      </c>
      <c r="H263" s="6" t="s">
        <v>229</v>
      </c>
      <c r="I263" s="6" t="s">
        <v>141</v>
      </c>
      <c r="M263" s="6" t="s">
        <v>136</v>
      </c>
      <c r="T263" s="6"/>
      <c r="U263" s="6" t="s">
        <v>627</v>
      </c>
      <c r="V263" s="8"/>
      <c r="W263" s="8"/>
      <c r="X263" s="8"/>
      <c r="Y263" s="8"/>
      <c r="AB263" s="6" t="s">
        <v>404</v>
      </c>
      <c r="AD263" s="6" t="s">
        <v>259</v>
      </c>
      <c r="AF263" s="8"/>
      <c r="AH263" s="6" t="str">
        <f>IF(ISBLANK(AG263),  "", _xlfn.CONCAT("haas/entity/sensor/", LOWER(C263), "/", E263, "/config"))</f>
        <v/>
      </c>
      <c r="AI263" s="6" t="str">
        <f>IF(ISBLANK(AG263),  "", _xlfn.CONCAT(LOWER(C263), "/", E263))</f>
        <v/>
      </c>
      <c r="AK263" s="6"/>
      <c r="AL263" s="34"/>
      <c r="AM263" s="6"/>
      <c r="AN263" s="8"/>
      <c r="AP263" s="10"/>
      <c r="AV263" s="6"/>
      <c r="AW263" s="6"/>
      <c r="AZ263" s="6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6">
        <v>2133</v>
      </c>
      <c r="B264" s="6" t="s">
        <v>26</v>
      </c>
      <c r="C264" s="6" t="s">
        <v>1161</v>
      </c>
      <c r="D264" s="6" t="s">
        <v>27</v>
      </c>
      <c r="E264" s="6" t="s">
        <v>1146</v>
      </c>
      <c r="F264" s="6" t="str">
        <f>IF(ISBLANK(E264), "", Table2[[#This Row],[unique_id]])</f>
        <v>fans_energy_daily</v>
      </c>
      <c r="G264" s="63" t="s">
        <v>1212</v>
      </c>
      <c r="H264" s="6" t="s">
        <v>229</v>
      </c>
      <c r="I264" s="6" t="s">
        <v>141</v>
      </c>
      <c r="M264" s="6" t="s">
        <v>136</v>
      </c>
      <c r="T264" s="6"/>
      <c r="U264" s="6" t="s">
        <v>627</v>
      </c>
      <c r="V264" s="8"/>
      <c r="W264" s="8"/>
      <c r="X264" s="8"/>
      <c r="Y264" s="8"/>
      <c r="AB264" s="6" t="s">
        <v>404</v>
      </c>
      <c r="AD264" s="6" t="s">
        <v>259</v>
      </c>
      <c r="AF264" s="8"/>
      <c r="AH264" s="6" t="str">
        <f>IF(ISBLANK(AG264),  "", _xlfn.CONCAT("haas/entity/sensor/", LOWER(C264), "/", E264, "/config"))</f>
        <v/>
      </c>
      <c r="AI264" s="6" t="str">
        <f>IF(ISBLANK(AG264),  "", _xlfn.CONCAT(LOWER(C264), "/", E264))</f>
        <v/>
      </c>
      <c r="AK264" s="6"/>
      <c r="AL264" s="34"/>
      <c r="AM264" s="6"/>
      <c r="AN264" s="8"/>
      <c r="AP264" s="10"/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2134</v>
      </c>
      <c r="B265" s="6" t="s">
        <v>26</v>
      </c>
      <c r="C265" s="6" t="s">
        <v>1161</v>
      </c>
      <c r="D265" s="6" t="s">
        <v>27</v>
      </c>
      <c r="E265" s="6" t="s">
        <v>1211</v>
      </c>
      <c r="F265" s="6" t="str">
        <f>IF(ISBLANK(E265), "", Table2[[#This Row],[unique_id]])</f>
        <v>kitchen_coffee_machine_energy_daily</v>
      </c>
      <c r="G265" s="6" t="s">
        <v>135</v>
      </c>
      <c r="H265" s="6" t="s">
        <v>229</v>
      </c>
      <c r="I265" s="6" t="s">
        <v>141</v>
      </c>
      <c r="M265" s="6" t="s">
        <v>136</v>
      </c>
      <c r="T265" s="6"/>
      <c r="U265" s="6" t="s">
        <v>627</v>
      </c>
      <c r="V265" s="8"/>
      <c r="W265" s="8"/>
      <c r="X265" s="8"/>
      <c r="Y265" s="8"/>
      <c r="AB265" s="6" t="s">
        <v>404</v>
      </c>
      <c r="AD265" s="6" t="s">
        <v>259</v>
      </c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K265" s="6"/>
      <c r="AL265" s="34"/>
      <c r="AM265" s="6"/>
      <c r="AN265" s="8"/>
      <c r="AP265" s="10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2135</v>
      </c>
      <c r="B266" s="6" t="s">
        <v>26</v>
      </c>
      <c r="C266" s="6" t="s">
        <v>1161</v>
      </c>
      <c r="D266" s="6" t="s">
        <v>27</v>
      </c>
      <c r="E266" s="6" t="s">
        <v>1174</v>
      </c>
      <c r="F266" s="6" t="str">
        <f>IF(ISBLANK(E266), "", Table2[[#This Row],[unique_id]])</f>
        <v>study_battery_charger_energy_daily</v>
      </c>
      <c r="G266" s="6" t="s">
        <v>242</v>
      </c>
      <c r="H266" s="6" t="s">
        <v>229</v>
      </c>
      <c r="I266" s="6" t="s">
        <v>141</v>
      </c>
      <c r="M266" s="6" t="s">
        <v>136</v>
      </c>
      <c r="T266" s="6"/>
      <c r="U266" s="6" t="s">
        <v>627</v>
      </c>
      <c r="V266" s="8"/>
      <c r="W266" s="8"/>
      <c r="X266" s="8"/>
      <c r="Y266" s="8"/>
      <c r="AB266" s="6" t="s">
        <v>404</v>
      </c>
      <c r="AD266" s="6" t="s">
        <v>259</v>
      </c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K266" s="6"/>
      <c r="AL266" s="34"/>
      <c r="AM266" s="6"/>
      <c r="AN266" s="8"/>
      <c r="AP266" s="10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2136</v>
      </c>
      <c r="B267" s="6" t="s">
        <v>26</v>
      </c>
      <c r="C267" s="6" t="s">
        <v>1161</v>
      </c>
      <c r="D267" s="6" t="s">
        <v>27</v>
      </c>
      <c r="E267" s="6" t="s">
        <v>1175</v>
      </c>
      <c r="F267" s="6" t="str">
        <f>IF(ISBLANK(E267), "", Table2[[#This Row],[unique_id]])</f>
        <v>laundry_vacuum_charger_energy_daily</v>
      </c>
      <c r="G267" s="6" t="s">
        <v>241</v>
      </c>
      <c r="H267" s="6" t="s">
        <v>229</v>
      </c>
      <c r="I267" s="6" t="s">
        <v>141</v>
      </c>
      <c r="M267" s="6" t="s">
        <v>136</v>
      </c>
      <c r="T267" s="6"/>
      <c r="U267" s="6" t="s">
        <v>627</v>
      </c>
      <c r="V267" s="8"/>
      <c r="W267" s="8"/>
      <c r="X267" s="8"/>
      <c r="Y267" s="8"/>
      <c r="AB267" s="6" t="s">
        <v>404</v>
      </c>
      <c r="AD267" s="6" t="s">
        <v>259</v>
      </c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K267" s="6"/>
      <c r="AL267" s="34"/>
      <c r="AM267" s="6"/>
      <c r="AN267" s="8"/>
      <c r="AP267" s="10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2137</v>
      </c>
      <c r="B268" s="6" t="s">
        <v>228</v>
      </c>
      <c r="C268" s="6" t="s">
        <v>1048</v>
      </c>
      <c r="D268" s="6" t="s">
        <v>27</v>
      </c>
      <c r="E268" s="6" t="s">
        <v>641</v>
      </c>
      <c r="F268" s="6" t="str">
        <f>IF(ISBLANK(E268), "", Table2[[#This Row],[unique_id]])</f>
        <v>outdoor_pool_filter_energy_daily</v>
      </c>
      <c r="G268" s="6" t="s">
        <v>389</v>
      </c>
      <c r="H268" s="6" t="s">
        <v>229</v>
      </c>
      <c r="I268" s="6" t="s">
        <v>141</v>
      </c>
      <c r="M268" s="6" t="s">
        <v>136</v>
      </c>
      <c r="T268" s="6"/>
      <c r="U268" s="6" t="s">
        <v>627</v>
      </c>
      <c r="V268" s="8"/>
      <c r="W268" s="8"/>
      <c r="X268" s="8"/>
      <c r="Y268" s="8"/>
      <c r="AB268" s="6" t="s">
        <v>404</v>
      </c>
      <c r="AD268" s="6" t="s">
        <v>259</v>
      </c>
      <c r="AF268" s="8"/>
      <c r="AH268" s="6" t="str">
        <f>IF(ISBLANK(AG268),  "", _xlfn.CONCAT("haas/entity/sensor/", LOWER(C268), "/", E268, "/config"))</f>
        <v/>
      </c>
      <c r="AI268" s="6" t="str">
        <f>IF(ISBLANK(AG268),  "", _xlfn.CONCAT(LOWER(C268), "/", E268))</f>
        <v/>
      </c>
      <c r="AK268" s="6"/>
      <c r="AL268" s="34"/>
      <c r="AM268" s="6"/>
      <c r="AN268" s="8"/>
      <c r="AV268" s="6"/>
      <c r="AW268" s="6"/>
      <c r="AZ268" s="6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ht="16" customHeight="1">
      <c r="A269" s="6">
        <v>2138</v>
      </c>
      <c r="B269" s="6" t="s">
        <v>833</v>
      </c>
      <c r="C269" s="6" t="s">
        <v>1048</v>
      </c>
      <c r="D269" s="6" t="s">
        <v>27</v>
      </c>
      <c r="E269" s="6" t="s">
        <v>643</v>
      </c>
      <c r="F269" s="6" t="str">
        <f>IF(ISBLANK(E269), "", Table2[[#This Row],[unique_id]])</f>
        <v>roof_water_heater_booster_energy_today</v>
      </c>
      <c r="G269" s="6" t="s">
        <v>644</v>
      </c>
      <c r="H269" s="6" t="s">
        <v>229</v>
      </c>
      <c r="I269" s="6" t="s">
        <v>141</v>
      </c>
      <c r="M269" s="6" t="s">
        <v>136</v>
      </c>
      <c r="T269" s="6"/>
      <c r="U269" s="6" t="s">
        <v>627</v>
      </c>
      <c r="V269" s="8"/>
      <c r="W269" s="8"/>
      <c r="X269" s="8"/>
      <c r="Y269" s="8"/>
      <c r="AB269" s="6" t="s">
        <v>404</v>
      </c>
      <c r="AD269" s="6" t="s">
        <v>259</v>
      </c>
      <c r="AF269" s="8"/>
      <c r="AH269" s="6" t="str">
        <f>IF(ISBLANK(AG269),  "", _xlfn.CONCAT("haas/entity/sensor/", LOWER(C269), "/", E269, "/config"))</f>
        <v/>
      </c>
      <c r="AI269" s="6" t="str">
        <f>IF(ISBLANK(AG269),  "", _xlfn.CONCAT(LOWER(C269), "/", E269))</f>
        <v/>
      </c>
      <c r="AK269" s="6"/>
      <c r="AL269" s="34"/>
      <c r="AM269" s="6"/>
      <c r="AN269" s="8"/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2139</v>
      </c>
      <c r="B270" s="6" t="s">
        <v>26</v>
      </c>
      <c r="C270" s="6" t="s">
        <v>1161</v>
      </c>
      <c r="D270" s="6" t="s">
        <v>27</v>
      </c>
      <c r="E270" s="6" t="s">
        <v>1176</v>
      </c>
      <c r="F270" s="6" t="str">
        <f>IF(ISBLANK(E270), "", Table2[[#This Row],[unique_id]])</f>
        <v>kitchen_dish_washer_energy_daily</v>
      </c>
      <c r="G270" s="6" t="s">
        <v>239</v>
      </c>
      <c r="H270" s="6" t="s">
        <v>229</v>
      </c>
      <c r="I270" s="6" t="s">
        <v>141</v>
      </c>
      <c r="M270" s="6" t="s">
        <v>136</v>
      </c>
      <c r="T270" s="6"/>
      <c r="U270" s="6" t="s">
        <v>627</v>
      </c>
      <c r="V270" s="8"/>
      <c r="W270" s="8"/>
      <c r="X270" s="8"/>
      <c r="Y270" s="8"/>
      <c r="AB270" s="6" t="s">
        <v>404</v>
      </c>
      <c r="AD270" s="6" t="s">
        <v>259</v>
      </c>
      <c r="AF270" s="8"/>
      <c r="AH270" s="6" t="str">
        <f>IF(ISBLANK(AG270),  "", _xlfn.CONCAT("haas/entity/sensor/", LOWER(C270), "/", E270, "/config"))</f>
        <v/>
      </c>
      <c r="AI270" s="6" t="str">
        <f>IF(ISBLANK(AG270),  "", _xlfn.CONCAT(LOWER(C270), "/", E270))</f>
        <v/>
      </c>
      <c r="AK270" s="6"/>
      <c r="AL270" s="34"/>
      <c r="AM270" s="6"/>
      <c r="AN270" s="8"/>
      <c r="AV270" s="6"/>
      <c r="AW270" s="6"/>
      <c r="AZ270" s="6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6">
        <v>2140</v>
      </c>
      <c r="B271" s="6" t="s">
        <v>26</v>
      </c>
      <c r="C271" s="6" t="s">
        <v>1161</v>
      </c>
      <c r="D271" s="6" t="s">
        <v>27</v>
      </c>
      <c r="E271" s="6" t="s">
        <v>1177</v>
      </c>
      <c r="F271" s="6" t="str">
        <f>IF(ISBLANK(E271), "", Table2[[#This Row],[unique_id]])</f>
        <v>laundry_clothes_dryer_energy_daily</v>
      </c>
      <c r="G271" s="6" t="s">
        <v>240</v>
      </c>
      <c r="H271" s="6" t="s">
        <v>229</v>
      </c>
      <c r="I271" s="6" t="s">
        <v>141</v>
      </c>
      <c r="M271" s="6" t="s">
        <v>136</v>
      </c>
      <c r="T271" s="6"/>
      <c r="U271" s="6" t="s">
        <v>627</v>
      </c>
      <c r="V271" s="8"/>
      <c r="W271" s="8"/>
      <c r="X271" s="8"/>
      <c r="Y271" s="8"/>
      <c r="AB271" s="6" t="s">
        <v>404</v>
      </c>
      <c r="AD271" s="6" t="s">
        <v>259</v>
      </c>
      <c r="AF271" s="8"/>
      <c r="AH271" s="6" t="str">
        <f>IF(ISBLANK(AG271),  "", _xlfn.CONCAT("haas/entity/sensor/", LOWER(C271), "/", E271, "/config"))</f>
        <v/>
      </c>
      <c r="AI271" s="6" t="str">
        <f>IF(ISBLANK(AG271),  "", _xlfn.CONCAT(LOWER(C271), "/", E271))</f>
        <v/>
      </c>
      <c r="AK271" s="6"/>
      <c r="AL271" s="34"/>
      <c r="AM271" s="6"/>
      <c r="AN271" s="8"/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2141</v>
      </c>
      <c r="B272" s="6" t="s">
        <v>26</v>
      </c>
      <c r="C272" s="6" t="s">
        <v>1161</v>
      </c>
      <c r="D272" s="6" t="s">
        <v>27</v>
      </c>
      <c r="E272" s="6" t="s">
        <v>1160</v>
      </c>
      <c r="F272" s="6" t="str">
        <f>IF(ISBLANK(E272), "", Table2[[#This Row],[unique_id]])</f>
        <v>laundry_washing_machine_energy_daily</v>
      </c>
      <c r="G272" s="6" t="s">
        <v>238</v>
      </c>
      <c r="H272" s="6" t="s">
        <v>229</v>
      </c>
      <c r="I272" s="6" t="s">
        <v>141</v>
      </c>
      <c r="M272" s="6" t="s">
        <v>136</v>
      </c>
      <c r="T272" s="6"/>
      <c r="U272" s="6" t="s">
        <v>627</v>
      </c>
      <c r="V272" s="8"/>
      <c r="W272" s="8"/>
      <c r="X272" s="8"/>
      <c r="Y272" s="8"/>
      <c r="AB272" s="6" t="s">
        <v>404</v>
      </c>
      <c r="AD272" s="6" t="s">
        <v>259</v>
      </c>
      <c r="AF272" s="8"/>
      <c r="AH272" s="6" t="str">
        <f>IF(ISBLANK(AG272),  "", _xlfn.CONCAT("haas/entity/sensor/", LOWER(C272), "/", E272, "/config"))</f>
        <v/>
      </c>
      <c r="AI272" s="6" t="str">
        <f>IF(ISBLANK(AG272),  "", _xlfn.CONCAT(LOWER(C272), "/", E272))</f>
        <v/>
      </c>
      <c r="AK272" s="6"/>
      <c r="AL272" s="34"/>
      <c r="AM272" s="6"/>
      <c r="AN272" s="8"/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2142</v>
      </c>
      <c r="B273" s="6" t="s">
        <v>26</v>
      </c>
      <c r="C273" s="6" t="s">
        <v>1161</v>
      </c>
      <c r="D273" s="6" t="s">
        <v>27</v>
      </c>
      <c r="E273" s="6" t="s">
        <v>1178</v>
      </c>
      <c r="F273" s="6" t="str">
        <f>IF(ISBLANK(E273), "", Table2[[#This Row],[unique_id]])</f>
        <v>kitchen_fridge_energy_daily</v>
      </c>
      <c r="G273" s="6" t="s">
        <v>234</v>
      </c>
      <c r="H273" s="6" t="s">
        <v>229</v>
      </c>
      <c r="I273" s="6" t="s">
        <v>141</v>
      </c>
      <c r="M273" s="6" t="s">
        <v>136</v>
      </c>
      <c r="T273" s="6"/>
      <c r="U273" s="6" t="s">
        <v>627</v>
      </c>
      <c r="V273" s="8"/>
      <c r="W273" s="8"/>
      <c r="X273" s="8"/>
      <c r="Y273" s="8"/>
      <c r="AB273" s="6" t="s">
        <v>404</v>
      </c>
      <c r="AD273" s="6" t="s">
        <v>259</v>
      </c>
      <c r="AF273" s="8"/>
      <c r="AH273" s="6" t="str">
        <f>IF(ISBLANK(AG273),  "", _xlfn.CONCAT("haas/entity/sensor/", LOWER(C273), "/", E273, "/config"))</f>
        <v/>
      </c>
      <c r="AI273" s="6" t="str">
        <f>IF(ISBLANK(AG273),  "", _xlfn.CONCAT(LOWER(C273), "/", E273))</f>
        <v/>
      </c>
      <c r="AK273" s="6"/>
      <c r="AL273" s="34"/>
      <c r="AM273" s="6"/>
      <c r="AN273" s="8"/>
      <c r="AV273" s="6"/>
      <c r="AW273" s="6"/>
      <c r="AZ273" s="6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6">
        <v>2143</v>
      </c>
      <c r="B274" s="6" t="s">
        <v>26</v>
      </c>
      <c r="C274" s="6" t="s">
        <v>1161</v>
      </c>
      <c r="D274" s="6" t="s">
        <v>27</v>
      </c>
      <c r="E274" s="6" t="s">
        <v>1179</v>
      </c>
      <c r="F274" s="6" t="str">
        <f>IF(ISBLANK(E274), "", Table2[[#This Row],[unique_id]])</f>
        <v>deck_freezer_energy_daily</v>
      </c>
      <c r="G274" s="6" t="s">
        <v>235</v>
      </c>
      <c r="H274" s="6" t="s">
        <v>229</v>
      </c>
      <c r="I274" s="6" t="s">
        <v>141</v>
      </c>
      <c r="M274" s="6" t="s">
        <v>136</v>
      </c>
      <c r="T274" s="6"/>
      <c r="U274" s="6" t="s">
        <v>627</v>
      </c>
      <c r="V274" s="8"/>
      <c r="W274" s="8"/>
      <c r="X274" s="8"/>
      <c r="Y274" s="8"/>
      <c r="AB274" s="6" t="s">
        <v>404</v>
      </c>
      <c r="AD274" s="6" t="s">
        <v>259</v>
      </c>
      <c r="AF274" s="8"/>
      <c r="AH274" s="6" t="str">
        <f>IF(ISBLANK(AG274),  "", _xlfn.CONCAT("haas/entity/sensor/", LOWER(C274), "/", E274, "/config"))</f>
        <v/>
      </c>
      <c r="AI274" s="6" t="str">
        <f>IF(ISBLANK(AG274),  "", _xlfn.CONCAT(LOWER(C274), "/", E274))</f>
        <v/>
      </c>
      <c r="AK274" s="6"/>
      <c r="AL274" s="34"/>
      <c r="AM274" s="6"/>
      <c r="AN274" s="8"/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">
        <v>2144</v>
      </c>
      <c r="B275" s="6" t="s">
        <v>26</v>
      </c>
      <c r="C275" s="6" t="s">
        <v>1161</v>
      </c>
      <c r="D275" s="6" t="s">
        <v>27</v>
      </c>
      <c r="E275" s="6" t="s">
        <v>1205</v>
      </c>
      <c r="F275" s="6" t="str">
        <f>IF(ISBLANK(E275), "", Table2[[#This Row],[unique_id]])</f>
        <v>bathroom_towel_rails_energy_daily</v>
      </c>
      <c r="G275" s="6" t="s">
        <v>647</v>
      </c>
      <c r="H275" s="6" t="s">
        <v>229</v>
      </c>
      <c r="I275" s="6" t="s">
        <v>141</v>
      </c>
      <c r="M275" s="6" t="s">
        <v>136</v>
      </c>
      <c r="T275" s="6"/>
      <c r="U275" s="6" t="s">
        <v>627</v>
      </c>
      <c r="V275" s="8"/>
      <c r="W275" s="8"/>
      <c r="X275" s="8"/>
      <c r="Y275" s="8"/>
      <c r="AB275" s="6" t="s">
        <v>404</v>
      </c>
      <c r="AD275" s="6" t="s">
        <v>259</v>
      </c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K275" s="6"/>
      <c r="AL275" s="34"/>
      <c r="AM275" s="6"/>
      <c r="AN275" s="8"/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">
        <v>2145</v>
      </c>
      <c r="B276" s="6" t="s">
        <v>26</v>
      </c>
      <c r="C276" s="6" t="s">
        <v>1161</v>
      </c>
      <c r="D276" s="6" t="s">
        <v>27</v>
      </c>
      <c r="E276" s="6" t="s">
        <v>1180</v>
      </c>
      <c r="F276" s="6" t="str">
        <f>IF(ISBLANK(E276), "", Table2[[#This Row],[unique_id]])</f>
        <v>study_outlet_energy_daily</v>
      </c>
      <c r="G276" s="6" t="s">
        <v>237</v>
      </c>
      <c r="H276" s="6" t="s">
        <v>229</v>
      </c>
      <c r="I276" s="6" t="s">
        <v>141</v>
      </c>
      <c r="M276" s="6" t="s">
        <v>136</v>
      </c>
      <c r="T276" s="6"/>
      <c r="U276" s="6" t="s">
        <v>627</v>
      </c>
      <c r="V276" s="8"/>
      <c r="W276" s="8"/>
      <c r="X276" s="8"/>
      <c r="Y276" s="8"/>
      <c r="AB276" s="6" t="s">
        <v>404</v>
      </c>
      <c r="AD276" s="6" t="s">
        <v>259</v>
      </c>
      <c r="AF276" s="8"/>
      <c r="AH276" s="6" t="str">
        <f>IF(ISBLANK(AG276),  "", _xlfn.CONCAT("haas/entity/sensor/", LOWER(C276), "/", E276, "/config"))</f>
        <v/>
      </c>
      <c r="AI276" s="6" t="str">
        <f>IF(ISBLANK(AG276),  "", _xlfn.CONCAT(LOWER(C276), "/", E276))</f>
        <v/>
      </c>
      <c r="AK276" s="6"/>
      <c r="AL276" s="34"/>
      <c r="AM276" s="6"/>
      <c r="AN276" s="8"/>
      <c r="AV276" s="6"/>
      <c r="AW276" s="6"/>
      <c r="AZ276" s="6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">
        <v>2146</v>
      </c>
      <c r="B277" s="6" t="s">
        <v>26</v>
      </c>
      <c r="C277" s="6" t="s">
        <v>1161</v>
      </c>
      <c r="D277" s="6" t="s">
        <v>27</v>
      </c>
      <c r="E277" s="6" t="s">
        <v>1181</v>
      </c>
      <c r="F277" s="6" t="str">
        <f>IF(ISBLANK(E277), "", Table2[[#This Row],[unique_id]])</f>
        <v>office_outlet_energy_daily</v>
      </c>
      <c r="G277" s="6" t="s">
        <v>236</v>
      </c>
      <c r="H277" s="6" t="s">
        <v>229</v>
      </c>
      <c r="I277" s="6" t="s">
        <v>141</v>
      </c>
      <c r="M277" s="6" t="s">
        <v>136</v>
      </c>
      <c r="T277" s="6"/>
      <c r="U277" s="6" t="s">
        <v>627</v>
      </c>
      <c r="V277" s="8"/>
      <c r="W277" s="8"/>
      <c r="X277" s="8"/>
      <c r="Y277" s="8"/>
      <c r="AB277" s="6" t="s">
        <v>404</v>
      </c>
      <c r="AD277" s="6" t="s">
        <v>259</v>
      </c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K277" s="6"/>
      <c r="AL277" s="34"/>
      <c r="AM277" s="6"/>
      <c r="AN277" s="8"/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6">
        <v>2147</v>
      </c>
      <c r="B278" s="6" t="s">
        <v>26</v>
      </c>
      <c r="C278" s="6" t="s">
        <v>1161</v>
      </c>
      <c r="D278" s="6" t="s">
        <v>27</v>
      </c>
      <c r="E278" s="6" t="s">
        <v>1182</v>
      </c>
      <c r="F278" s="6" t="str">
        <f>IF(ISBLANK(E278), "", Table2[[#This Row],[unique_id]])</f>
        <v>roof_network_switch_energy_daily</v>
      </c>
      <c r="G278" s="6" t="s">
        <v>230</v>
      </c>
      <c r="H278" s="6" t="s">
        <v>229</v>
      </c>
      <c r="I278" s="6" t="s">
        <v>141</v>
      </c>
      <c r="T278" s="6"/>
      <c r="U278" s="6" t="s">
        <v>627</v>
      </c>
      <c r="V278" s="8"/>
      <c r="W278" s="8"/>
      <c r="X278" s="8"/>
      <c r="Y278" s="8"/>
      <c r="AF278" s="8"/>
      <c r="AH278" s="6" t="str">
        <f>IF(ISBLANK(AG278),  "", _xlfn.CONCAT("haas/entity/sensor/", LOWER(C278), "/", E278, "/config"))</f>
        <v/>
      </c>
      <c r="AI278" s="6" t="str">
        <f>IF(ISBLANK(AG278),  "", _xlfn.CONCAT(LOWER(C278), "/", E278))</f>
        <v/>
      </c>
      <c r="AK278" s="6"/>
      <c r="AL278" s="34"/>
      <c r="AM278" s="6"/>
      <c r="AN278" s="8"/>
      <c r="AV278" s="6"/>
      <c r="AW278" s="6"/>
      <c r="AZ278" s="6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customHeight="1">
      <c r="A279" s="6">
        <v>2148</v>
      </c>
      <c r="B279" s="6" t="s">
        <v>26</v>
      </c>
      <c r="C279" s="6" t="s">
        <v>1161</v>
      </c>
      <c r="D279" s="6" t="s">
        <v>27</v>
      </c>
      <c r="E279" s="6" t="s">
        <v>1183</v>
      </c>
      <c r="F279" s="6" t="str">
        <f>IF(ISBLANK(E279), "", Table2[[#This Row],[unique_id]])</f>
        <v>rack_modem_energy_daily</v>
      </c>
      <c r="G279" s="6" t="s">
        <v>232</v>
      </c>
      <c r="H279" s="6" t="s">
        <v>229</v>
      </c>
      <c r="I279" s="6" t="s">
        <v>141</v>
      </c>
      <c r="T279" s="6"/>
      <c r="U279" s="6" t="s">
        <v>627</v>
      </c>
      <c r="V279" s="8"/>
      <c r="W279" s="8"/>
      <c r="X279" s="8"/>
      <c r="Y279" s="8"/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K279" s="6"/>
      <c r="AL279" s="34"/>
      <c r="AM279" s="6"/>
      <c r="AN279" s="8"/>
      <c r="AV279" s="6"/>
      <c r="AW279" s="6"/>
      <c r="AZ279" s="6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customHeight="1">
      <c r="A280" s="6">
        <v>2149</v>
      </c>
      <c r="B280" s="6" t="s">
        <v>26</v>
      </c>
      <c r="C280" s="6" t="s">
        <v>1161</v>
      </c>
      <c r="D280" s="6" t="s">
        <v>27</v>
      </c>
      <c r="E280" s="6" t="s">
        <v>1222</v>
      </c>
      <c r="F280" s="6" t="str">
        <f>IF(ISBLANK(E280), "", Table2[[#This Row],[unique_id]])</f>
        <v>audio_visual_devices_energy_daily</v>
      </c>
      <c r="G280" s="6" t="s">
        <v>1221</v>
      </c>
      <c r="H280" s="6" t="s">
        <v>229</v>
      </c>
      <c r="I280" s="6" t="s">
        <v>141</v>
      </c>
      <c r="M280" s="6" t="s">
        <v>136</v>
      </c>
      <c r="T280" s="6"/>
      <c r="U280" s="6" t="s">
        <v>627</v>
      </c>
      <c r="V280" s="8"/>
      <c r="W280" s="8"/>
      <c r="X280" s="8"/>
      <c r="Y280" s="8"/>
      <c r="AB280" s="6" t="s">
        <v>404</v>
      </c>
      <c r="AD280" s="6" t="s">
        <v>259</v>
      </c>
      <c r="AF280" s="8"/>
      <c r="AH280" s="6" t="str">
        <f>IF(ISBLANK(AG280),  "", _xlfn.CONCAT("haas/entity/sensor/", LOWER(C280), "/", E280, "/config"))</f>
        <v/>
      </c>
      <c r="AI280" s="6" t="str">
        <f>IF(ISBLANK(AG280),  "", _xlfn.CONCAT(LOWER(C280), "/", E280))</f>
        <v/>
      </c>
      <c r="AK280" s="6"/>
      <c r="AL280" s="34"/>
      <c r="AM280" s="6"/>
      <c r="AN280" s="8"/>
      <c r="AV280" s="6"/>
      <c r="AW280" s="6"/>
      <c r="AZ280" s="6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ht="16" customHeight="1">
      <c r="A281" s="6">
        <v>2150</v>
      </c>
      <c r="B281" s="6" t="s">
        <v>26</v>
      </c>
      <c r="C281" s="6" t="s">
        <v>1161</v>
      </c>
      <c r="D281" s="6" t="s">
        <v>27</v>
      </c>
      <c r="E281" s="6" t="s">
        <v>1149</v>
      </c>
      <c r="F281" s="6" t="str">
        <f>IF(ISBLANK(E281), "", Table2[[#This Row],[unique_id]])</f>
        <v>servers_network_energy_daily</v>
      </c>
      <c r="G281" s="6" t="s">
        <v>1142</v>
      </c>
      <c r="H281" s="6" t="s">
        <v>229</v>
      </c>
      <c r="I281" s="6" t="s">
        <v>141</v>
      </c>
      <c r="M281" s="6" t="s">
        <v>136</v>
      </c>
      <c r="T281" s="6"/>
      <c r="U281" s="6" t="s">
        <v>627</v>
      </c>
      <c r="V281" s="8"/>
      <c r="W281" s="8"/>
      <c r="X281" s="8"/>
      <c r="Y281" s="8"/>
      <c r="AB281" s="6" t="s">
        <v>404</v>
      </c>
      <c r="AD281" s="6" t="s">
        <v>259</v>
      </c>
      <c r="AF281" s="8"/>
      <c r="AH281" s="6" t="str">
        <f>IF(ISBLANK(AG281),  "", _xlfn.CONCAT("haas/entity/sensor/", LOWER(C281), "/", E281, "/config"))</f>
        <v/>
      </c>
      <c r="AI281" s="6" t="str">
        <f>IF(ISBLANK(AG281),  "", _xlfn.CONCAT(LOWER(C281), "/", E281))</f>
        <v/>
      </c>
      <c r="AK281" s="6"/>
      <c r="AL281" s="34"/>
      <c r="AM281" s="6"/>
      <c r="AN281" s="8"/>
      <c r="AV281" s="6"/>
      <c r="AW281" s="6"/>
      <c r="AZ281" s="6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ht="16" customHeight="1">
      <c r="A282" s="6">
        <v>2151</v>
      </c>
      <c r="B282" s="6" t="s">
        <v>26</v>
      </c>
      <c r="C282" s="6" t="s">
        <v>1161</v>
      </c>
      <c r="D282" s="6" t="s">
        <v>27</v>
      </c>
      <c r="E282" s="6" t="s">
        <v>1184</v>
      </c>
      <c r="F282" s="6" t="str">
        <f>IF(ISBLANK(E282), "", Table2[[#This Row],[unique_id]])</f>
        <v>rack_outlet_energy_daily</v>
      </c>
      <c r="G282" s="6" t="s">
        <v>417</v>
      </c>
      <c r="H282" s="6" t="s">
        <v>229</v>
      </c>
      <c r="I282" s="6" t="s">
        <v>141</v>
      </c>
      <c r="T282" s="6"/>
      <c r="U282" s="6" t="s">
        <v>627</v>
      </c>
      <c r="V282" s="8"/>
      <c r="W282" s="8"/>
      <c r="X282" s="8"/>
      <c r="Y282" s="8"/>
      <c r="AF282" s="8"/>
      <c r="AH282" s="6" t="str">
        <f>IF(ISBLANK(AG282),  "", _xlfn.CONCAT("haas/entity/sensor/", LOWER(C282), "/", E282, "/config"))</f>
        <v/>
      </c>
      <c r="AI282" s="6" t="str">
        <f>IF(ISBLANK(AG282),  "", _xlfn.CONCAT(LOWER(C282), "/", E282))</f>
        <v/>
      </c>
      <c r="AK282" s="6"/>
      <c r="AL282" s="34"/>
      <c r="AM282" s="6"/>
      <c r="AN282" s="8"/>
      <c r="AV282" s="6"/>
      <c r="AW282" s="6"/>
      <c r="AZ282" s="6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customHeight="1">
      <c r="A283" s="6">
        <v>2152</v>
      </c>
      <c r="B283" s="6" t="s">
        <v>26</v>
      </c>
      <c r="C283" s="6" t="s">
        <v>1161</v>
      </c>
      <c r="D283" s="6" t="s">
        <v>27</v>
      </c>
      <c r="E283" s="6" t="s">
        <v>1185</v>
      </c>
      <c r="F283" s="6" t="str">
        <f>IF(ISBLANK(E283), "", Table2[[#This Row],[unique_id]])</f>
        <v>kitchen_fan_energy_daily</v>
      </c>
      <c r="G283" s="6" t="s">
        <v>231</v>
      </c>
      <c r="H283" s="6" t="s">
        <v>229</v>
      </c>
      <c r="I283" s="6" t="s">
        <v>141</v>
      </c>
      <c r="T283" s="6"/>
      <c r="U283" s="6" t="s">
        <v>627</v>
      </c>
      <c r="V283" s="8"/>
      <c r="W283" s="8"/>
      <c r="X283" s="8"/>
      <c r="Y283" s="8"/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4"/>
      <c r="AM283" s="6"/>
      <c r="AN283" s="8"/>
      <c r="AV283" s="6"/>
      <c r="AW283" s="6"/>
      <c r="AZ283" s="6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ht="16" customHeight="1">
      <c r="A284" s="6">
        <v>2153</v>
      </c>
      <c r="B284" s="6" t="s">
        <v>26</v>
      </c>
      <c r="C284" s="6" t="s">
        <v>631</v>
      </c>
      <c r="D284" s="6" t="s">
        <v>409</v>
      </c>
      <c r="E284" s="6" t="s">
        <v>408</v>
      </c>
      <c r="F284" s="6" t="str">
        <f>IF(ISBLANK(E284), "", Table2[[#This Row],[unique_id]])</f>
        <v>column_break</v>
      </c>
      <c r="G284" s="6" t="s">
        <v>405</v>
      </c>
      <c r="H284" s="6" t="s">
        <v>229</v>
      </c>
      <c r="I284" s="6" t="s">
        <v>141</v>
      </c>
      <c r="M284" s="6" t="s">
        <v>406</v>
      </c>
      <c r="N284" s="6" t="s">
        <v>407</v>
      </c>
      <c r="T284" s="6"/>
      <c r="V284" s="8"/>
      <c r="W284" s="8"/>
      <c r="X284" s="8"/>
      <c r="Y284" s="8"/>
      <c r="AF284" s="8"/>
      <c r="AI284" s="6" t="str">
        <f>IF(ISBLANK(AG284),  "", _xlfn.CONCAT(LOWER(C284), "/", E284))</f>
        <v/>
      </c>
      <c r="AK284" s="6"/>
      <c r="AL284" s="34"/>
      <c r="AM284" s="6"/>
      <c r="AN284" s="8"/>
      <c r="AV284" s="6"/>
      <c r="AW284" s="6"/>
      <c r="AZ284" s="6" t="str">
        <f>IF(AND(ISBLANK(AV284), ISBLANK(AW284)), "", _xlfn.CONCAT("[", IF(ISBLANK(AV284), "", _xlfn.CONCAT("[""mac"", """, AV284, """]")), IF(ISBLANK(AW284), "", _xlfn.CONCAT(", [""ip"", """, AW284, """]")), "]"))</f>
        <v/>
      </c>
    </row>
    <row r="285" spans="1:52" ht="16" customHeight="1">
      <c r="A285" s="6">
        <v>2154</v>
      </c>
      <c r="B285" s="6" t="s">
        <v>228</v>
      </c>
      <c r="C285" s="6" t="s">
        <v>1161</v>
      </c>
      <c r="D285" s="6" t="s">
        <v>27</v>
      </c>
      <c r="E285" s="6" t="s">
        <v>252</v>
      </c>
      <c r="F285" s="6" t="str">
        <f>IF(ISBLANK(E285), "", Table2[[#This Row],[unique_id]])</f>
        <v>home_energy_weekly</v>
      </c>
      <c r="G285" s="6" t="s">
        <v>394</v>
      </c>
      <c r="H285" s="6" t="s">
        <v>251</v>
      </c>
      <c r="I285" s="6" t="s">
        <v>141</v>
      </c>
      <c r="M285" s="6" t="s">
        <v>90</v>
      </c>
      <c r="T285" s="6"/>
      <c r="U285" s="6" t="s">
        <v>627</v>
      </c>
      <c r="V285" s="8"/>
      <c r="W285" s="8"/>
      <c r="X285" s="8"/>
      <c r="Y285" s="8"/>
      <c r="AB285" s="6" t="s">
        <v>404</v>
      </c>
      <c r="AD285" s="6" t="s">
        <v>259</v>
      </c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K285" s="6"/>
      <c r="AL285" s="34"/>
      <c r="AM285" s="6"/>
      <c r="AN285" s="8"/>
      <c r="AV285" s="6"/>
      <c r="AW285" s="6"/>
      <c r="AZ285" s="6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customHeight="1">
      <c r="A286" s="6">
        <v>2155</v>
      </c>
      <c r="B286" s="6" t="s">
        <v>228</v>
      </c>
      <c r="C286" s="6" t="s">
        <v>1161</v>
      </c>
      <c r="D286" s="6" t="s">
        <v>27</v>
      </c>
      <c r="E286" s="6" t="s">
        <v>401</v>
      </c>
      <c r="F286" s="6" t="str">
        <f>IF(ISBLANK(E286), "", Table2[[#This Row],[unique_id]])</f>
        <v>home_base_energy_weekly</v>
      </c>
      <c r="G286" s="6" t="s">
        <v>392</v>
      </c>
      <c r="H286" s="6" t="s">
        <v>251</v>
      </c>
      <c r="I286" s="6" t="s">
        <v>141</v>
      </c>
      <c r="M286" s="6" t="s">
        <v>90</v>
      </c>
      <c r="T286" s="6"/>
      <c r="U286" s="6" t="s">
        <v>627</v>
      </c>
      <c r="V286" s="8"/>
      <c r="W286" s="8"/>
      <c r="X286" s="8"/>
      <c r="Y286" s="8"/>
      <c r="AB286" s="6" t="s">
        <v>404</v>
      </c>
      <c r="AD286" s="6" t="s">
        <v>259</v>
      </c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4"/>
      <c r="AM286" s="6"/>
      <c r="AN286" s="8"/>
      <c r="AP286" s="63"/>
      <c r="AV286" s="6"/>
      <c r="AW286" s="6"/>
      <c r="AZ286" s="6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customHeight="1">
      <c r="A287" s="6">
        <v>2156</v>
      </c>
      <c r="B287" s="6" t="s">
        <v>228</v>
      </c>
      <c r="C287" s="6" t="s">
        <v>1161</v>
      </c>
      <c r="D287" s="6" t="s">
        <v>27</v>
      </c>
      <c r="E287" s="6" t="s">
        <v>402</v>
      </c>
      <c r="F287" s="6" t="str">
        <f>IF(ISBLANK(E287), "", Table2[[#This Row],[unique_id]])</f>
        <v>home_peak_energy_weekly</v>
      </c>
      <c r="G287" s="6" t="s">
        <v>393</v>
      </c>
      <c r="H287" s="6" t="s">
        <v>251</v>
      </c>
      <c r="I287" s="6" t="s">
        <v>141</v>
      </c>
      <c r="M287" s="6" t="s">
        <v>90</v>
      </c>
      <c r="T287" s="6"/>
      <c r="U287" s="6" t="s">
        <v>627</v>
      </c>
      <c r="V287" s="8"/>
      <c r="W287" s="8"/>
      <c r="X287" s="8"/>
      <c r="Y287" s="8"/>
      <c r="AB287" s="6" t="s">
        <v>404</v>
      </c>
      <c r="AD287" s="6" t="s">
        <v>259</v>
      </c>
      <c r="AF287" s="8"/>
      <c r="AH287" s="6" t="str">
        <f>IF(ISBLANK(AG287),  "", _xlfn.CONCAT("haas/entity/sensor/", LOWER(C287), "/", E287, "/config"))</f>
        <v/>
      </c>
      <c r="AI287" s="6" t="str">
        <f>IF(ISBLANK(AG287),  "", _xlfn.CONCAT(LOWER(C287), "/", E287))</f>
        <v/>
      </c>
      <c r="AK287" s="6"/>
      <c r="AL287" s="34"/>
      <c r="AM287" s="6"/>
      <c r="AN287" s="8"/>
      <c r="AP287" s="10"/>
      <c r="AV287" s="6"/>
      <c r="AW287" s="6"/>
      <c r="AZ287" s="6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ht="16" customHeight="1">
      <c r="A288" s="6">
        <v>2157</v>
      </c>
      <c r="B288" s="6" t="s">
        <v>228</v>
      </c>
      <c r="C288" s="6" t="s">
        <v>1161</v>
      </c>
      <c r="D288" s="6" t="s">
        <v>27</v>
      </c>
      <c r="E288" s="6" t="s">
        <v>253</v>
      </c>
      <c r="F288" s="6" t="str">
        <f>IF(ISBLANK(E288), "", Table2[[#This Row],[unique_id]])</f>
        <v>home_energy_monthly</v>
      </c>
      <c r="G288" s="6" t="s">
        <v>394</v>
      </c>
      <c r="H288" s="6" t="s">
        <v>254</v>
      </c>
      <c r="I288" s="6" t="s">
        <v>141</v>
      </c>
      <c r="M288" s="6" t="s">
        <v>90</v>
      </c>
      <c r="T288" s="6"/>
      <c r="U288" s="6" t="s">
        <v>627</v>
      </c>
      <c r="V288" s="8"/>
      <c r="W288" s="8"/>
      <c r="X288" s="8"/>
      <c r="Y288" s="8"/>
      <c r="AB288" s="6" t="s">
        <v>404</v>
      </c>
      <c r="AD288" s="6" t="s">
        <v>259</v>
      </c>
      <c r="AF288" s="8"/>
      <c r="AH288" s="6" t="str">
        <f>IF(ISBLANK(AG288),  "", _xlfn.CONCAT("haas/entity/sensor/", LOWER(C288), "/", E288, "/config"))</f>
        <v/>
      </c>
      <c r="AI288" s="6" t="str">
        <f>IF(ISBLANK(AG288),  "", _xlfn.CONCAT(LOWER(C288), "/", E288))</f>
        <v/>
      </c>
      <c r="AK288" s="6"/>
      <c r="AL288" s="34"/>
      <c r="AM288" s="6"/>
      <c r="AN288" s="8"/>
      <c r="AV288" s="6"/>
      <c r="AW288" s="6"/>
      <c r="AZ288" s="6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customHeight="1">
      <c r="A289" s="6">
        <v>2158</v>
      </c>
      <c r="B289" s="6" t="s">
        <v>228</v>
      </c>
      <c r="C289" s="6" t="s">
        <v>1161</v>
      </c>
      <c r="D289" s="6" t="s">
        <v>27</v>
      </c>
      <c r="E289" s="6" t="s">
        <v>399</v>
      </c>
      <c r="F289" s="6" t="str">
        <f>IF(ISBLANK(E289), "", Table2[[#This Row],[unique_id]])</f>
        <v>home_base_energy_monthly</v>
      </c>
      <c r="G289" s="6" t="s">
        <v>392</v>
      </c>
      <c r="H289" s="6" t="s">
        <v>254</v>
      </c>
      <c r="I289" s="6" t="s">
        <v>141</v>
      </c>
      <c r="M289" s="6" t="s">
        <v>90</v>
      </c>
      <c r="T289" s="6"/>
      <c r="U289" s="6" t="s">
        <v>627</v>
      </c>
      <c r="V289" s="8"/>
      <c r="W289" s="8"/>
      <c r="X289" s="8"/>
      <c r="Y289" s="8"/>
      <c r="AB289" s="6" t="s">
        <v>404</v>
      </c>
      <c r="AD289" s="6" t="s">
        <v>259</v>
      </c>
      <c r="AF289" s="8"/>
      <c r="AH289" s="6" t="str">
        <f>IF(ISBLANK(AG289),  "", _xlfn.CONCAT("haas/entity/sensor/", LOWER(C289), "/", E289, "/config"))</f>
        <v/>
      </c>
      <c r="AI289" s="6" t="str">
        <f>IF(ISBLANK(AG289),  "", _xlfn.CONCAT(LOWER(C289), "/", E289))</f>
        <v/>
      </c>
      <c r="AK289" s="6"/>
      <c r="AL289" s="34"/>
      <c r="AM289" s="6"/>
      <c r="AN289" s="8"/>
      <c r="AV289" s="6"/>
      <c r="AW289" s="6"/>
      <c r="AZ289" s="6" t="str">
        <f>IF(AND(ISBLANK(AV289), ISBLANK(AW289)), "", _xlfn.CONCAT("[", IF(ISBLANK(AV289), "", _xlfn.CONCAT("[""mac"", """, AV289, """]")), IF(ISBLANK(AW289), "", _xlfn.CONCAT(", [""ip"", """, AW289, """]")), "]"))</f>
        <v/>
      </c>
    </row>
    <row r="290" spans="1:52" ht="16" customHeight="1">
      <c r="A290" s="6">
        <v>2159</v>
      </c>
      <c r="B290" s="6" t="s">
        <v>228</v>
      </c>
      <c r="C290" s="6" t="s">
        <v>1161</v>
      </c>
      <c r="D290" s="6" t="s">
        <v>27</v>
      </c>
      <c r="E290" s="6" t="s">
        <v>400</v>
      </c>
      <c r="F290" s="6" t="str">
        <f>IF(ISBLANK(E290), "", Table2[[#This Row],[unique_id]])</f>
        <v>home_peak_energy_monthly</v>
      </c>
      <c r="G290" s="6" t="s">
        <v>393</v>
      </c>
      <c r="H290" s="6" t="s">
        <v>254</v>
      </c>
      <c r="I290" s="6" t="s">
        <v>141</v>
      </c>
      <c r="M290" s="6" t="s">
        <v>90</v>
      </c>
      <c r="T290" s="6"/>
      <c r="U290" s="6" t="s">
        <v>627</v>
      </c>
      <c r="V290" s="8"/>
      <c r="W290" s="8"/>
      <c r="X290" s="8"/>
      <c r="Y290" s="8"/>
      <c r="AB290" s="6" t="s">
        <v>404</v>
      </c>
      <c r="AD290" s="6" t="s">
        <v>259</v>
      </c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K290" s="6"/>
      <c r="AL290" s="34"/>
      <c r="AM290" s="6"/>
      <c r="AN290" s="8"/>
      <c r="AV290" s="6"/>
      <c r="AW290" s="6"/>
      <c r="AZ290" s="6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ht="16" customHeight="1">
      <c r="A291" s="6">
        <v>2160</v>
      </c>
      <c r="B291" s="6" t="s">
        <v>228</v>
      </c>
      <c r="C291" s="6" t="s">
        <v>1161</v>
      </c>
      <c r="D291" s="6" t="s">
        <v>27</v>
      </c>
      <c r="E291" s="6" t="s">
        <v>255</v>
      </c>
      <c r="F291" s="6" t="str">
        <f>IF(ISBLANK(E291), "", Table2[[#This Row],[unique_id]])</f>
        <v>home_energy_yearly</v>
      </c>
      <c r="G291" s="6" t="s">
        <v>394</v>
      </c>
      <c r="H291" s="6" t="s">
        <v>256</v>
      </c>
      <c r="I291" s="6" t="s">
        <v>141</v>
      </c>
      <c r="M291" s="6" t="s">
        <v>90</v>
      </c>
      <c r="T291" s="6"/>
      <c r="U291" s="6" t="s">
        <v>627</v>
      </c>
      <c r="V291" s="8"/>
      <c r="W291" s="8"/>
      <c r="X291" s="8"/>
      <c r="Y291" s="8"/>
      <c r="AB291" s="6" t="s">
        <v>404</v>
      </c>
      <c r="AD291" s="6" t="s">
        <v>259</v>
      </c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4"/>
      <c r="AM291" s="6"/>
      <c r="AN291" s="8"/>
      <c r="AV291" s="6"/>
      <c r="AW291" s="6"/>
      <c r="AZ291" s="6" t="str">
        <f>IF(AND(ISBLANK(AV291), ISBLANK(AW291)), "", _xlfn.CONCAT("[", IF(ISBLANK(AV291), "", _xlfn.CONCAT("[""mac"", """, AV291, """]")), IF(ISBLANK(AW291), "", _xlfn.CONCAT(", [""ip"", """, AW291, """]")), "]"))</f>
        <v/>
      </c>
    </row>
    <row r="292" spans="1:52" ht="16" customHeight="1">
      <c r="A292" s="6">
        <v>2161</v>
      </c>
      <c r="B292" s="6" t="s">
        <v>228</v>
      </c>
      <c r="C292" s="6" t="s">
        <v>1161</v>
      </c>
      <c r="D292" s="6" t="s">
        <v>27</v>
      </c>
      <c r="E292" s="6" t="s">
        <v>397</v>
      </c>
      <c r="F292" s="6" t="str">
        <f>IF(ISBLANK(E292), "", Table2[[#This Row],[unique_id]])</f>
        <v>home_base_energy_yearly</v>
      </c>
      <c r="G292" s="6" t="s">
        <v>392</v>
      </c>
      <c r="H292" s="6" t="s">
        <v>256</v>
      </c>
      <c r="I292" s="6" t="s">
        <v>141</v>
      </c>
      <c r="M292" s="6" t="s">
        <v>90</v>
      </c>
      <c r="T292" s="6"/>
      <c r="U292" s="6" t="s">
        <v>627</v>
      </c>
      <c r="V292" s="8"/>
      <c r="W292" s="8"/>
      <c r="X292" s="8"/>
      <c r="Y292" s="8"/>
      <c r="AB292" s="6" t="s">
        <v>404</v>
      </c>
      <c r="AD292" s="6" t="s">
        <v>259</v>
      </c>
      <c r="AF292" s="8"/>
      <c r="AH292" s="6" t="str">
        <f>IF(ISBLANK(AG292),  "", _xlfn.CONCAT("haas/entity/sensor/", LOWER(C292), "/", E292, "/config"))</f>
        <v/>
      </c>
      <c r="AI292" s="6" t="str">
        <f>IF(ISBLANK(AG292),  "", _xlfn.CONCAT(LOWER(C292), "/", E292))</f>
        <v/>
      </c>
      <c r="AK292" s="6"/>
      <c r="AL292" s="34"/>
      <c r="AM292" s="6"/>
      <c r="AN292" s="8"/>
      <c r="AV292" s="6"/>
      <c r="AW292" s="6"/>
      <c r="AZ292" s="6" t="str">
        <f>IF(AND(ISBLANK(AV292), ISBLANK(AW292)), "", _xlfn.CONCAT("[", IF(ISBLANK(AV292), "", _xlfn.CONCAT("[""mac"", """, AV292, """]")), IF(ISBLANK(AW292), "", _xlfn.CONCAT(", [""ip"", """, AW292, """]")), "]"))</f>
        <v/>
      </c>
    </row>
    <row r="293" spans="1:52" ht="16" customHeight="1">
      <c r="A293" s="6">
        <v>2162</v>
      </c>
      <c r="B293" s="6" t="s">
        <v>228</v>
      </c>
      <c r="C293" s="6" t="s">
        <v>1161</v>
      </c>
      <c r="D293" s="6" t="s">
        <v>27</v>
      </c>
      <c r="E293" s="6" t="s">
        <v>398</v>
      </c>
      <c r="F293" s="6" t="str">
        <f>IF(ISBLANK(E293), "", Table2[[#This Row],[unique_id]])</f>
        <v>home_peak_energy_yearly</v>
      </c>
      <c r="G293" s="6" t="s">
        <v>393</v>
      </c>
      <c r="H293" s="6" t="s">
        <v>256</v>
      </c>
      <c r="I293" s="6" t="s">
        <v>141</v>
      </c>
      <c r="M293" s="6" t="s">
        <v>90</v>
      </c>
      <c r="T293" s="6"/>
      <c r="U293" s="6" t="s">
        <v>627</v>
      </c>
      <c r="V293" s="8"/>
      <c r="W293" s="8"/>
      <c r="X293" s="8"/>
      <c r="Y293" s="8"/>
      <c r="AB293" s="6" t="s">
        <v>404</v>
      </c>
      <c r="AD293" s="6" t="s">
        <v>259</v>
      </c>
      <c r="AF293" s="8"/>
      <c r="AH293" s="6" t="str">
        <f>IF(ISBLANK(AG293),  "", _xlfn.CONCAT("haas/entity/sensor/", LOWER(C293), "/", E293, "/config"))</f>
        <v/>
      </c>
      <c r="AI293" s="6" t="str">
        <f>IF(ISBLANK(AG293),  "", _xlfn.CONCAT(LOWER(C293), "/", E293))</f>
        <v/>
      </c>
      <c r="AK293" s="6"/>
      <c r="AL293" s="34"/>
      <c r="AM293" s="6"/>
      <c r="AN293" s="8"/>
      <c r="AV293" s="6"/>
      <c r="AW293" s="6"/>
      <c r="AZ293" s="6" t="str">
        <f>IF(AND(ISBLANK(AV293), ISBLANK(AW293)), "", _xlfn.CONCAT("[", IF(ISBLANK(AV293), "", _xlfn.CONCAT("[""mac"", """, AV293, """]")), IF(ISBLANK(AW293), "", _xlfn.CONCAT(", [""ip"", """, AW293, """]")), "]"))</f>
        <v/>
      </c>
    </row>
    <row r="294" spans="1:52" ht="16" customHeight="1">
      <c r="A294" s="6">
        <v>2400</v>
      </c>
      <c r="B294" s="6" t="s">
        <v>26</v>
      </c>
      <c r="C294" s="6" t="s">
        <v>188</v>
      </c>
      <c r="D294" s="6" t="s">
        <v>27</v>
      </c>
      <c r="E294" s="6" t="s">
        <v>142</v>
      </c>
      <c r="F294" s="6" t="str">
        <f>IF(ISBLANK(E294), "", Table2[[#This Row],[unique_id]])</f>
        <v>withings_weight_kg_graham</v>
      </c>
      <c r="G294" s="6" t="s">
        <v>343</v>
      </c>
      <c r="H294" s="6" t="s">
        <v>344</v>
      </c>
      <c r="I294" s="6" t="s">
        <v>143</v>
      </c>
      <c r="T294" s="6"/>
      <c r="V294" s="8"/>
      <c r="W294" s="8"/>
      <c r="X294" s="8"/>
      <c r="Y294" s="8"/>
      <c r="AF294" s="8"/>
      <c r="AH294" s="6" t="str">
        <f>IF(ISBLANK(AG294),  "", _xlfn.CONCAT("haas/entity/sensor/", LOWER(C294), "/", E294, "/config"))</f>
        <v/>
      </c>
      <c r="AI294" s="6" t="str">
        <f>IF(ISBLANK(AG294),  "", _xlfn.CONCAT(LOWER(C294), "/", E294))</f>
        <v/>
      </c>
      <c r="AK294" s="6"/>
      <c r="AL294" s="34"/>
      <c r="AM294" s="6" t="s">
        <v>511</v>
      </c>
      <c r="AN294" s="8" t="s">
        <v>514</v>
      </c>
      <c r="AO294" s="6" t="s">
        <v>513</v>
      </c>
      <c r="AP294" s="6" t="s">
        <v>515</v>
      </c>
      <c r="AQ294" s="6" t="s">
        <v>188</v>
      </c>
      <c r="AS294" s="6" t="s">
        <v>512</v>
      </c>
      <c r="AU294" s="6" t="s">
        <v>527</v>
      </c>
      <c r="AV294" s="13" t="s">
        <v>611</v>
      </c>
      <c r="AW294" s="6"/>
      <c r="AZ294" s="6" t="str">
        <f>IF(AND(ISBLANK(AV294), ISBLANK(AW294)), "", _xlfn.CONCAT("[", IF(ISBLANK(AV294), "", _xlfn.CONCAT("[""mac"", """, AV294, """]")), IF(ISBLANK(AW294), "", _xlfn.CONCAT(", [""ip"", """, AW294, """]")), "]"))</f>
        <v>[["mac", "00:24:e4:af:5a:e6"]]</v>
      </c>
    </row>
    <row r="295" spans="1:52" ht="16" customHeight="1">
      <c r="A295" s="6">
        <v>2500</v>
      </c>
      <c r="B295" s="6" t="s">
        <v>833</v>
      </c>
      <c r="C295" s="6" t="s">
        <v>320</v>
      </c>
      <c r="D295" s="6" t="s">
        <v>27</v>
      </c>
      <c r="E295" s="6" t="s">
        <v>311</v>
      </c>
      <c r="F295" s="6" t="str">
        <f>IF(ISBLANK(E295), "", Table2[[#This Row],[unique_id]])</f>
        <v>network_internet_uptime</v>
      </c>
      <c r="G295" s="6" t="s">
        <v>330</v>
      </c>
      <c r="H295" s="6" t="s">
        <v>1096</v>
      </c>
      <c r="I295" s="6" t="s">
        <v>335</v>
      </c>
      <c r="M295" s="6" t="s">
        <v>136</v>
      </c>
      <c r="T295" s="6"/>
      <c r="V295" s="8"/>
      <c r="W295" s="8"/>
      <c r="X295" s="8"/>
      <c r="Y295" s="8"/>
      <c r="AA295" s="6" t="s">
        <v>31</v>
      </c>
      <c r="AB295" s="6" t="s">
        <v>312</v>
      </c>
      <c r="AD295" s="6" t="s">
        <v>332</v>
      </c>
      <c r="AE295" s="6">
        <v>200</v>
      </c>
      <c r="AF295" s="8" t="s">
        <v>34</v>
      </c>
      <c r="AG295" s="6" t="s">
        <v>316</v>
      </c>
      <c r="AH295" s="6" t="str">
        <f>IF(ISBLANK(AG295),  "", _xlfn.CONCAT("haas/entity/sensor/", LOWER(C295), "/", E295, "/config"))</f>
        <v>haas/entity/sensor/internet/network_internet_uptime/config</v>
      </c>
      <c r="AI295" s="6" t="s">
        <v>1084</v>
      </c>
      <c r="AK295" s="6">
        <v>1</v>
      </c>
      <c r="AL295" s="32" t="s">
        <v>1085</v>
      </c>
      <c r="AM295" s="6" t="s">
        <v>1088</v>
      </c>
      <c r="AN295" s="8" t="s">
        <v>1086</v>
      </c>
      <c r="AO295" s="6" t="s">
        <v>1087</v>
      </c>
      <c r="AP295" s="6" t="s">
        <v>1089</v>
      </c>
      <c r="AQ295" s="6" t="s">
        <v>315</v>
      </c>
      <c r="AS295" s="6" t="s">
        <v>172</v>
      </c>
      <c r="AV295" s="6"/>
      <c r="AW295" s="63"/>
      <c r="AZ295" s="6" t="str">
        <f>IF(AND(ISBLANK(AV295), ISBLANK(AW295)), "", _xlfn.CONCAT("[", IF(ISBLANK(AV295), "", _xlfn.CONCAT("[""mac"", """, AV295, """]")), IF(ISBLANK(AW295), "", _xlfn.CONCAT(", [""ip"", """, AW295, """]")), "]"))</f>
        <v/>
      </c>
    </row>
    <row r="296" spans="1:52" ht="16" customHeight="1">
      <c r="A296" s="6">
        <v>2501</v>
      </c>
      <c r="B296" s="6" t="s">
        <v>26</v>
      </c>
      <c r="C296" s="6" t="s">
        <v>320</v>
      </c>
      <c r="D296" s="6" t="s">
        <v>27</v>
      </c>
      <c r="E296" s="6" t="s">
        <v>307</v>
      </c>
      <c r="F296" s="6" t="str">
        <f>IF(ISBLANK(E296), "", Table2[[#This Row],[unique_id]])</f>
        <v>network_internet_ping</v>
      </c>
      <c r="G296" s="6" t="s">
        <v>308</v>
      </c>
      <c r="H296" s="6" t="s">
        <v>1096</v>
      </c>
      <c r="I296" s="6" t="s">
        <v>335</v>
      </c>
      <c r="M296" s="6" t="s">
        <v>136</v>
      </c>
      <c r="T296" s="6"/>
      <c r="V296" s="8"/>
      <c r="W296" s="8"/>
      <c r="X296" s="8"/>
      <c r="Y296" s="8"/>
      <c r="AA296" s="6" t="s">
        <v>31</v>
      </c>
      <c r="AB296" s="6" t="s">
        <v>313</v>
      </c>
      <c r="AC296" s="6" t="s">
        <v>1090</v>
      </c>
      <c r="AD296" s="6" t="s">
        <v>331</v>
      </c>
      <c r="AE296" s="6">
        <v>200</v>
      </c>
      <c r="AF296" s="8" t="s">
        <v>34</v>
      </c>
      <c r="AG296" s="6" t="s">
        <v>317</v>
      </c>
      <c r="AH296" s="6" t="str">
        <f>IF(ISBLANK(AG296),  "", _xlfn.CONCAT("haas/entity/sensor/", LOWER(C296), "/", E296, "/config"))</f>
        <v>haas/entity/sensor/internet/network_internet_ping/config</v>
      </c>
      <c r="AI296" s="6" t="s">
        <v>1084</v>
      </c>
      <c r="AJ296" s="44" t="s">
        <v>1092</v>
      </c>
      <c r="AK296" s="6">
        <v>1</v>
      </c>
      <c r="AL296" s="32" t="s">
        <v>1085</v>
      </c>
      <c r="AM296" s="6" t="s">
        <v>1088</v>
      </c>
      <c r="AN296" s="8" t="s">
        <v>1086</v>
      </c>
      <c r="AO296" s="6" t="s">
        <v>1087</v>
      </c>
      <c r="AP296" s="6" t="s">
        <v>1089</v>
      </c>
      <c r="AQ296" s="6" t="s">
        <v>315</v>
      </c>
      <c r="AS296" s="6" t="s">
        <v>172</v>
      </c>
      <c r="AV296" s="6"/>
      <c r="AW296" s="10"/>
      <c r="AZ296" s="6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ht="16" customHeight="1">
      <c r="A297" s="6">
        <v>2502</v>
      </c>
      <c r="B297" s="6" t="s">
        <v>26</v>
      </c>
      <c r="C297" s="6" t="s">
        <v>320</v>
      </c>
      <c r="D297" s="6" t="s">
        <v>27</v>
      </c>
      <c r="E297" s="6" t="s">
        <v>305</v>
      </c>
      <c r="F297" s="6" t="str">
        <f>IF(ISBLANK(E297), "", Table2[[#This Row],[unique_id]])</f>
        <v>network_internet_upload</v>
      </c>
      <c r="G297" s="6" t="s">
        <v>309</v>
      </c>
      <c r="H297" s="6" t="s">
        <v>1096</v>
      </c>
      <c r="I297" s="6" t="s">
        <v>335</v>
      </c>
      <c r="M297" s="6" t="s">
        <v>136</v>
      </c>
      <c r="T297" s="6"/>
      <c r="V297" s="8"/>
      <c r="W297" s="8"/>
      <c r="X297" s="8"/>
      <c r="Y297" s="8"/>
      <c r="AA297" s="6" t="s">
        <v>31</v>
      </c>
      <c r="AB297" s="6" t="s">
        <v>314</v>
      </c>
      <c r="AC297" s="6" t="s">
        <v>1091</v>
      </c>
      <c r="AD297" s="6" t="s">
        <v>333</v>
      </c>
      <c r="AE297" s="6">
        <v>200</v>
      </c>
      <c r="AF297" s="8" t="s">
        <v>34</v>
      </c>
      <c r="AG297" s="6" t="s">
        <v>318</v>
      </c>
      <c r="AH297" s="6" t="str">
        <f>IF(ISBLANK(AG297),  "", _xlfn.CONCAT("haas/entity/sensor/", LOWER(C297), "/", E297, "/config"))</f>
        <v>haas/entity/sensor/internet/network_internet_upload/config</v>
      </c>
      <c r="AI297" s="6" t="s">
        <v>1084</v>
      </c>
      <c r="AJ297" s="44" t="s">
        <v>1093</v>
      </c>
      <c r="AK297" s="6">
        <v>1</v>
      </c>
      <c r="AL297" s="32" t="s">
        <v>1085</v>
      </c>
      <c r="AM297" s="6" t="s">
        <v>1088</v>
      </c>
      <c r="AN297" s="8" t="s">
        <v>1086</v>
      </c>
      <c r="AO297" s="6" t="s">
        <v>1087</v>
      </c>
      <c r="AP297" s="6" t="s">
        <v>1089</v>
      </c>
      <c r="AQ297" s="6" t="s">
        <v>315</v>
      </c>
      <c r="AS297" s="6" t="s">
        <v>172</v>
      </c>
      <c r="AV297" s="6"/>
      <c r="AW297" s="63"/>
      <c r="AZ297" s="6" t="str">
        <f>IF(AND(ISBLANK(AV297), ISBLANK(AW297)), "", _xlfn.CONCAT("[", IF(ISBLANK(AV297), "", _xlfn.CONCAT("[""mac"", """, AV297, """]")), IF(ISBLANK(AW297), "", _xlfn.CONCAT(", [""ip"", """, AW297, """]")), "]"))</f>
        <v/>
      </c>
    </row>
    <row r="298" spans="1:52" ht="16" customHeight="1">
      <c r="A298" s="6">
        <v>2503</v>
      </c>
      <c r="B298" s="6" t="s">
        <v>26</v>
      </c>
      <c r="C298" s="6" t="s">
        <v>320</v>
      </c>
      <c r="D298" s="6" t="s">
        <v>27</v>
      </c>
      <c r="E298" s="6" t="s">
        <v>306</v>
      </c>
      <c r="F298" s="6" t="str">
        <f>IF(ISBLANK(E298), "", Table2[[#This Row],[unique_id]])</f>
        <v>network_internet_download</v>
      </c>
      <c r="G298" s="6" t="s">
        <v>310</v>
      </c>
      <c r="H298" s="6" t="s">
        <v>1096</v>
      </c>
      <c r="I298" s="6" t="s">
        <v>335</v>
      </c>
      <c r="M298" s="6" t="s">
        <v>136</v>
      </c>
      <c r="T298" s="6"/>
      <c r="V298" s="8"/>
      <c r="W298" s="8"/>
      <c r="X298" s="8"/>
      <c r="Y298" s="8"/>
      <c r="AA298" s="6" t="s">
        <v>31</v>
      </c>
      <c r="AB298" s="6" t="s">
        <v>314</v>
      </c>
      <c r="AC298" s="6" t="s">
        <v>1091</v>
      </c>
      <c r="AD298" s="6" t="s">
        <v>334</v>
      </c>
      <c r="AE298" s="6">
        <v>200</v>
      </c>
      <c r="AF298" s="8" t="s">
        <v>34</v>
      </c>
      <c r="AG298" s="6" t="s">
        <v>319</v>
      </c>
      <c r="AH298" s="6" t="str">
        <f>IF(ISBLANK(AG298),  "", _xlfn.CONCAT("haas/entity/sensor/", LOWER(C298), "/", E298, "/config"))</f>
        <v>haas/entity/sensor/internet/network_internet_download/config</v>
      </c>
      <c r="AI298" s="6" t="s">
        <v>1084</v>
      </c>
      <c r="AJ298" s="44" t="s">
        <v>1094</v>
      </c>
      <c r="AK298" s="6">
        <v>1</v>
      </c>
      <c r="AL298" s="32" t="s">
        <v>1085</v>
      </c>
      <c r="AM298" s="6" t="s">
        <v>1088</v>
      </c>
      <c r="AN298" s="8" t="s">
        <v>1086</v>
      </c>
      <c r="AO298" s="6" t="s">
        <v>1087</v>
      </c>
      <c r="AP298" s="6" t="s">
        <v>1089</v>
      </c>
      <c r="AQ298" s="6" t="s">
        <v>315</v>
      </c>
      <c r="AS298" s="6" t="s">
        <v>172</v>
      </c>
      <c r="AV298" s="6"/>
      <c r="AW298" s="10"/>
      <c r="AZ298" s="6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ht="16" customHeight="1">
      <c r="A299" s="6">
        <v>2504</v>
      </c>
      <c r="B299" s="6" t="s">
        <v>26</v>
      </c>
      <c r="C299" s="6" t="s">
        <v>320</v>
      </c>
      <c r="D299" s="6" t="s">
        <v>27</v>
      </c>
      <c r="E299" s="6" t="s">
        <v>1080</v>
      </c>
      <c r="F299" s="6" t="str">
        <f>IF(ISBLANK(E299), "", Table2[[#This Row],[unique_id]])</f>
        <v>network_certifcate_expiry</v>
      </c>
      <c r="G299" s="6" t="s">
        <v>1081</v>
      </c>
      <c r="H299" s="6" t="s">
        <v>1096</v>
      </c>
      <c r="I299" s="6" t="s">
        <v>335</v>
      </c>
      <c r="M299" s="6" t="s">
        <v>136</v>
      </c>
      <c r="T299" s="6"/>
      <c r="V299" s="8"/>
      <c r="W299" s="8"/>
      <c r="X299" s="8"/>
      <c r="Y299" s="8"/>
      <c r="AA299" s="6" t="s">
        <v>31</v>
      </c>
      <c r="AB299" s="6" t="s">
        <v>312</v>
      </c>
      <c r="AD299" s="6" t="s">
        <v>1082</v>
      </c>
      <c r="AE299" s="6">
        <v>200</v>
      </c>
      <c r="AF299" s="8" t="s">
        <v>34</v>
      </c>
      <c r="AG299" s="6" t="s">
        <v>1083</v>
      </c>
      <c r="AH299" s="6" t="str">
        <f>IF(ISBLANK(AG299),  "", _xlfn.CONCAT("haas/entity/sensor/", LOWER(C299), "/", E299, "/config"))</f>
        <v>haas/entity/sensor/internet/network_certifcate_expiry/config</v>
      </c>
      <c r="AI299" s="6" t="s">
        <v>1084</v>
      </c>
      <c r="AJ299" s="44" t="s">
        <v>1095</v>
      </c>
      <c r="AK299" s="6">
        <v>1</v>
      </c>
      <c r="AL299" s="32" t="s">
        <v>1085</v>
      </c>
      <c r="AM299" s="6" t="s">
        <v>1088</v>
      </c>
      <c r="AN299" s="8" t="s">
        <v>1086</v>
      </c>
      <c r="AO299" s="6" t="s">
        <v>1087</v>
      </c>
      <c r="AP299" s="6" t="s">
        <v>1089</v>
      </c>
      <c r="AQ299" s="6" t="s">
        <v>315</v>
      </c>
      <c r="AS299" s="6" t="s">
        <v>172</v>
      </c>
      <c r="AV299" s="6"/>
      <c r="AW299" s="6"/>
      <c r="AZ299" s="6" t="str">
        <f>IF(AND(ISBLANK(AV299), ISBLANK(AW299)), "", _xlfn.CONCAT("[", IF(ISBLANK(AV299), "", _xlfn.CONCAT("[""mac"", """, AV299, """]")), IF(ISBLANK(AW299), "", _xlfn.CONCAT(", [""ip"", """, AW299, """]")), "]"))</f>
        <v/>
      </c>
    </row>
    <row r="300" spans="1:52" ht="16" customHeight="1">
      <c r="A300" s="6">
        <v>2505</v>
      </c>
      <c r="B300" s="6" t="s">
        <v>833</v>
      </c>
      <c r="C300" s="6" t="s">
        <v>151</v>
      </c>
      <c r="D300" s="6" t="s">
        <v>369</v>
      </c>
      <c r="E300" s="6" t="s">
        <v>1077</v>
      </c>
      <c r="F300" s="6" t="str">
        <f>IF(ISBLANK(E300), "", Table2[[#This Row],[unique_id]])</f>
        <v>network_refresh_zigbee_router_lqi</v>
      </c>
      <c r="G300" s="6" t="s">
        <v>1078</v>
      </c>
      <c r="H300" s="6" t="s">
        <v>1075</v>
      </c>
      <c r="I300" s="6" t="s">
        <v>335</v>
      </c>
      <c r="M300" s="6" t="s">
        <v>289</v>
      </c>
      <c r="T300" s="6"/>
      <c r="V300" s="8"/>
      <c r="W300" s="8"/>
      <c r="X300" s="8"/>
      <c r="Y300" s="8"/>
      <c r="AD300" s="6" t="s">
        <v>1079</v>
      </c>
      <c r="AF300" s="8"/>
      <c r="AH300" s="6" t="str">
        <f>IF(ISBLANK(AG300),  "", _xlfn.CONCAT("haas/entity/sensor/", LOWER(C300), "/", E300, "/config"))</f>
        <v/>
      </c>
      <c r="AI300" s="6" t="str">
        <f>IF(ISBLANK(AG300),  "", _xlfn.CONCAT(LOWER(C300), "/", E300))</f>
        <v/>
      </c>
      <c r="AJ300" s="12"/>
      <c r="AK300" s="6"/>
      <c r="AL300" s="33"/>
      <c r="AM300" s="6"/>
      <c r="AN300" s="8"/>
      <c r="AV300" s="6"/>
      <c r="AW300" s="6"/>
      <c r="AZ300" s="6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ht="16" customHeight="1">
      <c r="A301" s="6">
        <v>2506</v>
      </c>
      <c r="B301" s="6" t="s">
        <v>26</v>
      </c>
      <c r="C301" s="6" t="s">
        <v>649</v>
      </c>
      <c r="D301" s="6" t="s">
        <v>27</v>
      </c>
      <c r="E301" s="6" t="s">
        <v>1069</v>
      </c>
      <c r="F301" s="6" t="str">
        <f>IF(ISBLANK(E301), "", Table2[[#This Row],[unique_id]])</f>
        <v>template_driveway_repeater_linkquality_percentage</v>
      </c>
      <c r="G301" s="6" t="s">
        <v>1059</v>
      </c>
      <c r="H301" s="6" t="s">
        <v>1075</v>
      </c>
      <c r="I301" s="6" t="s">
        <v>335</v>
      </c>
      <c r="M301" s="6" t="s">
        <v>289</v>
      </c>
      <c r="T301" s="6"/>
      <c r="V301" s="8"/>
      <c r="W301" s="8"/>
      <c r="X301" s="8"/>
      <c r="Y301" s="8"/>
      <c r="AF301" s="8"/>
      <c r="AH301" s="6" t="str">
        <f>IF(ISBLANK(AG301),  "", _xlfn.CONCAT("haas/entity/sensor/", LOWER(C301), "/", E301, "/config"))</f>
        <v/>
      </c>
      <c r="AI301" s="6" t="str">
        <f>IF(ISBLANK(AG301),  "", _xlfn.CONCAT(LOWER(C301), "/", E301))</f>
        <v/>
      </c>
      <c r="AJ301" s="12"/>
      <c r="AK301" s="6"/>
      <c r="AL301" s="33"/>
      <c r="AM301" s="6"/>
      <c r="AN301" s="8"/>
      <c r="AV301" s="6"/>
      <c r="AW301" s="6"/>
      <c r="AZ301" s="6" t="str">
        <f>IF(AND(ISBLANK(AV301), ISBLANK(AW301)), "", _xlfn.CONCAT("[", IF(ISBLANK(AV301), "", _xlfn.CONCAT("[""mac"", """, AV301, """]")), IF(ISBLANK(AW301), "", _xlfn.CONCAT(", [""ip"", """, AW301, """]")), "]"))</f>
        <v/>
      </c>
    </row>
    <row r="302" spans="1:52" ht="16" customHeight="1">
      <c r="A302" s="6">
        <v>2507</v>
      </c>
      <c r="B302" s="6" t="s">
        <v>26</v>
      </c>
      <c r="C302" s="6" t="s">
        <v>649</v>
      </c>
      <c r="D302" s="6" t="s">
        <v>27</v>
      </c>
      <c r="E302" s="6" t="s">
        <v>1070</v>
      </c>
      <c r="F302" s="6" t="str">
        <f>IF(ISBLANK(E302), "", Table2[[#This Row],[unique_id]])</f>
        <v>template_landing_repeater_linkquality_percentage</v>
      </c>
      <c r="G302" s="6" t="s">
        <v>1060</v>
      </c>
      <c r="H302" s="6" t="s">
        <v>1075</v>
      </c>
      <c r="I302" s="6" t="s">
        <v>335</v>
      </c>
      <c r="M302" s="6" t="s">
        <v>289</v>
      </c>
      <c r="T302" s="6"/>
      <c r="V302" s="8"/>
      <c r="W302" s="8"/>
      <c r="X302" s="8"/>
      <c r="Y302" s="8"/>
      <c r="AF302" s="8"/>
      <c r="AH302" s="6" t="str">
        <f>IF(ISBLANK(AG302),  "", _xlfn.CONCAT("haas/entity/sensor/", LOWER(C302), "/", E302, "/config"))</f>
        <v/>
      </c>
      <c r="AI302" s="6" t="str">
        <f>IF(ISBLANK(AG302),  "", _xlfn.CONCAT(LOWER(C302), "/", E302))</f>
        <v/>
      </c>
      <c r="AJ302" s="12"/>
      <c r="AK302" s="6"/>
      <c r="AL302" s="33"/>
      <c r="AM302" s="6"/>
      <c r="AN302" s="8"/>
      <c r="AV302" s="6"/>
      <c r="AW302" s="6"/>
      <c r="AZ302" s="6" t="str">
        <f>IF(AND(ISBLANK(AV302), ISBLANK(AW302)), "", _xlfn.CONCAT("[", IF(ISBLANK(AV302), "", _xlfn.CONCAT("[""mac"", """, AV302, """]")), IF(ISBLANK(AW302), "", _xlfn.CONCAT(", [""ip"", """, AW302, """]")), "]"))</f>
        <v/>
      </c>
    </row>
    <row r="303" spans="1:52" ht="16" customHeight="1">
      <c r="A303" s="6">
        <v>2508</v>
      </c>
      <c r="B303" s="6" t="s">
        <v>26</v>
      </c>
      <c r="C303" s="6" t="s">
        <v>649</v>
      </c>
      <c r="D303" s="6" t="s">
        <v>27</v>
      </c>
      <c r="E303" s="6" t="s">
        <v>1071</v>
      </c>
      <c r="F303" s="6" t="str">
        <f>IF(ISBLANK(E303), "", Table2[[#This Row],[unique_id]])</f>
        <v>template_garden_repeater_linkquality_percentage</v>
      </c>
      <c r="G303" s="6" t="s">
        <v>1054</v>
      </c>
      <c r="H303" s="6" t="s">
        <v>1075</v>
      </c>
      <c r="I303" s="6" t="s">
        <v>335</v>
      </c>
      <c r="M303" s="6" t="s">
        <v>289</v>
      </c>
      <c r="T303" s="6"/>
      <c r="V303" s="8"/>
      <c r="W303" s="8"/>
      <c r="X303" s="8"/>
      <c r="Y303" s="8"/>
      <c r="AF303" s="8"/>
      <c r="AH303" s="6" t="str">
        <f>IF(ISBLANK(AG303),  "", _xlfn.CONCAT("haas/entity/sensor/", LOWER(C303), "/", E303, "/config"))</f>
        <v/>
      </c>
      <c r="AI303" s="6" t="str">
        <f>IF(ISBLANK(AG303),  "", _xlfn.CONCAT(LOWER(C303), "/", E303))</f>
        <v/>
      </c>
      <c r="AJ303" s="12"/>
      <c r="AK303" s="6"/>
      <c r="AL303" s="33"/>
      <c r="AM303" s="6"/>
      <c r="AN303" s="8"/>
      <c r="AV303" s="6"/>
      <c r="AW303" s="6"/>
      <c r="AZ303" s="6" t="str">
        <f>IF(AND(ISBLANK(AV303), ISBLANK(AW303)), "", _xlfn.CONCAT("[", IF(ISBLANK(AV303), "", _xlfn.CONCAT("[""mac"", """, AV303, """]")), IF(ISBLANK(AW303), "", _xlfn.CONCAT(", [""ip"", """, AW303, """]")), "]"))</f>
        <v/>
      </c>
    </row>
    <row r="304" spans="1:52" ht="16" customHeight="1">
      <c r="A304" s="6">
        <v>2509</v>
      </c>
      <c r="B304" s="6" t="s">
        <v>26</v>
      </c>
      <c r="C304" s="6" t="s">
        <v>1066</v>
      </c>
      <c r="D304" s="6" t="s">
        <v>27</v>
      </c>
      <c r="E304" s="6" t="s">
        <v>1073</v>
      </c>
      <c r="F304" s="6" t="str">
        <f>IF(ISBLANK(E304), "", Table2[[#This Row],[unique_id]])</f>
        <v>template_kitchen_fan_outlet_linkquality_percentage</v>
      </c>
      <c r="G304" s="10" t="s">
        <v>930</v>
      </c>
      <c r="H304" s="6" t="s">
        <v>1075</v>
      </c>
      <c r="I304" s="6" t="s">
        <v>335</v>
      </c>
      <c r="M304" s="6" t="s">
        <v>289</v>
      </c>
      <c r="T304" s="6"/>
      <c r="V304" s="8"/>
      <c r="W304" s="8"/>
      <c r="X304" s="8"/>
      <c r="Y304" s="8"/>
      <c r="AF304" s="8"/>
      <c r="AH304" s="6" t="str">
        <f>IF(ISBLANK(AG304),  "", _xlfn.CONCAT("haas/entity/sensor/", LOWER(C304), "/", E304, "/config"))</f>
        <v/>
      </c>
      <c r="AI304" s="6" t="str">
        <f>IF(ISBLANK(AG304),  "", _xlfn.CONCAT(LOWER(C304), "/", E304))</f>
        <v/>
      </c>
      <c r="AJ304" s="12"/>
      <c r="AK304" s="6"/>
      <c r="AL304" s="33"/>
      <c r="AM304" s="6"/>
      <c r="AN304" s="8"/>
      <c r="AV304" s="6"/>
      <c r="AW304" s="6"/>
      <c r="AZ304" s="6" t="str">
        <f>IF(AND(ISBLANK(AV304), ISBLANK(AW304)), "", _xlfn.CONCAT("[", IF(ISBLANK(AV304), "", _xlfn.CONCAT("[""mac"", """, AV304, """]")), IF(ISBLANK(AW304), "", _xlfn.CONCAT(", [""ip"", """, AW304, """]")), "]"))</f>
        <v/>
      </c>
    </row>
    <row r="305" spans="1:52" ht="16" customHeight="1">
      <c r="A305" s="6">
        <v>2510</v>
      </c>
      <c r="B305" s="6" t="s">
        <v>26</v>
      </c>
      <c r="C305" s="6" t="s">
        <v>1066</v>
      </c>
      <c r="D305" s="6" t="s">
        <v>27</v>
      </c>
      <c r="E305" s="6" t="s">
        <v>1072</v>
      </c>
      <c r="F305" s="6" t="str">
        <f>IF(ISBLANK(E305), "", Table2[[#This Row],[unique_id]])</f>
        <v>template_deck_fans_outlet_linkquality_percentage</v>
      </c>
      <c r="G305" s="10" t="s">
        <v>931</v>
      </c>
      <c r="H305" s="6" t="s">
        <v>1075</v>
      </c>
      <c r="I305" s="6" t="s">
        <v>335</v>
      </c>
      <c r="M305" s="6" t="s">
        <v>289</v>
      </c>
      <c r="T305" s="6"/>
      <c r="V305" s="8"/>
      <c r="W305" s="8"/>
      <c r="X305" s="8"/>
      <c r="Y305" s="8"/>
      <c r="AF305" s="8"/>
      <c r="AH305" s="6" t="str">
        <f>IF(ISBLANK(AG305),  "", _xlfn.CONCAT("haas/entity/sensor/", LOWER(C305), "/", E305, "/config"))</f>
        <v/>
      </c>
      <c r="AI305" s="6" t="str">
        <f>IF(ISBLANK(AG305),  "", _xlfn.CONCAT(LOWER(C305), "/", E305))</f>
        <v/>
      </c>
      <c r="AJ305" s="12"/>
      <c r="AK305" s="6"/>
      <c r="AL305" s="33"/>
      <c r="AM305" s="6"/>
      <c r="AN305" s="8"/>
      <c r="AV305" s="6"/>
      <c r="AW305" s="6"/>
      <c r="AZ305" s="6" t="str">
        <f>IF(AND(ISBLANK(AV305), ISBLANK(AW305)), "", _xlfn.CONCAT("[", IF(ISBLANK(AV305), "", _xlfn.CONCAT("[""mac"", """, AV305, """]")), IF(ISBLANK(AW305), "", _xlfn.CONCAT(", [""ip"", """, AW305, """]")), "]"))</f>
        <v/>
      </c>
    </row>
    <row r="306" spans="1:52" ht="16" customHeight="1">
      <c r="A306" s="6">
        <v>2511</v>
      </c>
      <c r="B306" s="6" t="s">
        <v>26</v>
      </c>
      <c r="C306" s="6" t="s">
        <v>1066</v>
      </c>
      <c r="D306" s="6" t="s">
        <v>27</v>
      </c>
      <c r="E306" s="6" t="s">
        <v>1074</v>
      </c>
      <c r="F306" s="6" t="str">
        <f>IF(ISBLANK(E306), "", Table2[[#This Row],[unique_id]])</f>
        <v>template_edwin_wardrobe_outlet_linkquality_percentage</v>
      </c>
      <c r="G306" s="6" t="s">
        <v>1067</v>
      </c>
      <c r="H306" s="6" t="s">
        <v>1075</v>
      </c>
      <c r="I306" s="6" t="s">
        <v>335</v>
      </c>
      <c r="M306" s="6" t="s">
        <v>289</v>
      </c>
      <c r="T306" s="6"/>
      <c r="V306" s="8"/>
      <c r="W306" s="8"/>
      <c r="X306" s="8"/>
      <c r="Y306" s="8"/>
      <c r="AF306" s="8"/>
      <c r="AH306" s="6" t="str">
        <f>IF(ISBLANK(AG306),  "", _xlfn.CONCAT("haas/entity/sensor/", LOWER(C306), "/", E306, "/config"))</f>
        <v/>
      </c>
      <c r="AI306" s="6" t="str">
        <f>IF(ISBLANK(AG306),  "", _xlfn.CONCAT(LOWER(C306), "/", E306))</f>
        <v/>
      </c>
      <c r="AJ306" s="12"/>
      <c r="AK306" s="6"/>
      <c r="AL306" s="33"/>
      <c r="AM306" s="6"/>
      <c r="AN306" s="8"/>
      <c r="AV306" s="6"/>
      <c r="AW306" s="6"/>
      <c r="AZ306" s="6" t="str">
        <f>IF(AND(ISBLANK(AV306), ISBLANK(AW306)), "", _xlfn.CONCAT("[", IF(ISBLANK(AV306), "", _xlfn.CONCAT("[""mac"", """, AV306, """]")), IF(ISBLANK(AW306), "", _xlfn.CONCAT(", [""ip"", """, AW306, """]")), "]"))</f>
        <v/>
      </c>
    </row>
    <row r="307" spans="1:52" ht="16" customHeight="1">
      <c r="A307" s="6">
        <v>2512</v>
      </c>
      <c r="B307" s="6" t="s">
        <v>26</v>
      </c>
      <c r="C307" s="6" t="s">
        <v>39</v>
      </c>
      <c r="D307" s="6" t="s">
        <v>27</v>
      </c>
      <c r="E307" s="6" t="s">
        <v>178</v>
      </c>
      <c r="F307" s="6" t="str">
        <f>IF(ISBLANK(E307), "", Table2[[#This Row],[unique_id]])</f>
        <v>weatherstation_coms_signal_quality</v>
      </c>
      <c r="G307" s="6" t="s">
        <v>993</v>
      </c>
      <c r="H307" s="6" t="s">
        <v>1076</v>
      </c>
      <c r="I307" s="6" t="s">
        <v>335</v>
      </c>
      <c r="T307" s="6"/>
      <c r="V307" s="8"/>
      <c r="W307" s="8"/>
      <c r="X307" s="8"/>
      <c r="Y307" s="8"/>
      <c r="AE307" s="6">
        <v>300</v>
      </c>
      <c r="AF307" s="8" t="s">
        <v>34</v>
      </c>
      <c r="AG307" s="6" t="s">
        <v>86</v>
      </c>
      <c r="AH307" s="6" t="str">
        <f>IF(ISBLANK(AG307),  "", _xlfn.CONCAT("haas/entity/sensor/", LOWER(C307), "/", E307, "/config"))</f>
        <v>haas/entity/sensor/weewx/weatherstation_coms_signal_quality/config</v>
      </c>
      <c r="AI307" s="6" t="str">
        <f>IF(ISBLANK(AG307),  "", _xlfn.CONCAT(LOWER(C307), "/", E307))</f>
        <v>weewx/weatherstation_coms_signal_quality</v>
      </c>
      <c r="AJ307" s="12" t="s">
        <v>346</v>
      </c>
      <c r="AK307" s="6">
        <v>1</v>
      </c>
      <c r="AL307" s="32" t="s">
        <v>1055</v>
      </c>
      <c r="AM307" s="6" t="s">
        <v>470</v>
      </c>
      <c r="AN307" s="8">
        <v>3.15</v>
      </c>
      <c r="AO307" s="6" t="s">
        <v>443</v>
      </c>
      <c r="AP307" s="6" t="s">
        <v>36</v>
      </c>
      <c r="AQ307" s="6" t="s">
        <v>37</v>
      </c>
      <c r="AS307" s="6" t="s">
        <v>28</v>
      </c>
      <c r="AV307" s="6"/>
      <c r="AW307" s="6"/>
      <c r="AZ307" s="6" t="str">
        <f>IF(AND(ISBLANK(AV307), ISBLANK(AW307)), "", _xlfn.CONCAT("[", IF(ISBLANK(AV307), "", _xlfn.CONCAT("[""mac"", """, AV307, """]")), IF(ISBLANK(AW307), "", _xlfn.CONCAT(", [""ip"", """, AW307, """]")), "]"))</f>
        <v/>
      </c>
    </row>
    <row r="308" spans="1:52" ht="16" customHeight="1">
      <c r="A308" s="6">
        <v>2513</v>
      </c>
      <c r="B308" s="6" t="s">
        <v>26</v>
      </c>
      <c r="C308" s="6" t="s">
        <v>39</v>
      </c>
      <c r="D308" s="6" t="s">
        <v>27</v>
      </c>
      <c r="E308" s="6" t="s">
        <v>1068</v>
      </c>
      <c r="F308" s="6" t="str">
        <f>IF(ISBLANK(E308), "", Table2[[#This Row],[unique_id]])</f>
        <v>template_weatherstation_coms_signal_quality_percentage</v>
      </c>
      <c r="G308" s="6" t="s">
        <v>993</v>
      </c>
      <c r="H308" s="6" t="s">
        <v>1076</v>
      </c>
      <c r="I308" s="6" t="s">
        <v>335</v>
      </c>
      <c r="M308" s="6" t="s">
        <v>136</v>
      </c>
      <c r="T308" s="6"/>
      <c r="V308" s="8"/>
      <c r="W308" s="8"/>
      <c r="X308" s="8"/>
      <c r="Y308" s="8"/>
      <c r="AF308" s="8"/>
      <c r="AJ308" s="12"/>
      <c r="AK308" s="6"/>
      <c r="AL308" s="32"/>
      <c r="AM308" s="6"/>
      <c r="AN308" s="8"/>
      <c r="AV308" s="6"/>
      <c r="AW308" s="6"/>
    </row>
    <row r="309" spans="1:52" ht="16" customHeight="1">
      <c r="A309" s="6">
        <v>2514</v>
      </c>
      <c r="B309" s="6" t="s">
        <v>26</v>
      </c>
      <c r="C309" s="6" t="s">
        <v>631</v>
      </c>
      <c r="D309" s="6" t="s">
        <v>409</v>
      </c>
      <c r="E309" s="6" t="s">
        <v>408</v>
      </c>
      <c r="F309" s="6" t="str">
        <f>IF(ISBLANK(E309), "", Table2[[#This Row],[unique_id]])</f>
        <v>column_break</v>
      </c>
      <c r="G309" s="6" t="s">
        <v>405</v>
      </c>
      <c r="H309" s="6" t="s">
        <v>1076</v>
      </c>
      <c r="I309" s="6" t="s">
        <v>335</v>
      </c>
      <c r="M309" s="6" t="s">
        <v>406</v>
      </c>
      <c r="N309" s="6" t="s">
        <v>407</v>
      </c>
      <c r="T309" s="6"/>
      <c r="V309" s="8"/>
      <c r="W309" s="8"/>
      <c r="X309" s="8"/>
      <c r="Y309" s="8"/>
      <c r="AF309" s="8"/>
      <c r="AI309" s="6" t="str">
        <f>IF(ISBLANK(AG309),  "", _xlfn.CONCAT(LOWER(C309), "/", E309))</f>
        <v/>
      </c>
      <c r="AJ309" s="12"/>
      <c r="AK309" s="6"/>
      <c r="AL309" s="33"/>
      <c r="AM309" s="6"/>
      <c r="AN309" s="8"/>
      <c r="AP309" s="63"/>
      <c r="AV309" s="6"/>
      <c r="AW309" s="6"/>
      <c r="AZ309" s="6" t="str">
        <f>IF(AND(ISBLANK(AV309), ISBLANK(AW309)), "", _xlfn.CONCAT("[", IF(ISBLANK(AV309), "", _xlfn.CONCAT("[""mac"", """, AV309, """]")), IF(ISBLANK(AW309), "", _xlfn.CONCAT(", [""ip"", """, AW309, """]")), "]"))</f>
        <v/>
      </c>
    </row>
    <row r="310" spans="1:52" ht="16" customHeight="1">
      <c r="A310" s="6">
        <v>2520</v>
      </c>
      <c r="B310" s="6" t="s">
        <v>26</v>
      </c>
      <c r="C310" s="6" t="s">
        <v>948</v>
      </c>
      <c r="D310" s="6" t="s">
        <v>27</v>
      </c>
      <c r="E310" s="6" t="s">
        <v>998</v>
      </c>
      <c r="F310" s="6" t="str">
        <f>IF(ISBLANK(E310), "", Table2[[#This Row],[unique_id]])</f>
        <v>back_door_lock_battery</v>
      </c>
      <c r="G310" s="6" t="s">
        <v>984</v>
      </c>
      <c r="H310" s="6" t="s">
        <v>751</v>
      </c>
      <c r="I310" s="6" t="s">
        <v>335</v>
      </c>
      <c r="M310" s="6" t="s">
        <v>136</v>
      </c>
      <c r="T310" s="6"/>
      <c r="V310" s="8"/>
      <c r="W310" s="8"/>
      <c r="X310" s="8"/>
      <c r="Y310" s="8"/>
      <c r="AF310" s="8"/>
      <c r="AH310" s="6" t="str">
        <f>IF(ISBLANK(AG310),  "", _xlfn.CONCAT("haas/entity/sensor/", LOWER(C310), "/", E310, "/config"))</f>
        <v/>
      </c>
      <c r="AI310" s="6" t="str">
        <f>IF(ISBLANK(AG310),  "", _xlfn.CONCAT(LOWER(C310), "/", E310))</f>
        <v/>
      </c>
      <c r="AK310" s="6"/>
      <c r="AL310" s="34"/>
      <c r="AM310" s="6"/>
      <c r="AN310" s="8"/>
      <c r="AP310" s="63"/>
      <c r="AV310" s="6"/>
      <c r="AW310" s="6"/>
      <c r="AZ310" s="6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6">
        <v>2521</v>
      </c>
      <c r="B311" s="6" t="s">
        <v>26</v>
      </c>
      <c r="C311" s="6" t="s">
        <v>948</v>
      </c>
      <c r="D311" s="6" t="s">
        <v>27</v>
      </c>
      <c r="E311" s="6" t="s">
        <v>999</v>
      </c>
      <c r="F311" s="6" t="str">
        <f>IF(ISBLANK(E311), "", Table2[[#This Row],[unique_id]])</f>
        <v>front_door_lock_battery</v>
      </c>
      <c r="G311" s="6" t="s">
        <v>983</v>
      </c>
      <c r="H311" s="6" t="s">
        <v>751</v>
      </c>
      <c r="I311" s="6" t="s">
        <v>335</v>
      </c>
      <c r="M311" s="6" t="s">
        <v>136</v>
      </c>
      <c r="T311" s="6"/>
      <c r="V311" s="8"/>
      <c r="W311" s="8"/>
      <c r="X311" s="8"/>
      <c r="Y311" s="8"/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4"/>
      <c r="AM311" s="6"/>
      <c r="AN311" s="8"/>
      <c r="AP311" s="63"/>
      <c r="AV311" s="6"/>
      <c r="AW311" s="6"/>
      <c r="AZ311" s="6" t="str">
        <f>IF(AND(ISBLANK(AV311), ISBLANK(AW311)), "", _xlfn.CONCAT("[", IF(ISBLANK(AV311), "", _xlfn.CONCAT("[""mac"", """, AV311, """]")), IF(ISBLANK(AW311), "", _xlfn.CONCAT(", [""ip"", """, AW311, """]")), "]"))</f>
        <v/>
      </c>
    </row>
    <row r="312" spans="1:52" ht="16" customHeight="1">
      <c r="A312" s="6">
        <v>2522</v>
      </c>
      <c r="B312" s="6" t="s">
        <v>26</v>
      </c>
      <c r="C312" s="6" t="s">
        <v>410</v>
      </c>
      <c r="D312" s="6" t="s">
        <v>27</v>
      </c>
      <c r="E312" s="6" t="s">
        <v>1001</v>
      </c>
      <c r="F312" s="6" t="str">
        <f>IF(ISBLANK(E312), "", Table2[[#This Row],[unique_id]])</f>
        <v>template_back_door_sensor_battery_last</v>
      </c>
      <c r="G312" s="6" t="s">
        <v>986</v>
      </c>
      <c r="H312" s="6" t="s">
        <v>751</v>
      </c>
      <c r="I312" s="6" t="s">
        <v>335</v>
      </c>
      <c r="M312" s="6" t="s">
        <v>136</v>
      </c>
      <c r="T312" s="6"/>
      <c r="V312" s="8"/>
      <c r="W312" s="8"/>
      <c r="X312" s="8"/>
      <c r="Y312" s="8"/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4"/>
      <c r="AM312" s="6"/>
      <c r="AN312" s="8"/>
      <c r="AP312" s="63"/>
      <c r="AV312" s="6"/>
      <c r="AW312" s="6"/>
      <c r="AZ312" s="6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ht="16" customHeight="1">
      <c r="A313" s="6">
        <v>2523</v>
      </c>
      <c r="B313" s="6" t="s">
        <v>26</v>
      </c>
      <c r="C313" s="6" t="s">
        <v>410</v>
      </c>
      <c r="D313" s="6" t="s">
        <v>27</v>
      </c>
      <c r="E313" s="6" t="s">
        <v>1000</v>
      </c>
      <c r="F313" s="6" t="str">
        <f>IF(ISBLANK(E313), "", Table2[[#This Row],[unique_id]])</f>
        <v>template_front_door_sensor_battery_last</v>
      </c>
      <c r="G313" s="6" t="s">
        <v>985</v>
      </c>
      <c r="H313" s="6" t="s">
        <v>751</v>
      </c>
      <c r="I313" s="6" t="s">
        <v>335</v>
      </c>
      <c r="M313" s="6" t="s">
        <v>136</v>
      </c>
      <c r="T313" s="6"/>
      <c r="V313" s="8"/>
      <c r="W313" s="8"/>
      <c r="X313" s="8"/>
      <c r="Y313" s="8"/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4"/>
      <c r="AM313" s="6"/>
      <c r="AN313" s="8"/>
      <c r="AP313" s="63"/>
      <c r="AV313" s="6"/>
      <c r="AW313" s="6"/>
      <c r="AZ313" s="6" t="str">
        <f>IF(AND(ISBLANK(AV313), ISBLANK(AW313)), "", _xlfn.CONCAT("[", IF(ISBLANK(AV313), "", _xlfn.CONCAT("[""mac"", """, AV313, """]")), IF(ISBLANK(AW313), "", _xlfn.CONCAT(", [""ip"", """, AW313, """]")), "]"))</f>
        <v/>
      </c>
    </row>
    <row r="314" spans="1:52" ht="16" customHeight="1">
      <c r="A314" s="6">
        <v>2524</v>
      </c>
      <c r="B314" s="6" t="s">
        <v>26</v>
      </c>
      <c r="C314" s="6" t="s">
        <v>656</v>
      </c>
      <c r="D314" s="6" t="s">
        <v>27</v>
      </c>
      <c r="E314" s="6" t="s">
        <v>697</v>
      </c>
      <c r="F314" s="6" t="str">
        <f>IF(ISBLANK(E314), "", Table2[[#This Row],[unique_id]])</f>
        <v>home_cube_remote_battery</v>
      </c>
      <c r="G314" s="6" t="s">
        <v>664</v>
      </c>
      <c r="H314" s="6" t="s">
        <v>751</v>
      </c>
      <c r="I314" s="6" t="s">
        <v>335</v>
      </c>
      <c r="M314" s="6" t="s">
        <v>136</v>
      </c>
      <c r="T314" s="6"/>
      <c r="V314" s="8"/>
      <c r="W314" s="8"/>
      <c r="X314" s="8"/>
      <c r="Y314" s="8"/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K314" s="6"/>
      <c r="AL314" s="34"/>
      <c r="AM314" s="6"/>
      <c r="AN314" s="8"/>
      <c r="AP314" s="63"/>
      <c r="AV314" s="6"/>
      <c r="AW314" s="6"/>
      <c r="AZ314" s="6" t="str">
        <f>IF(AND(ISBLANK(AV314), ISBLANK(AW314)), "", _xlfn.CONCAT("[", IF(ISBLANK(AV314), "", _xlfn.CONCAT("[""mac"", """, AV314, """]")), IF(ISBLANK(AW314), "", _xlfn.CONCAT(", [""ip"", """, AW314, """]")), "]"))</f>
        <v/>
      </c>
    </row>
    <row r="315" spans="1:52" ht="16" customHeight="1">
      <c r="A315" s="6">
        <v>2525</v>
      </c>
      <c r="B315" s="6" t="s">
        <v>26</v>
      </c>
      <c r="C315" s="6" t="s">
        <v>151</v>
      </c>
      <c r="D315" s="6" t="s">
        <v>27</v>
      </c>
      <c r="E315" s="6" t="s">
        <v>995</v>
      </c>
      <c r="F315" s="6" t="str">
        <f>IF(ISBLANK(E315), "", Table2[[#This Row],[unique_id]])</f>
        <v>template_weatherstation_console_battery_percent_int</v>
      </c>
      <c r="G315" s="6" t="s">
        <v>993</v>
      </c>
      <c r="H315" s="6" t="s">
        <v>751</v>
      </c>
      <c r="I315" s="6" t="s">
        <v>335</v>
      </c>
      <c r="M315" s="6" t="s">
        <v>136</v>
      </c>
      <c r="T315" s="6"/>
      <c r="V315" s="8"/>
      <c r="W315" s="8"/>
      <c r="X315" s="8"/>
      <c r="Y315" s="8"/>
      <c r="AA315" s="6" t="s">
        <v>31</v>
      </c>
      <c r="AB315" s="6" t="s">
        <v>32</v>
      </c>
      <c r="AC315" s="6" t="s">
        <v>994</v>
      </c>
      <c r="AF315" s="8"/>
      <c r="AJ315" s="12"/>
      <c r="AK315" s="6"/>
      <c r="AL315" s="32"/>
      <c r="AM315" s="6"/>
      <c r="AN315" s="8"/>
      <c r="AV315" s="6"/>
      <c r="AW315" s="6"/>
    </row>
    <row r="316" spans="1:52" ht="16" customHeight="1">
      <c r="A316" s="6">
        <v>2526</v>
      </c>
      <c r="B316" s="6" t="s">
        <v>26</v>
      </c>
      <c r="C316" s="6" t="s">
        <v>39</v>
      </c>
      <c r="D316" s="6" t="s">
        <v>27</v>
      </c>
      <c r="E316" s="6" t="s">
        <v>177</v>
      </c>
      <c r="F316" s="6" t="str">
        <f>IF(ISBLANK(E316), "", Table2[[#This Row],[unique_id]])</f>
        <v>weatherstation_console_battery_voltage</v>
      </c>
      <c r="G316" s="6" t="s">
        <v>663</v>
      </c>
      <c r="H316" s="6" t="s">
        <v>751</v>
      </c>
      <c r="I316" s="6" t="s">
        <v>335</v>
      </c>
      <c r="T316" s="6"/>
      <c r="V316" s="8"/>
      <c r="W316" s="8"/>
      <c r="X316" s="8"/>
      <c r="Y316" s="8"/>
      <c r="AA316" s="6" t="s">
        <v>31</v>
      </c>
      <c r="AB316" s="6" t="s">
        <v>83</v>
      </c>
      <c r="AC316" s="6" t="s">
        <v>84</v>
      </c>
      <c r="AD316" s="6" t="s">
        <v>304</v>
      </c>
      <c r="AE316" s="6">
        <v>300</v>
      </c>
      <c r="AF316" s="8" t="s">
        <v>34</v>
      </c>
      <c r="AG316" s="6" t="s">
        <v>85</v>
      </c>
      <c r="AH316" s="6" t="str">
        <f>IF(ISBLANK(AG316),  "", _xlfn.CONCAT("haas/entity/sensor/", LOWER(C316), "/", E316, "/config"))</f>
        <v>haas/entity/sensor/weewx/weatherstation_console_battery_voltage/config</v>
      </c>
      <c r="AI316" s="6" t="str">
        <f>IF(ISBLANK(AG316),  "", _xlfn.CONCAT(LOWER(C316), "/", E316))</f>
        <v>weewx/weatherstation_console_battery_voltage</v>
      </c>
      <c r="AJ316" s="12" t="s">
        <v>345</v>
      </c>
      <c r="AK316" s="6">
        <v>1</v>
      </c>
      <c r="AL316" s="32" t="s">
        <v>1055</v>
      </c>
      <c r="AM316" s="6" t="s">
        <v>470</v>
      </c>
      <c r="AN316" s="8">
        <v>3.15</v>
      </c>
      <c r="AO316" s="6" t="s">
        <v>443</v>
      </c>
      <c r="AP316" s="6" t="s">
        <v>36</v>
      </c>
      <c r="AQ316" s="6" t="s">
        <v>37</v>
      </c>
      <c r="AS316" s="6" t="s">
        <v>28</v>
      </c>
      <c r="AV316" s="6"/>
      <c r="AW316" s="6"/>
      <c r="AZ316" s="6" t="str">
        <f>IF(AND(ISBLANK(AV316), ISBLANK(AW316)), "", _xlfn.CONCAT("[", IF(ISBLANK(AV316), "", _xlfn.CONCAT("[""mac"", """, AV316, """]")), IF(ISBLANK(AW316), "", _xlfn.CONCAT(", [""ip"", """, AW316, """]")), "]"))</f>
        <v/>
      </c>
    </row>
    <row r="317" spans="1:52" ht="16" customHeight="1">
      <c r="A317" s="6">
        <v>2527</v>
      </c>
      <c r="B317" s="6" t="s">
        <v>26</v>
      </c>
      <c r="C317" s="6" t="s">
        <v>128</v>
      </c>
      <c r="D317" s="6" t="s">
        <v>27</v>
      </c>
      <c r="E317" s="12" t="s">
        <v>896</v>
      </c>
      <c r="F317" s="6" t="str">
        <f>IF(ISBLANK(E317), "", Table2[[#This Row],[unique_id]])</f>
        <v>bertram_2_office_pantry_battery_percent</v>
      </c>
      <c r="G317" s="6" t="s">
        <v>657</v>
      </c>
      <c r="H317" s="6" t="s">
        <v>751</v>
      </c>
      <c r="I317" s="6" t="s">
        <v>335</v>
      </c>
      <c r="M317" s="6" t="s">
        <v>136</v>
      </c>
      <c r="T317" s="6"/>
      <c r="V317" s="8"/>
      <c r="W317" s="8"/>
      <c r="X317" s="8"/>
      <c r="Y317" s="8"/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K317" s="6"/>
      <c r="AL317" s="34"/>
      <c r="AM317" s="6" t="s">
        <v>684</v>
      </c>
      <c r="AN317" s="8" t="s">
        <v>603</v>
      </c>
      <c r="AO317" s="6" t="s">
        <v>604</v>
      </c>
      <c r="AP317" s="6" t="s">
        <v>601</v>
      </c>
      <c r="AQ317" s="6" t="s">
        <v>128</v>
      </c>
      <c r="AS317" s="6" t="s">
        <v>221</v>
      </c>
      <c r="AV317" s="6"/>
      <c r="AW317" s="6"/>
      <c r="AZ317" s="6" t="str">
        <f>IF(AND(ISBLANK(AV317), ISBLANK(AW317)), "", _xlfn.CONCAT("[", IF(ISBLANK(AV317), "", _xlfn.CONCAT("[""mac"", """, AV317, """]")), IF(ISBLANK(AW317), "", _xlfn.CONCAT(", [""ip"", """, AW317, """]")), "]"))</f>
        <v/>
      </c>
    </row>
    <row r="318" spans="1:52" ht="16" customHeight="1">
      <c r="A318" s="6">
        <v>2528</v>
      </c>
      <c r="B318" s="6" t="s">
        <v>26</v>
      </c>
      <c r="C318" s="6" t="s">
        <v>128</v>
      </c>
      <c r="D318" s="6" t="s">
        <v>27</v>
      </c>
      <c r="E318" s="12" t="s">
        <v>897</v>
      </c>
      <c r="F318" s="6" t="str">
        <f>IF(ISBLANK(E318), "", Table2[[#This Row],[unique_id]])</f>
        <v>bertram_2_office_lounge_battery_percent</v>
      </c>
      <c r="G318" s="6" t="s">
        <v>658</v>
      </c>
      <c r="H318" s="6" t="s">
        <v>751</v>
      </c>
      <c r="I318" s="6" t="s">
        <v>335</v>
      </c>
      <c r="M318" s="6" t="s">
        <v>136</v>
      </c>
      <c r="T318" s="6"/>
      <c r="V318" s="8"/>
      <c r="W318" s="8"/>
      <c r="X318" s="8"/>
      <c r="Y318" s="8"/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K318" s="6"/>
      <c r="AL318" s="34"/>
      <c r="AM318" s="6" t="s">
        <v>683</v>
      </c>
      <c r="AN318" s="8" t="s">
        <v>603</v>
      </c>
      <c r="AO318" s="6" t="s">
        <v>604</v>
      </c>
      <c r="AP318" s="6" t="s">
        <v>601</v>
      </c>
      <c r="AQ318" s="6" t="s">
        <v>128</v>
      </c>
      <c r="AS318" s="6" t="s">
        <v>203</v>
      </c>
      <c r="AV318" s="6"/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/>
      </c>
    </row>
    <row r="319" spans="1:52" ht="16" customHeight="1">
      <c r="A319" s="6">
        <v>2529</v>
      </c>
      <c r="B319" s="6" t="s">
        <v>26</v>
      </c>
      <c r="C319" s="6" t="s">
        <v>128</v>
      </c>
      <c r="D319" s="6" t="s">
        <v>27</v>
      </c>
      <c r="E319" s="12" t="s">
        <v>898</v>
      </c>
      <c r="F319" s="6" t="str">
        <f>IF(ISBLANK(E319), "", Table2[[#This Row],[unique_id]])</f>
        <v>bertram_2_office_dining_battery_percent</v>
      </c>
      <c r="G319" s="6" t="s">
        <v>659</v>
      </c>
      <c r="H319" s="6" t="s">
        <v>751</v>
      </c>
      <c r="I319" s="6" t="s">
        <v>335</v>
      </c>
      <c r="M319" s="6" t="s">
        <v>136</v>
      </c>
      <c r="T319" s="6"/>
      <c r="V319" s="8"/>
      <c r="W319" s="8"/>
      <c r="X319" s="8"/>
      <c r="Y319" s="8"/>
      <c r="AF319" s="8"/>
      <c r="AH319" s="6" t="str">
        <f>IF(ISBLANK(AG319),  "", _xlfn.CONCAT("haas/entity/sensor/", LOWER(C319), "/", E319, "/config"))</f>
        <v/>
      </c>
      <c r="AI319" s="6" t="str">
        <f>IF(ISBLANK(AG319),  "", _xlfn.CONCAT(LOWER(C319), "/", E319))</f>
        <v/>
      </c>
      <c r="AK319" s="6"/>
      <c r="AL319" s="34"/>
      <c r="AM319" s="6" t="s">
        <v>685</v>
      </c>
      <c r="AN319" s="8" t="s">
        <v>603</v>
      </c>
      <c r="AO319" s="6" t="s">
        <v>604</v>
      </c>
      <c r="AP319" s="6" t="s">
        <v>601</v>
      </c>
      <c r="AQ319" s="6" t="s">
        <v>128</v>
      </c>
      <c r="AS319" s="6" t="s">
        <v>202</v>
      </c>
      <c r="AV319" s="6"/>
      <c r="AW319" s="6"/>
      <c r="AZ319" s="6" t="str">
        <f>IF(AND(ISBLANK(AV319), ISBLANK(AW319)), "", _xlfn.CONCAT("[", IF(ISBLANK(AV319), "", _xlfn.CONCAT("[""mac"", """, AV319, """]")), IF(ISBLANK(AW319), "", _xlfn.CONCAT(", [""ip"", """, AW319, """]")), "]"))</f>
        <v/>
      </c>
    </row>
    <row r="320" spans="1:52" ht="16" customHeight="1">
      <c r="A320" s="6">
        <v>2530</v>
      </c>
      <c r="B320" s="6" t="s">
        <v>26</v>
      </c>
      <c r="C320" s="6" t="s">
        <v>128</v>
      </c>
      <c r="D320" s="6" t="s">
        <v>27</v>
      </c>
      <c r="E320" s="12" t="s">
        <v>899</v>
      </c>
      <c r="F320" s="6" t="str">
        <f>IF(ISBLANK(E320), "", Table2[[#This Row],[unique_id]])</f>
        <v>bertram_2_office_basement_battery_percent</v>
      </c>
      <c r="G320" s="6" t="s">
        <v>660</v>
      </c>
      <c r="H320" s="6" t="s">
        <v>751</v>
      </c>
      <c r="I320" s="6" t="s">
        <v>335</v>
      </c>
      <c r="M320" s="6" t="s">
        <v>136</v>
      </c>
      <c r="T320" s="6"/>
      <c r="V320" s="8"/>
      <c r="W320" s="8"/>
      <c r="X320" s="8"/>
      <c r="Y320" s="8"/>
      <c r="AF320" s="8"/>
      <c r="AH320" s="6" t="str">
        <f>IF(ISBLANK(AG320),  "", _xlfn.CONCAT("haas/entity/sensor/", LOWER(C320), "/", E320, "/config"))</f>
        <v/>
      </c>
      <c r="AI320" s="6" t="str">
        <f>IF(ISBLANK(AG320),  "", _xlfn.CONCAT(LOWER(C320), "/", E320))</f>
        <v/>
      </c>
      <c r="AK320" s="6"/>
      <c r="AL320" s="34"/>
      <c r="AM320" s="6" t="s">
        <v>686</v>
      </c>
      <c r="AN320" s="8" t="s">
        <v>603</v>
      </c>
      <c r="AO320" s="6" t="s">
        <v>604</v>
      </c>
      <c r="AP320" s="6" t="s">
        <v>601</v>
      </c>
      <c r="AQ320" s="6" t="s">
        <v>128</v>
      </c>
      <c r="AS320" s="6" t="s">
        <v>220</v>
      </c>
      <c r="AV320" s="6"/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ht="16" customHeight="1">
      <c r="A321" s="6">
        <v>2531</v>
      </c>
      <c r="B321" s="6" t="s">
        <v>26</v>
      </c>
      <c r="C321" s="6" t="s">
        <v>189</v>
      </c>
      <c r="D321" s="6" t="s">
        <v>27</v>
      </c>
      <c r="E321" s="6" t="s">
        <v>1115</v>
      </c>
      <c r="F321" s="6" t="str">
        <f>IF(ISBLANK(E321), "", Table2[[#This Row],[unique_id]])</f>
        <v>parents_move_battery</v>
      </c>
      <c r="G321" s="6" t="s">
        <v>661</v>
      </c>
      <c r="H321" s="6" t="s">
        <v>751</v>
      </c>
      <c r="I321" s="6" t="s">
        <v>335</v>
      </c>
      <c r="M321" s="6" t="s">
        <v>136</v>
      </c>
      <c r="T321" s="6"/>
      <c r="V321" s="8"/>
      <c r="W321" s="8"/>
      <c r="X321" s="8"/>
      <c r="Y321" s="8"/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4"/>
      <c r="AM321" s="6"/>
      <c r="AN321" s="8"/>
      <c r="AV321" s="6"/>
      <c r="AW321" s="6"/>
      <c r="AZ321" s="6" t="str">
        <f>IF(AND(ISBLANK(AV321), ISBLANK(AW321)), "", _xlfn.CONCAT("[", IF(ISBLANK(AV321), "", _xlfn.CONCAT("[""mac"", """, AV321, """]")), IF(ISBLANK(AW321), "", _xlfn.CONCAT(", [""ip"", """, AW321, """]")), "]"))</f>
        <v/>
      </c>
    </row>
    <row r="322" spans="1:52" ht="16" customHeight="1">
      <c r="A322" s="58">
        <v>2532</v>
      </c>
      <c r="B322" s="58" t="s">
        <v>26</v>
      </c>
      <c r="C322" s="58" t="s">
        <v>189</v>
      </c>
      <c r="D322" s="58" t="s">
        <v>27</v>
      </c>
      <c r="E322" s="58" t="s">
        <v>1114</v>
      </c>
      <c r="F322" s="58" t="str">
        <f>IF(ISBLANK(E322), "", Table2[[#This Row],[unique_id]])</f>
        <v>kitchen_move_battery</v>
      </c>
      <c r="G322" s="58" t="s">
        <v>662</v>
      </c>
      <c r="H322" s="58" t="s">
        <v>751</v>
      </c>
      <c r="I322" s="58" t="s">
        <v>335</v>
      </c>
      <c r="J322" s="58"/>
      <c r="K322" s="58"/>
      <c r="L322" s="58"/>
      <c r="M322" s="58" t="s">
        <v>136</v>
      </c>
      <c r="N322" s="58"/>
      <c r="O322" s="60"/>
      <c r="P322" s="58"/>
      <c r="Q322" s="58"/>
      <c r="R322" s="58"/>
      <c r="S322" s="58"/>
      <c r="T322" s="58"/>
      <c r="U322" s="58"/>
      <c r="V322" s="60"/>
      <c r="W322" s="60"/>
      <c r="X322" s="60"/>
      <c r="Y322" s="60"/>
      <c r="Z322" s="60"/>
      <c r="AA322" s="58"/>
      <c r="AB322" s="58"/>
      <c r="AC322" s="58"/>
      <c r="AD322" s="58"/>
      <c r="AE322" s="58"/>
      <c r="AF322" s="60"/>
      <c r="AG322" s="58"/>
      <c r="AH322" s="58" t="str">
        <f>IF(ISBLANK(AG322),  "", _xlfn.CONCAT("haas/entity/sensor/", LOWER(C322), "/", E322, "/config"))</f>
        <v/>
      </c>
      <c r="AI322" s="58" t="str">
        <f>IF(ISBLANK(AG322),  "", _xlfn.CONCAT(LOWER(C322), "/", E322))</f>
        <v/>
      </c>
      <c r="AJ322" s="58"/>
      <c r="AK322" s="58"/>
      <c r="AL322" s="75"/>
      <c r="AM322" s="58"/>
      <c r="AN322" s="60"/>
      <c r="AO322" s="58"/>
      <c r="AP322" s="58"/>
      <c r="AQ322" s="58"/>
      <c r="AR322" s="58"/>
      <c r="AS322" s="58"/>
      <c r="AT322" s="58"/>
      <c r="AU322" s="58"/>
      <c r="AV322" s="58"/>
      <c r="AW322" s="58"/>
      <c r="AX322" s="58"/>
      <c r="AY322" s="58"/>
      <c r="AZ322" s="58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customHeight="1">
      <c r="A323" s="58">
        <v>2533</v>
      </c>
      <c r="B323" s="58" t="s">
        <v>26</v>
      </c>
      <c r="C323" s="58" t="s">
        <v>631</v>
      </c>
      <c r="D323" s="58" t="s">
        <v>409</v>
      </c>
      <c r="E323" s="58" t="s">
        <v>408</v>
      </c>
      <c r="F323" s="58" t="str">
        <f>IF(ISBLANK(E323), "", Table2[[#This Row],[unique_id]])</f>
        <v>column_break</v>
      </c>
      <c r="G323" s="58" t="s">
        <v>405</v>
      </c>
      <c r="H323" s="58" t="s">
        <v>751</v>
      </c>
      <c r="I323" s="58" t="s">
        <v>335</v>
      </c>
      <c r="J323" s="58"/>
      <c r="K323" s="58"/>
      <c r="L323" s="58"/>
      <c r="M323" s="58" t="s">
        <v>406</v>
      </c>
      <c r="N323" s="58" t="s">
        <v>407</v>
      </c>
      <c r="O323" s="60"/>
      <c r="P323" s="58"/>
      <c r="Q323" s="58"/>
      <c r="R323" s="58"/>
      <c r="S323" s="58"/>
      <c r="T323" s="58"/>
      <c r="U323" s="58"/>
      <c r="V323" s="60"/>
      <c r="W323" s="60"/>
      <c r="X323" s="60"/>
      <c r="Y323" s="60"/>
      <c r="Z323" s="60"/>
      <c r="AA323" s="58"/>
      <c r="AB323" s="58"/>
      <c r="AC323" s="58"/>
      <c r="AD323" s="58"/>
      <c r="AE323" s="58"/>
      <c r="AF323" s="60"/>
      <c r="AG323" s="58"/>
      <c r="AH323" s="58"/>
      <c r="AI323" s="58" t="str">
        <f>IF(ISBLANK(AG323),  "", _xlfn.CONCAT(LOWER(C323), "/", E323))</f>
        <v/>
      </c>
      <c r="AJ323" s="61"/>
      <c r="AK323" s="58"/>
      <c r="AL323" s="33"/>
      <c r="AM323" s="58"/>
      <c r="AN323" s="60"/>
      <c r="AO323" s="58"/>
      <c r="AP323" s="58"/>
      <c r="AQ323" s="58"/>
      <c r="AR323" s="58"/>
      <c r="AS323" s="58"/>
      <c r="AT323" s="58"/>
      <c r="AU323" s="58"/>
      <c r="AV323" s="58"/>
      <c r="AW323" s="58"/>
      <c r="AX323" s="58"/>
      <c r="AY323" s="58"/>
      <c r="AZ323" s="58" t="str">
        <f>IF(AND(ISBLANK(AV323), ISBLANK(AW323)), "", _xlfn.CONCAT("[", IF(ISBLANK(AV323), "", _xlfn.CONCAT("[""mac"", """, AV323, """]")), IF(ISBLANK(AW323), "", _xlfn.CONCAT(", [""ip"", """, AW323, """]")), "]"))</f>
        <v/>
      </c>
    </row>
    <row r="324" spans="1:52" ht="16" customHeight="1">
      <c r="A324" s="58">
        <v>2551</v>
      </c>
      <c r="B324" s="58" t="s">
        <v>26</v>
      </c>
      <c r="C324" s="6" t="s">
        <v>1248</v>
      </c>
      <c r="D324" s="58" t="s">
        <v>149</v>
      </c>
      <c r="E324" s="58" t="s">
        <v>1191</v>
      </c>
      <c r="F324" s="58" t="str">
        <f>IF(ISBLANK(E324), "", Table2[[#This Row],[unique_id]])</f>
        <v>template_lounge_tv_outlet_plug</v>
      </c>
      <c r="G324" s="58" t="s">
        <v>187</v>
      </c>
      <c r="H324" s="58" t="s">
        <v>752</v>
      </c>
      <c r="I324" s="58" t="s">
        <v>335</v>
      </c>
      <c r="J324" s="58"/>
      <c r="K324" s="58"/>
      <c r="L324" s="58"/>
      <c r="M324" s="58"/>
      <c r="N324" s="58"/>
      <c r="O324" s="60" t="s">
        <v>1209</v>
      </c>
      <c r="P324" s="58" t="s">
        <v>172</v>
      </c>
      <c r="Q324" s="58" t="s">
        <v>1140</v>
      </c>
      <c r="R324" s="78" t="s">
        <v>1125</v>
      </c>
      <c r="S324" s="58" t="str">
        <f>S325</f>
        <v>MacBook Flo</v>
      </c>
      <c r="T324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24" s="58"/>
      <c r="V324" s="60"/>
      <c r="W324" s="60"/>
      <c r="X324" s="60"/>
      <c r="Y324" s="60"/>
      <c r="Z324" s="60"/>
      <c r="AA324" s="58"/>
      <c r="AB324" s="58"/>
      <c r="AC324" s="58"/>
      <c r="AD324" s="58"/>
      <c r="AE324" s="58"/>
      <c r="AF324" s="60"/>
      <c r="AG324" s="58"/>
      <c r="AH324" s="58" t="str">
        <f>IF(ISBLANK(AG324),  "", _xlfn.CONCAT("haas/entity/sensor/", LOWER(C324), "/", E324, "/config"))</f>
        <v/>
      </c>
      <c r="AI324" s="58" t="str">
        <f>IF(ISBLANK(AG324),  "", _xlfn.CONCAT(LOWER(C324), "/", E324))</f>
        <v/>
      </c>
      <c r="AJ324" s="61"/>
      <c r="AK324" s="58"/>
      <c r="AL324" s="33"/>
      <c r="AM324" s="58"/>
      <c r="AN324" s="60"/>
      <c r="AO324" s="58"/>
      <c r="AP324" s="58"/>
      <c r="AQ324" s="58"/>
      <c r="AR324" s="58"/>
      <c r="AS324" s="58"/>
      <c r="AT324" s="58"/>
      <c r="AU324" s="58"/>
      <c r="AV324" s="58"/>
      <c r="AW324" s="58"/>
      <c r="AX324" s="58"/>
      <c r="AY324" s="58"/>
      <c r="AZ324" s="58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58">
        <v>2553</v>
      </c>
      <c r="B325" s="58" t="s">
        <v>26</v>
      </c>
      <c r="C325" s="6" t="s">
        <v>1248</v>
      </c>
      <c r="D325" s="58" t="s">
        <v>149</v>
      </c>
      <c r="E325" s="58" t="s">
        <v>1215</v>
      </c>
      <c r="F325" s="58" t="str">
        <f>IF(ISBLANK(E325), "", Table2[[#This Row],[unique_id]])</f>
        <v>template_lounge_sub_plug</v>
      </c>
      <c r="G325" s="58" t="s">
        <v>1217</v>
      </c>
      <c r="H325" s="58" t="s">
        <v>752</v>
      </c>
      <c r="I325" s="58" t="s">
        <v>335</v>
      </c>
      <c r="J325" s="58"/>
      <c r="K325" s="58"/>
      <c r="L325" s="58"/>
      <c r="M325" s="58"/>
      <c r="N325" s="58"/>
      <c r="O325" s="60" t="s">
        <v>1209</v>
      </c>
      <c r="P325" s="58" t="s">
        <v>172</v>
      </c>
      <c r="Q325" s="58" t="s">
        <v>1140</v>
      </c>
      <c r="R325" s="78" t="s">
        <v>1125</v>
      </c>
      <c r="S325" s="58" t="str">
        <f>S326</f>
        <v>MacBook Flo</v>
      </c>
      <c r="T325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25" s="58"/>
      <c r="V325" s="60"/>
      <c r="W325" s="60"/>
      <c r="X325" s="60"/>
      <c r="Y325" s="60"/>
      <c r="Z325" s="60"/>
      <c r="AA325" s="58"/>
      <c r="AB325" s="58"/>
      <c r="AC325" s="58"/>
      <c r="AD325" s="58"/>
      <c r="AE325" s="58"/>
      <c r="AF325" s="60"/>
      <c r="AG325" s="58"/>
      <c r="AH325" s="58" t="str">
        <f>IF(ISBLANK(AG325),  "", _xlfn.CONCAT("haas/entity/sensor/", LOWER(C325), "/", E325, "/config"))</f>
        <v/>
      </c>
      <c r="AI325" s="58" t="str">
        <f>IF(ISBLANK(AG325),  "", _xlfn.CONCAT(LOWER(C325), "/", E325))</f>
        <v/>
      </c>
      <c r="AJ325" s="61"/>
      <c r="AK325" s="58"/>
      <c r="AL325" s="33"/>
      <c r="AM325" s="58"/>
      <c r="AN325" s="60"/>
      <c r="AO325" s="58"/>
      <c r="AP325" s="58"/>
      <c r="AQ325" s="58"/>
      <c r="AR325" s="58"/>
      <c r="AS325" s="58"/>
      <c r="AT325" s="58"/>
      <c r="AU325" s="58"/>
      <c r="AV325" s="58"/>
      <c r="AW325" s="58"/>
      <c r="AX325" s="58"/>
      <c r="AY325" s="58"/>
      <c r="AZ325" s="58" t="str">
        <f>IF(AND(ISBLANK(AV325), ISBLANK(AW325)), "", _xlfn.CONCAT("[", IF(ISBLANK(AV325), "", _xlfn.CONCAT("[""mac"", """, AV325, """]")), IF(ISBLANK(AW325), "", _xlfn.CONCAT(", [""ip"", """, AW325, """]")), "]"))</f>
        <v/>
      </c>
    </row>
    <row r="326" spans="1:52" ht="16" customHeight="1">
      <c r="A326" s="58">
        <v>2555</v>
      </c>
      <c r="B326" s="58" t="s">
        <v>26</v>
      </c>
      <c r="C326" s="6" t="s">
        <v>1248</v>
      </c>
      <c r="D326" s="58" t="s">
        <v>149</v>
      </c>
      <c r="E326" s="58" t="s">
        <v>1192</v>
      </c>
      <c r="F326" s="58" t="str">
        <f>IF(ISBLANK(E326), "", Table2[[#This Row],[unique_id]])</f>
        <v>template_study_outlet_plug</v>
      </c>
      <c r="G326" s="58" t="s">
        <v>237</v>
      </c>
      <c r="H326" s="58" t="s">
        <v>752</v>
      </c>
      <c r="I326" s="58" t="s">
        <v>335</v>
      </c>
      <c r="J326" s="58"/>
      <c r="K326" s="58"/>
      <c r="L326" s="58"/>
      <c r="M326" s="58"/>
      <c r="N326" s="58"/>
      <c r="O326" s="60" t="s">
        <v>1209</v>
      </c>
      <c r="P326" s="58" t="s">
        <v>172</v>
      </c>
      <c r="Q326" s="58" t="s">
        <v>1140</v>
      </c>
      <c r="R326" s="58" t="s">
        <v>752</v>
      </c>
      <c r="S326" s="58" t="str">
        <f>S327</f>
        <v>MacBook Flo</v>
      </c>
      <c r="T326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26" s="58"/>
      <c r="V326" s="60"/>
      <c r="W326" s="60"/>
      <c r="X326" s="60"/>
      <c r="Y326" s="60"/>
      <c r="Z326" s="60"/>
      <c r="AA326" s="58"/>
      <c r="AB326" s="58"/>
      <c r="AC326" s="58"/>
      <c r="AD326" s="58"/>
      <c r="AE326" s="58"/>
      <c r="AF326" s="60"/>
      <c r="AG326" s="58"/>
      <c r="AH326" s="58" t="str">
        <f>IF(ISBLANK(AG326),  "", _xlfn.CONCAT("haas/entity/sensor/", LOWER(C326), "/", E326, "/config"))</f>
        <v/>
      </c>
      <c r="AI326" s="58" t="str">
        <f>IF(ISBLANK(AG326),  "", _xlfn.CONCAT(LOWER(C326), "/", E326))</f>
        <v/>
      </c>
      <c r="AJ326" s="58"/>
      <c r="AK326" s="58"/>
      <c r="AL326" s="75"/>
      <c r="AM326" s="58"/>
      <c r="AN326" s="60"/>
      <c r="AO326" s="58"/>
      <c r="AP326" s="61"/>
      <c r="AQ326" s="58"/>
      <c r="AR326" s="58"/>
      <c r="AS326" s="58"/>
      <c r="AT326" s="58"/>
      <c r="AU326" s="58"/>
      <c r="AV326" s="58"/>
      <c r="AW326" s="58"/>
      <c r="AX326" s="58"/>
      <c r="AY326" s="58"/>
      <c r="AZ326" s="58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ht="16" customHeight="1">
      <c r="A327" s="58">
        <v>2557</v>
      </c>
      <c r="B327" s="58" t="s">
        <v>26</v>
      </c>
      <c r="C327" s="6" t="s">
        <v>1248</v>
      </c>
      <c r="D327" s="58" t="s">
        <v>149</v>
      </c>
      <c r="E327" s="58" t="s">
        <v>1193</v>
      </c>
      <c r="F327" s="58" t="str">
        <f>IF(ISBLANK(E327), "", Table2[[#This Row],[unique_id]])</f>
        <v>template_office_outlet_plug</v>
      </c>
      <c r="G327" s="58" t="s">
        <v>236</v>
      </c>
      <c r="H327" s="58" t="s">
        <v>752</v>
      </c>
      <c r="I327" s="58" t="s">
        <v>335</v>
      </c>
      <c r="J327" s="58"/>
      <c r="K327" s="58"/>
      <c r="L327" s="58"/>
      <c r="M327" s="58"/>
      <c r="N327" s="58"/>
      <c r="O327" s="60" t="s">
        <v>1209</v>
      </c>
      <c r="P327" s="58" t="s">
        <v>172</v>
      </c>
      <c r="Q327" s="58" t="s">
        <v>1140</v>
      </c>
      <c r="R327" s="58" t="s">
        <v>752</v>
      </c>
      <c r="S327" s="58" t="str">
        <f>S328</f>
        <v>MacBook Flo</v>
      </c>
      <c r="T327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27" s="58"/>
      <c r="V327" s="60"/>
      <c r="W327" s="60"/>
      <c r="X327" s="60"/>
      <c r="Y327" s="60"/>
      <c r="Z327" s="60"/>
      <c r="AA327" s="58"/>
      <c r="AB327" s="58"/>
      <c r="AC327" s="58"/>
      <c r="AD327" s="58"/>
      <c r="AE327" s="58"/>
      <c r="AF327" s="60"/>
      <c r="AG327" s="58"/>
      <c r="AH327" s="58" t="str">
        <f>IF(ISBLANK(AG327),  "", _xlfn.CONCAT("haas/entity/sensor/", LOWER(C327), "/", E327, "/config"))</f>
        <v/>
      </c>
      <c r="AI327" s="58" t="str">
        <f>IF(ISBLANK(AG327),  "", _xlfn.CONCAT(LOWER(C327), "/", E327))</f>
        <v/>
      </c>
      <c r="AJ327" s="80"/>
      <c r="AK327" s="58"/>
      <c r="AL327" s="75"/>
      <c r="AM327" s="58"/>
      <c r="AN327" s="60"/>
      <c r="AO327" s="58"/>
      <c r="AP327" s="61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 t="str">
        <f>IF(AND(ISBLANK(AV327), ISBLANK(AW327)), "", _xlfn.CONCAT("[", IF(ISBLANK(AV327), "", _xlfn.CONCAT("[""mac"", """, AV327, """]")), IF(ISBLANK(AW327), "", _xlfn.CONCAT(", [""ip"", """, AW327, """]")), "]"))</f>
        <v/>
      </c>
    </row>
    <row r="328" spans="1:52" ht="16" customHeight="1">
      <c r="A328" s="58">
        <v>2559</v>
      </c>
      <c r="B328" s="58" t="s">
        <v>26</v>
      </c>
      <c r="C328" s="6" t="s">
        <v>1248</v>
      </c>
      <c r="D328" s="58" t="s">
        <v>149</v>
      </c>
      <c r="E328" s="58" t="s">
        <v>1194</v>
      </c>
      <c r="F328" s="58" t="str">
        <f>IF(ISBLANK(E328), "", Table2[[#This Row],[unique_id]])</f>
        <v>template_kitchen_dish_washer_plug</v>
      </c>
      <c r="G328" s="58" t="s">
        <v>239</v>
      </c>
      <c r="H328" s="58" t="s">
        <v>752</v>
      </c>
      <c r="I328" s="58" t="s">
        <v>335</v>
      </c>
      <c r="J328" s="58"/>
      <c r="K328" s="58"/>
      <c r="L328" s="58"/>
      <c r="M328" s="58"/>
      <c r="N328" s="58"/>
      <c r="O328" s="60" t="s">
        <v>1209</v>
      </c>
      <c r="P328" s="58" t="s">
        <v>172</v>
      </c>
      <c r="Q328" s="58" t="s">
        <v>1141</v>
      </c>
      <c r="R328" s="58" t="s">
        <v>1151</v>
      </c>
      <c r="S328" s="58" t="str">
        <f>S329</f>
        <v>MacBook Flo</v>
      </c>
      <c r="T328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28" s="58"/>
      <c r="V328" s="60"/>
      <c r="W328" s="60"/>
      <c r="X328" s="60"/>
      <c r="Y328" s="60"/>
      <c r="Z328" s="60"/>
      <c r="AA328" s="58"/>
      <c r="AB328" s="58"/>
      <c r="AC328" s="58"/>
      <c r="AD328" s="58"/>
      <c r="AE328" s="58"/>
      <c r="AF328" s="60"/>
      <c r="AG328" s="58"/>
      <c r="AH328" s="58" t="str">
        <f>IF(ISBLANK(AG328),  "", _xlfn.CONCAT("haas/entity/sensor/", LOWER(C328), "/", E328, "/config"))</f>
        <v/>
      </c>
      <c r="AI328" s="58" t="str">
        <f>IF(ISBLANK(AG328),  "", _xlfn.CONCAT(LOWER(C328), "/", E328))</f>
        <v/>
      </c>
      <c r="AJ328" s="58"/>
      <c r="AK328" s="58"/>
      <c r="AL328" s="75"/>
      <c r="AM328" s="58"/>
      <c r="AN328" s="60"/>
      <c r="AO328" s="58"/>
      <c r="AP328" s="61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ht="16" customHeight="1">
      <c r="A329" s="58">
        <v>2561</v>
      </c>
      <c r="B329" s="58" t="s">
        <v>26</v>
      </c>
      <c r="C329" s="6" t="s">
        <v>1248</v>
      </c>
      <c r="D329" s="58" t="s">
        <v>149</v>
      </c>
      <c r="E329" s="58" t="s">
        <v>1195</v>
      </c>
      <c r="F329" s="58" t="str">
        <f>IF(ISBLANK(E329), "", Table2[[#This Row],[unique_id]])</f>
        <v>template_laundry_clothes_dryer_plug</v>
      </c>
      <c r="G329" s="58" t="s">
        <v>240</v>
      </c>
      <c r="H329" s="58" t="s">
        <v>752</v>
      </c>
      <c r="I329" s="58" t="s">
        <v>335</v>
      </c>
      <c r="J329" s="58"/>
      <c r="K329" s="58"/>
      <c r="L329" s="58"/>
      <c r="M329" s="58"/>
      <c r="N329" s="58"/>
      <c r="O329" s="60" t="s">
        <v>1209</v>
      </c>
      <c r="P329" s="58" t="s">
        <v>172</v>
      </c>
      <c r="Q329" s="58" t="s">
        <v>1141</v>
      </c>
      <c r="R329" s="58" t="s">
        <v>1151</v>
      </c>
      <c r="S329" s="58" t="str">
        <f>S330</f>
        <v>MacBook Flo</v>
      </c>
      <c r="T329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29" s="58"/>
      <c r="V329" s="60"/>
      <c r="W329" s="60"/>
      <c r="X329" s="60"/>
      <c r="Y329" s="60"/>
      <c r="Z329" s="60"/>
      <c r="AA329" s="58"/>
      <c r="AB329" s="58"/>
      <c r="AC329" s="58"/>
      <c r="AD329" s="58"/>
      <c r="AE329" s="58"/>
      <c r="AF329" s="60"/>
      <c r="AG329" s="58"/>
      <c r="AH329" s="58" t="str">
        <f>IF(ISBLANK(AG329),  "", _xlfn.CONCAT("haas/entity/sensor/", LOWER(C329), "/", E329, "/config"))</f>
        <v/>
      </c>
      <c r="AI329" s="58" t="str">
        <f>IF(ISBLANK(AG329),  "", _xlfn.CONCAT(LOWER(C329), "/", E329))</f>
        <v/>
      </c>
      <c r="AJ329" s="80"/>
      <c r="AK329" s="58"/>
      <c r="AL329" s="75"/>
      <c r="AM329" s="58"/>
      <c r="AN329" s="60"/>
      <c r="AO329" s="58"/>
      <c r="AP329" s="61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 t="str">
        <f>IF(AND(ISBLANK(AV329), ISBLANK(AW329)), "", _xlfn.CONCAT("[", IF(ISBLANK(AV329), "", _xlfn.CONCAT("[""mac"", """, AV329, """]")), IF(ISBLANK(AW329), "", _xlfn.CONCAT(", [""ip"", """, AW329, """]")), "]"))</f>
        <v/>
      </c>
    </row>
    <row r="330" spans="1:52" ht="16" customHeight="1">
      <c r="A330" s="58">
        <v>2563</v>
      </c>
      <c r="B330" s="58" t="s">
        <v>26</v>
      </c>
      <c r="C330" s="6" t="s">
        <v>1248</v>
      </c>
      <c r="D330" s="58" t="s">
        <v>149</v>
      </c>
      <c r="E330" s="58" t="s">
        <v>1196</v>
      </c>
      <c r="F330" s="58" t="str">
        <f>IF(ISBLANK(E330), "", Table2[[#This Row],[unique_id]])</f>
        <v>template_laundry_washing_machine_plug</v>
      </c>
      <c r="G330" s="58" t="s">
        <v>238</v>
      </c>
      <c r="H330" s="58" t="s">
        <v>752</v>
      </c>
      <c r="I330" s="58" t="s">
        <v>335</v>
      </c>
      <c r="J330" s="58"/>
      <c r="K330" s="58"/>
      <c r="L330" s="58"/>
      <c r="M330" s="58"/>
      <c r="N330" s="58"/>
      <c r="O330" s="60" t="s">
        <v>1209</v>
      </c>
      <c r="P330" s="58" t="s">
        <v>172</v>
      </c>
      <c r="Q330" s="58" t="s">
        <v>1141</v>
      </c>
      <c r="R330" s="58" t="s">
        <v>1151</v>
      </c>
      <c r="S330" s="58" t="str">
        <f>S331</f>
        <v>MacBook Flo</v>
      </c>
      <c r="T330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0" s="58"/>
      <c r="V330" s="60"/>
      <c r="W330" s="60"/>
      <c r="X330" s="60"/>
      <c r="Y330" s="60"/>
      <c r="Z330" s="60"/>
      <c r="AA330" s="58"/>
      <c r="AB330" s="58"/>
      <c r="AC330" s="58"/>
      <c r="AD330" s="58"/>
      <c r="AE330" s="58"/>
      <c r="AF330" s="60"/>
      <c r="AG330" s="58"/>
      <c r="AH330" s="58"/>
      <c r="AI330" s="58"/>
      <c r="AJ330" s="58"/>
      <c r="AK330" s="58"/>
      <c r="AL330" s="75"/>
      <c r="AM330" s="58"/>
      <c r="AN330" s="60"/>
      <c r="AO330" s="58"/>
      <c r="AP330" s="61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</row>
    <row r="331" spans="1:52" ht="16" customHeight="1">
      <c r="A331" s="58">
        <v>2565</v>
      </c>
      <c r="B331" s="58" t="s">
        <v>26</v>
      </c>
      <c r="C331" s="6" t="s">
        <v>1248</v>
      </c>
      <c r="D331" s="58" t="s">
        <v>149</v>
      </c>
      <c r="E331" s="58" t="s">
        <v>1197</v>
      </c>
      <c r="F331" s="58" t="str">
        <f>IF(ISBLANK(E331), "", Table2[[#This Row],[unique_id]])</f>
        <v>template_kitchen_coffee_machine_plug</v>
      </c>
      <c r="G331" s="58" t="s">
        <v>135</v>
      </c>
      <c r="H331" s="58" t="s">
        <v>752</v>
      </c>
      <c r="I331" s="58" t="s">
        <v>335</v>
      </c>
      <c r="J331" s="58"/>
      <c r="K331" s="58"/>
      <c r="L331" s="58"/>
      <c r="M331" s="58"/>
      <c r="N331" s="58"/>
      <c r="O331" s="60" t="s">
        <v>1209</v>
      </c>
      <c r="P331" s="58" t="s">
        <v>172</v>
      </c>
      <c r="Q331" s="58" t="s">
        <v>1141</v>
      </c>
      <c r="R331" s="58" t="s">
        <v>1151</v>
      </c>
      <c r="S331" s="58" t="str">
        <f>S332</f>
        <v>MacBook Flo</v>
      </c>
      <c r="T331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1" s="58"/>
      <c r="V331" s="60"/>
      <c r="W331" s="60"/>
      <c r="X331" s="60"/>
      <c r="Y331" s="60"/>
      <c r="Z331" s="60"/>
      <c r="AA331" s="58"/>
      <c r="AB331" s="58"/>
      <c r="AC331" s="58"/>
      <c r="AD331" s="58"/>
      <c r="AE331" s="58"/>
      <c r="AF331" s="60"/>
      <c r="AG331" s="58"/>
      <c r="AH331" s="58" t="str">
        <f>IF(ISBLANK(AG331),  "", _xlfn.CONCAT("haas/entity/sensor/", LOWER(C331), "/", E331, "/config"))</f>
        <v/>
      </c>
      <c r="AI331" s="58" t="str">
        <f>IF(ISBLANK(AG331),  "", _xlfn.CONCAT(LOWER(C331), "/", E331))</f>
        <v/>
      </c>
      <c r="AJ331" s="58"/>
      <c r="AK331" s="58"/>
      <c r="AL331" s="75"/>
      <c r="AM331" s="58"/>
      <c r="AN331" s="60"/>
      <c r="AO331" s="58"/>
      <c r="AP331" s="61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 t="str">
        <f>IF(AND(ISBLANK(AV331), ISBLANK(AW331)), "", _xlfn.CONCAT("[", IF(ISBLANK(AV331), "", _xlfn.CONCAT("[""mac"", """, AV331, """]")), IF(ISBLANK(AW331), "", _xlfn.CONCAT(", [""ip"", """, AW331, """]")), "]"))</f>
        <v/>
      </c>
    </row>
    <row r="332" spans="1:52" ht="16" customHeight="1">
      <c r="A332" s="81">
        <v>2567</v>
      </c>
      <c r="B332" s="58" t="s">
        <v>26</v>
      </c>
      <c r="C332" s="6" t="s">
        <v>1248</v>
      </c>
      <c r="D332" s="58" t="s">
        <v>149</v>
      </c>
      <c r="E332" s="58" t="s">
        <v>1198</v>
      </c>
      <c r="F332" s="58" t="str">
        <f>IF(ISBLANK(E332), "", Table2[[#This Row],[unique_id]])</f>
        <v>template_kitchen_fridge_plug</v>
      </c>
      <c r="G332" s="58" t="s">
        <v>234</v>
      </c>
      <c r="H332" s="58" t="s">
        <v>752</v>
      </c>
      <c r="I332" s="58" t="s">
        <v>335</v>
      </c>
      <c r="J332" s="58"/>
      <c r="K332" s="58"/>
      <c r="L332" s="58"/>
      <c r="M332" s="58"/>
      <c r="N332" s="58"/>
      <c r="O332" s="60" t="s">
        <v>1209</v>
      </c>
      <c r="P332" s="58" t="s">
        <v>172</v>
      </c>
      <c r="Q332" s="58" t="s">
        <v>1140</v>
      </c>
      <c r="R332" s="58" t="s">
        <v>1152</v>
      </c>
      <c r="S332" s="58" t="str">
        <f>S333</f>
        <v>MacBook Flo</v>
      </c>
      <c r="T332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32" s="58"/>
      <c r="V332" s="60"/>
      <c r="W332" s="60"/>
      <c r="X332" s="60"/>
      <c r="Y332" s="60"/>
      <c r="Z332" s="60"/>
      <c r="AA332" s="58"/>
      <c r="AB332" s="58"/>
      <c r="AC332" s="58"/>
      <c r="AD332" s="58"/>
      <c r="AE332" s="58"/>
      <c r="AF332" s="60"/>
      <c r="AG332" s="58"/>
      <c r="AH332" s="58" t="str">
        <f>IF(ISBLANK(AG332),  "", _xlfn.CONCAT("haas/entity/sensor/", LOWER(C332), "/", E332, "/config"))</f>
        <v/>
      </c>
      <c r="AI332" s="58" t="str">
        <f>IF(ISBLANK(AG332),  "", _xlfn.CONCAT(LOWER(C332), "/", E332))</f>
        <v/>
      </c>
      <c r="AJ332" s="58"/>
      <c r="AK332" s="58"/>
      <c r="AL332" s="75"/>
      <c r="AM332" s="58"/>
      <c r="AN332" s="60"/>
      <c r="AO332" s="58"/>
      <c r="AP332" s="58"/>
      <c r="AQ332" s="58"/>
      <c r="AR332" s="58"/>
      <c r="AS332" s="58"/>
      <c r="AT332" s="58"/>
      <c r="AU332" s="58"/>
      <c r="AV332" s="58"/>
      <c r="AW332" s="58"/>
      <c r="AX332" s="58"/>
      <c r="AY332" s="58"/>
      <c r="AZ332" s="58" t="str">
        <f>IF(AND(ISBLANK(AV332), ISBLANK(AW332)), "", _xlfn.CONCAT("[", IF(ISBLANK(AV332), "", _xlfn.CONCAT("[""mac"", """, AV332, """]")), IF(ISBLANK(AW332), "", _xlfn.CONCAT(", [""ip"", """, AW332, """]")), "]"))</f>
        <v/>
      </c>
    </row>
    <row r="333" spans="1:52" ht="16" customHeight="1">
      <c r="A333" s="81">
        <v>2569</v>
      </c>
      <c r="B333" s="58" t="s">
        <v>26</v>
      </c>
      <c r="C333" s="6" t="s">
        <v>1248</v>
      </c>
      <c r="D333" s="58" t="s">
        <v>149</v>
      </c>
      <c r="E333" s="58" t="s">
        <v>1199</v>
      </c>
      <c r="F333" s="58" t="str">
        <f>IF(ISBLANK(E333), "", Table2[[#This Row],[unique_id]])</f>
        <v>template_deck_freezer_plug</v>
      </c>
      <c r="G333" s="58" t="s">
        <v>235</v>
      </c>
      <c r="H333" s="58" t="s">
        <v>752</v>
      </c>
      <c r="I333" s="58" t="s">
        <v>335</v>
      </c>
      <c r="J333" s="58"/>
      <c r="K333" s="58"/>
      <c r="L333" s="58"/>
      <c r="M333" s="58"/>
      <c r="N333" s="58"/>
      <c r="O333" s="60" t="s">
        <v>1209</v>
      </c>
      <c r="P333" s="58" t="s">
        <v>172</v>
      </c>
      <c r="Q333" s="58" t="s">
        <v>1140</v>
      </c>
      <c r="R333" s="58" t="s">
        <v>1152</v>
      </c>
      <c r="S333" s="58" t="str">
        <f>S334</f>
        <v>MacBook Flo</v>
      </c>
      <c r="T333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33" s="58"/>
      <c r="V333" s="60"/>
      <c r="W333" s="60"/>
      <c r="X333" s="60"/>
      <c r="Y333" s="60"/>
      <c r="Z333" s="60"/>
      <c r="AA333" s="58"/>
      <c r="AB333" s="58"/>
      <c r="AC333" s="58"/>
      <c r="AD333" s="58"/>
      <c r="AE333" s="58"/>
      <c r="AF333" s="60"/>
      <c r="AG333" s="58"/>
      <c r="AH333" s="58" t="str">
        <f>IF(ISBLANK(AG333),  "", _xlfn.CONCAT("haas/entity/sensor/", LOWER(C333), "/", E333, "/config"))</f>
        <v/>
      </c>
      <c r="AI333" s="58" t="str">
        <f>IF(ISBLANK(AG333),  "", _xlfn.CONCAT(LOWER(C333), "/", E333))</f>
        <v/>
      </c>
      <c r="AJ333" s="58"/>
      <c r="AK333" s="58"/>
      <c r="AL333" s="75"/>
      <c r="AM333" s="58"/>
      <c r="AN333" s="60"/>
      <c r="AO333" s="58"/>
      <c r="AP333" s="58"/>
      <c r="AQ333" s="58"/>
      <c r="AR333" s="58"/>
      <c r="AS333" s="58"/>
      <c r="AT333" s="58"/>
      <c r="AU333" s="58"/>
      <c r="AV333" s="58"/>
      <c r="AW333" s="76"/>
      <c r="AX333" s="58"/>
      <c r="AY333" s="58"/>
      <c r="AZ333" s="58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81">
        <v>2571</v>
      </c>
      <c r="B334" s="58" t="s">
        <v>26</v>
      </c>
      <c r="C334" s="6" t="s">
        <v>1248</v>
      </c>
      <c r="D334" s="58" t="s">
        <v>149</v>
      </c>
      <c r="E334" s="58" t="s">
        <v>1200</v>
      </c>
      <c r="F334" s="58" t="str">
        <f>IF(ISBLANK(E334), "", Table2[[#This Row],[unique_id]])</f>
        <v>template_study_battery_charger_plug_plug</v>
      </c>
      <c r="G334" s="58" t="s">
        <v>242</v>
      </c>
      <c r="H334" s="58" t="s">
        <v>752</v>
      </c>
      <c r="I334" s="58" t="s">
        <v>335</v>
      </c>
      <c r="J334" s="58"/>
      <c r="K334" s="58"/>
      <c r="L334" s="58"/>
      <c r="M334" s="58"/>
      <c r="N334" s="58"/>
      <c r="O334" s="60" t="s">
        <v>1209</v>
      </c>
      <c r="P334" s="58" t="s">
        <v>172</v>
      </c>
      <c r="Q334" s="58" t="s">
        <v>1140</v>
      </c>
      <c r="R334" s="58" t="s">
        <v>752</v>
      </c>
      <c r="S334" s="58" t="str">
        <f>S335</f>
        <v>MacBook Flo</v>
      </c>
      <c r="T334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4" s="58"/>
      <c r="V334" s="60"/>
      <c r="W334" s="60"/>
      <c r="X334" s="60"/>
      <c r="Y334" s="60"/>
      <c r="Z334" s="60"/>
      <c r="AA334" s="58"/>
      <c r="AB334" s="58"/>
      <c r="AC334" s="58"/>
      <c r="AD334" s="58"/>
      <c r="AE334" s="58"/>
      <c r="AF334" s="60"/>
      <c r="AG334" s="58"/>
      <c r="AH334" s="58" t="str">
        <f>IF(ISBLANK(AG334),  "", _xlfn.CONCAT("haas/entity/sensor/", LOWER(C334), "/", E334, "/config"))</f>
        <v/>
      </c>
      <c r="AI334" s="58" t="str">
        <f>IF(ISBLANK(AG334),  "", _xlfn.CONCAT(LOWER(C334), "/", E334))</f>
        <v/>
      </c>
      <c r="AJ334" s="58"/>
      <c r="AK334" s="58"/>
      <c r="AL334" s="75"/>
      <c r="AM334" s="58"/>
      <c r="AN334" s="60"/>
      <c r="AO334" s="58"/>
      <c r="AP334" s="58"/>
      <c r="AQ334" s="58"/>
      <c r="AR334" s="58"/>
      <c r="AS334" s="58"/>
      <c r="AT334" s="58"/>
      <c r="AU334" s="58"/>
      <c r="AV334" s="58"/>
      <c r="AW334" s="76"/>
      <c r="AX334" s="58"/>
      <c r="AY334" s="58"/>
      <c r="AZ334" s="58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81">
        <v>2573</v>
      </c>
      <c r="B335" s="58" t="s">
        <v>26</v>
      </c>
      <c r="C335" s="6" t="s">
        <v>1248</v>
      </c>
      <c r="D335" s="58" t="s">
        <v>149</v>
      </c>
      <c r="E335" s="58" t="s">
        <v>1201</v>
      </c>
      <c r="F335" s="58" t="str">
        <f>IF(ISBLANK(E335), "", Table2[[#This Row],[unique_id]])</f>
        <v>template_laundry_vacuum_charger_plug</v>
      </c>
      <c r="G335" s="58" t="s">
        <v>241</v>
      </c>
      <c r="H335" s="58" t="s">
        <v>752</v>
      </c>
      <c r="I335" s="58" t="s">
        <v>335</v>
      </c>
      <c r="J335" s="58"/>
      <c r="K335" s="58"/>
      <c r="L335" s="58"/>
      <c r="M335" s="58"/>
      <c r="N335" s="58"/>
      <c r="O335" s="60" t="s">
        <v>1209</v>
      </c>
      <c r="P335" s="58" t="s">
        <v>172</v>
      </c>
      <c r="Q335" s="58" t="s">
        <v>1140</v>
      </c>
      <c r="R335" s="58" t="s">
        <v>752</v>
      </c>
      <c r="S335" s="58" t="str">
        <f>S336</f>
        <v>MacBook Flo</v>
      </c>
      <c r="T335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5" s="58"/>
      <c r="V335" s="60"/>
      <c r="W335" s="60"/>
      <c r="X335" s="60"/>
      <c r="Y335" s="60"/>
      <c r="Z335" s="60"/>
      <c r="AA335" s="58"/>
      <c r="AB335" s="58"/>
      <c r="AC335" s="58"/>
      <c r="AD335" s="58"/>
      <c r="AE335" s="58"/>
      <c r="AF335" s="60"/>
      <c r="AG335" s="58"/>
      <c r="AH335" s="58" t="str">
        <f>IF(ISBLANK(AG335),  "", _xlfn.CONCAT("haas/entity/sensor/", LOWER(C335), "/", E335, "/config"))</f>
        <v/>
      </c>
      <c r="AI335" s="58" t="str">
        <f>IF(ISBLANK(AG335),  "", _xlfn.CONCAT(LOWER(C335), "/", E335))</f>
        <v/>
      </c>
      <c r="AJ335" s="80"/>
      <c r="AK335" s="58"/>
      <c r="AL335" s="75"/>
      <c r="AM335" s="58"/>
      <c r="AN335" s="60"/>
      <c r="AO335" s="58"/>
      <c r="AP335" s="61"/>
      <c r="AQ335" s="58"/>
      <c r="AR335" s="58"/>
      <c r="AS335" s="58"/>
      <c r="AT335" s="58"/>
      <c r="AU335" s="58"/>
      <c r="AV335" s="58"/>
      <c r="AW335" s="58"/>
      <c r="AX335" s="58"/>
      <c r="AY335" s="58"/>
      <c r="AZ335" s="58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81">
        <v>2575</v>
      </c>
      <c r="B336" s="58" t="s">
        <v>26</v>
      </c>
      <c r="C336" s="6" t="s">
        <v>1248</v>
      </c>
      <c r="D336" s="58" t="s">
        <v>149</v>
      </c>
      <c r="E336" s="58" t="s">
        <v>1236</v>
      </c>
      <c r="F336" s="59" t="str">
        <f>IF(ISBLANK(E336), "", Table2[[#This Row],[unique_id]])</f>
        <v>template_macbookflo_outlet_plug</v>
      </c>
      <c r="G336" s="58" t="s">
        <v>1240</v>
      </c>
      <c r="H336" s="58" t="s">
        <v>752</v>
      </c>
      <c r="I336" s="58" t="s">
        <v>335</v>
      </c>
      <c r="J336" s="58"/>
      <c r="K336" s="58"/>
      <c r="L336" s="58"/>
      <c r="M336" s="58"/>
      <c r="N336" s="58"/>
      <c r="O336" s="60" t="s">
        <v>1209</v>
      </c>
      <c r="P336" s="58"/>
      <c r="Q336" s="58"/>
      <c r="R336" s="58" t="s">
        <v>1242</v>
      </c>
      <c r="S336" s="58" t="str">
        <f>_xlfn.CONCAT( "", "",Table2[[#This Row],[friendly_name]])</f>
        <v>MacBook Flo</v>
      </c>
      <c r="T336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6" s="58"/>
      <c r="V336" s="60"/>
      <c r="W336" s="60"/>
      <c r="X336" s="60"/>
      <c r="Y336" s="60"/>
      <c r="Z336" s="60"/>
      <c r="AA336" s="58"/>
      <c r="AB336" s="58"/>
      <c r="AC336" s="58"/>
      <c r="AD336" s="58"/>
      <c r="AE336" s="58"/>
      <c r="AF336" s="60"/>
      <c r="AG336" s="58"/>
      <c r="AH336" s="58" t="str">
        <f>IF(ISBLANK(AG336),  "", _xlfn.CONCAT("haas/entity/sensor/", LOWER(C336), "/", E336, "/config"))</f>
        <v/>
      </c>
      <c r="AI336" s="58" t="str">
        <f>IF(ISBLANK(AG336),  "", _xlfn.CONCAT(LOWER(C336), "/", E336))</f>
        <v/>
      </c>
      <c r="AJ336" s="61"/>
      <c r="AK336" s="58"/>
      <c r="AL336" s="33"/>
      <c r="AM336" s="58"/>
      <c r="AN336" s="60"/>
      <c r="AO336" s="58"/>
      <c r="AP336" s="58"/>
      <c r="AQ336" s="58"/>
      <c r="AR336" s="58"/>
      <c r="AS336" s="58"/>
      <c r="AT336" s="58"/>
      <c r="AU336" s="58"/>
      <c r="AV336" s="58"/>
      <c r="AW336" s="58"/>
      <c r="AX336" s="58"/>
      <c r="AY336" s="58"/>
      <c r="AZ336" s="59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81">
        <v>2577</v>
      </c>
      <c r="B337" s="58" t="s">
        <v>26</v>
      </c>
      <c r="C337" s="6" t="s">
        <v>1248</v>
      </c>
      <c r="D337" s="58" t="s">
        <v>149</v>
      </c>
      <c r="E337" s="58" t="s">
        <v>1238</v>
      </c>
      <c r="F337" s="59" t="str">
        <f>IF(ISBLANK(E337), "", Table2[[#This Row],[unique_id]])</f>
        <v>template_macminimeg_outlet_plug</v>
      </c>
      <c r="G337" s="79" t="s">
        <v>1241</v>
      </c>
      <c r="H337" s="58" t="s">
        <v>752</v>
      </c>
      <c r="I337" s="58" t="s">
        <v>335</v>
      </c>
      <c r="J337" s="58"/>
      <c r="K337" s="58"/>
      <c r="L337" s="58"/>
      <c r="M337" s="58"/>
      <c r="N337" s="58"/>
      <c r="O337" s="60" t="s">
        <v>1209</v>
      </c>
      <c r="P337" s="58"/>
      <c r="Q337" s="58"/>
      <c r="R337" s="58" t="s">
        <v>1242</v>
      </c>
      <c r="S337" s="58" t="str">
        <f>_xlfn.CONCAT( "", "",Table2[[#This Row],[friendly_name]])</f>
        <v>Mac Mini Meg</v>
      </c>
      <c r="T337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7" s="58"/>
      <c r="V337" s="60"/>
      <c r="W337" s="60"/>
      <c r="X337" s="60"/>
      <c r="Y337" s="60"/>
      <c r="Z337" s="60"/>
      <c r="AA337" s="58"/>
      <c r="AB337" s="58"/>
      <c r="AC337" s="58"/>
      <c r="AD337" s="58"/>
      <c r="AE337" s="58"/>
      <c r="AF337" s="60"/>
      <c r="AG337" s="58"/>
      <c r="AH337" s="58" t="str">
        <f>IF(ISBLANK(AG337),  "", _xlfn.CONCAT("haas/entity/sensor/", LOWER(C337), "/", E337, "/config"))</f>
        <v/>
      </c>
      <c r="AI337" s="58" t="str">
        <f>IF(ISBLANK(AG337),  "", _xlfn.CONCAT(LOWER(C337), "/", E337))</f>
        <v/>
      </c>
      <c r="AJ337" s="61"/>
      <c r="AK337" s="58"/>
      <c r="AL337" s="33"/>
      <c r="AM337" s="58"/>
      <c r="AN337" s="60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9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81">
        <v>2579</v>
      </c>
      <c r="B338" s="58" t="s">
        <v>26</v>
      </c>
      <c r="C338" s="6" t="s">
        <v>1248</v>
      </c>
      <c r="D338" s="58" t="s">
        <v>149</v>
      </c>
      <c r="E338" s="58" t="s">
        <v>1202</v>
      </c>
      <c r="F338" s="58" t="str">
        <f>IF(ISBLANK(E338), "", Table2[[#This Row],[unique_id]])</f>
        <v>template_rack_outlet_plug</v>
      </c>
      <c r="G338" s="58" t="s">
        <v>233</v>
      </c>
      <c r="H338" s="58" t="s">
        <v>752</v>
      </c>
      <c r="I338" s="58" t="s">
        <v>335</v>
      </c>
      <c r="J338" s="58"/>
      <c r="K338" s="58"/>
      <c r="L338" s="58"/>
      <c r="M338" s="58"/>
      <c r="N338" s="58"/>
      <c r="O338" s="60" t="s">
        <v>1209</v>
      </c>
      <c r="P338" s="58" t="s">
        <v>172</v>
      </c>
      <c r="Q338" s="58" t="s">
        <v>1140</v>
      </c>
      <c r="R338" s="58" t="s">
        <v>1142</v>
      </c>
      <c r="S338" s="58" t="str">
        <f>S339</f>
        <v>Internet Modem</v>
      </c>
      <c r="T338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38" s="58"/>
      <c r="V338" s="60"/>
      <c r="W338" s="60"/>
      <c r="X338" s="60"/>
      <c r="Y338" s="60"/>
      <c r="Z338" s="60"/>
      <c r="AA338" s="58"/>
      <c r="AB338" s="58"/>
      <c r="AC338" s="58"/>
      <c r="AD338" s="58"/>
      <c r="AE338" s="58"/>
      <c r="AF338" s="60"/>
      <c r="AG338" s="58"/>
      <c r="AH338" s="58" t="str">
        <f>IF(ISBLANK(AG338),  "", _xlfn.CONCAT("haas/entity/sensor/", LOWER(C338), "/", E338, "/config"))</f>
        <v/>
      </c>
      <c r="AI338" s="58" t="str">
        <f>IF(ISBLANK(AG338),  "", _xlfn.CONCAT(LOWER(C338), "/", E338))</f>
        <v/>
      </c>
      <c r="AJ338" s="58"/>
      <c r="AK338" s="58"/>
      <c r="AL338" s="75"/>
      <c r="AM338" s="58"/>
      <c r="AN338" s="60"/>
      <c r="AO338" s="58"/>
      <c r="AP338" s="61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81">
        <v>2581</v>
      </c>
      <c r="B339" s="58" t="s">
        <v>26</v>
      </c>
      <c r="C339" s="6" t="s">
        <v>1248</v>
      </c>
      <c r="D339" s="58" t="s">
        <v>149</v>
      </c>
      <c r="E339" s="58" t="s">
        <v>1203</v>
      </c>
      <c r="F339" s="58" t="str">
        <f>IF(ISBLANK(E339), "", Table2[[#This Row],[unique_id]])</f>
        <v>template_roof_network_switch_plug</v>
      </c>
      <c r="G339" s="58" t="s">
        <v>230</v>
      </c>
      <c r="H339" s="58" t="s">
        <v>752</v>
      </c>
      <c r="I339" s="58" t="s">
        <v>335</v>
      </c>
      <c r="J339" s="58"/>
      <c r="K339" s="58"/>
      <c r="L339" s="58"/>
      <c r="M339" s="58"/>
      <c r="N339" s="58"/>
      <c r="O339" s="60" t="s">
        <v>1209</v>
      </c>
      <c r="P339" s="58" t="s">
        <v>172</v>
      </c>
      <c r="Q339" s="58" t="s">
        <v>1140</v>
      </c>
      <c r="R339" s="58" t="s">
        <v>1142</v>
      </c>
      <c r="S339" s="58" t="str">
        <f>S340</f>
        <v>Internet Modem</v>
      </c>
      <c r="T339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39" s="58"/>
      <c r="V339" s="60"/>
      <c r="W339" s="60"/>
      <c r="X339" s="60"/>
      <c r="Y339" s="60"/>
      <c r="Z339" s="60"/>
      <c r="AA339" s="58"/>
      <c r="AB339" s="58"/>
      <c r="AC339" s="58"/>
      <c r="AD339" s="58"/>
      <c r="AE339" s="58"/>
      <c r="AF339" s="60"/>
      <c r="AG339" s="58"/>
      <c r="AH339" s="58" t="str">
        <f>IF(ISBLANK(AG339),  "", _xlfn.CONCAT("haas/entity/sensor/", LOWER(C339), "/", E339, "/config"))</f>
        <v/>
      </c>
      <c r="AI339" s="58" t="str">
        <f>IF(ISBLANK(AG339),  "", _xlfn.CONCAT(LOWER(C339), "/", E339))</f>
        <v/>
      </c>
      <c r="AJ339" s="58"/>
      <c r="AK339" s="58"/>
      <c r="AL339" s="75"/>
      <c r="AM339" s="58"/>
      <c r="AN339" s="60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81">
        <v>2583</v>
      </c>
      <c r="B340" s="58" t="s">
        <v>26</v>
      </c>
      <c r="C340" s="6" t="s">
        <v>1248</v>
      </c>
      <c r="D340" s="58" t="s">
        <v>149</v>
      </c>
      <c r="E340" s="58" t="s">
        <v>1204</v>
      </c>
      <c r="F340" s="58" t="str">
        <f>IF(ISBLANK(E340), "", Table2[[#This Row],[unique_id]])</f>
        <v>template_rack_modem_plug</v>
      </c>
      <c r="G340" s="58" t="s">
        <v>232</v>
      </c>
      <c r="H340" s="58" t="s">
        <v>752</v>
      </c>
      <c r="I340" s="58" t="s">
        <v>335</v>
      </c>
      <c r="J340" s="58"/>
      <c r="K340" s="58"/>
      <c r="L340" s="58"/>
      <c r="M340" s="58"/>
      <c r="N340" s="58"/>
      <c r="O340" s="60" t="s">
        <v>1209</v>
      </c>
      <c r="P340" s="58"/>
      <c r="Q340" s="58"/>
      <c r="R340" s="58" t="s">
        <v>1243</v>
      </c>
      <c r="S340" s="58" t="str">
        <f>_xlfn.CONCAT( "", "",Table2[[#This Row],[friendly_name]])</f>
        <v>Internet Modem</v>
      </c>
      <c r="T340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40" s="58"/>
      <c r="V340" s="60"/>
      <c r="W340" s="60"/>
      <c r="X340" s="60"/>
      <c r="Y340" s="60"/>
      <c r="Z340" s="60"/>
      <c r="AA340" s="58"/>
      <c r="AB340" s="58"/>
      <c r="AC340" s="58"/>
      <c r="AD340" s="58"/>
      <c r="AE340" s="58"/>
      <c r="AF340" s="60"/>
      <c r="AG340" s="58"/>
      <c r="AH340" s="58" t="str">
        <f>IF(ISBLANK(AG340),  "", _xlfn.CONCAT("haas/entity/sensor/", LOWER(C340), "/", E340, "/config"))</f>
        <v/>
      </c>
      <c r="AI340" s="58" t="str">
        <f>IF(ISBLANK(AG340),  "", _xlfn.CONCAT(LOWER(C340), "/", E340))</f>
        <v/>
      </c>
      <c r="AJ340" s="58"/>
      <c r="AK340" s="58"/>
      <c r="AL340" s="75"/>
      <c r="AM340" s="58"/>
      <c r="AN340" s="60"/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2">
        <v>2585</v>
      </c>
      <c r="B341" s="6" t="s">
        <v>26</v>
      </c>
      <c r="C341" s="6" t="s">
        <v>478</v>
      </c>
      <c r="D341" s="6" t="s">
        <v>134</v>
      </c>
      <c r="E341" s="12" t="s">
        <v>928</v>
      </c>
      <c r="F341" s="6" t="str">
        <f>IF(ISBLANK(E341), "", Table2[[#This Row],[unique_id]])</f>
        <v>deck_fans_outlet</v>
      </c>
      <c r="G341" s="6" t="s">
        <v>931</v>
      </c>
      <c r="H341" s="6" t="s">
        <v>752</v>
      </c>
      <c r="I341" s="6" t="s">
        <v>335</v>
      </c>
      <c r="M341" s="6" t="s">
        <v>289</v>
      </c>
      <c r="T341" s="6"/>
      <c r="V341" s="8"/>
      <c r="W341" s="8" t="s">
        <v>703</v>
      </c>
      <c r="X341" s="8"/>
      <c r="Y341" s="14" t="s">
        <v>1137</v>
      </c>
      <c r="AD341" s="6" t="s">
        <v>283</v>
      </c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K341" s="6"/>
      <c r="AL3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41" s="6" t="str">
        <f>LOWER(_xlfn.CONCAT(Table2[[#This Row],[device_suggested_area]], "-",Table2[[#This Row],[device_identifiers]]))</f>
        <v>deck-fans-outlet</v>
      </c>
      <c r="AN341" s="14" t="s">
        <v>935</v>
      </c>
      <c r="AO341" s="9" t="s">
        <v>937</v>
      </c>
      <c r="AP341" s="9" t="s">
        <v>933</v>
      </c>
      <c r="AQ341" s="6" t="s">
        <v>478</v>
      </c>
      <c r="AS341" s="6" t="s">
        <v>436</v>
      </c>
      <c r="AV341" s="6" t="s">
        <v>938</v>
      </c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>[["mac", "0x00178801086168ac"]]</v>
      </c>
    </row>
    <row r="342" spans="1:52" ht="16" customHeight="1">
      <c r="A342" s="42">
        <v>2586</v>
      </c>
      <c r="B342" s="6" t="s">
        <v>26</v>
      </c>
      <c r="C342" s="6" t="s">
        <v>478</v>
      </c>
      <c r="D342" s="6" t="s">
        <v>134</v>
      </c>
      <c r="E342" s="12" t="s">
        <v>929</v>
      </c>
      <c r="F342" s="6" t="str">
        <f>IF(ISBLANK(E342), "", Table2[[#This Row],[unique_id]])</f>
        <v>kitchen_fan_outlet</v>
      </c>
      <c r="G342" s="6" t="s">
        <v>930</v>
      </c>
      <c r="H342" s="6" t="s">
        <v>752</v>
      </c>
      <c r="I342" s="6" t="s">
        <v>335</v>
      </c>
      <c r="M342" s="6" t="s">
        <v>289</v>
      </c>
      <c r="T342" s="6"/>
      <c r="V342" s="8"/>
      <c r="W342" s="8" t="s">
        <v>703</v>
      </c>
      <c r="X342" s="8"/>
      <c r="Y342" s="14" t="s">
        <v>1137</v>
      </c>
      <c r="AD342" s="6" t="s">
        <v>283</v>
      </c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42" s="6" t="str">
        <f>LOWER(_xlfn.CONCAT(Table2[[#This Row],[device_suggested_area]], "-",Table2[[#This Row],[device_identifiers]]))</f>
        <v>kitchen-fan-outlet</v>
      </c>
      <c r="AN342" s="14" t="s">
        <v>935</v>
      </c>
      <c r="AO342" s="9" t="s">
        <v>936</v>
      </c>
      <c r="AP342" s="9" t="s">
        <v>933</v>
      </c>
      <c r="AQ342" s="6" t="s">
        <v>478</v>
      </c>
      <c r="AS342" s="6" t="s">
        <v>215</v>
      </c>
      <c r="AV342" s="6" t="s">
        <v>939</v>
      </c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>[["mac", "0x0017880109d4659c"]]</v>
      </c>
    </row>
    <row r="343" spans="1:52" ht="16" customHeight="1">
      <c r="A343" s="42">
        <v>2587</v>
      </c>
      <c r="B343" s="6" t="s">
        <v>26</v>
      </c>
      <c r="C343" s="6" t="s">
        <v>478</v>
      </c>
      <c r="D343" s="6" t="s">
        <v>134</v>
      </c>
      <c r="E343" s="12" t="s">
        <v>927</v>
      </c>
      <c r="F343" s="6" t="str">
        <f>IF(ISBLANK(E343), "", Table2[[#This Row],[unique_id]])</f>
        <v>edwin_wardrobe_outlet</v>
      </c>
      <c r="G343" s="6" t="s">
        <v>940</v>
      </c>
      <c r="H343" s="6" t="s">
        <v>752</v>
      </c>
      <c r="I343" s="6" t="s">
        <v>335</v>
      </c>
      <c r="M343" s="6" t="s">
        <v>289</v>
      </c>
      <c r="T343" s="6"/>
      <c r="V343" s="8"/>
      <c r="W343" s="8" t="s">
        <v>703</v>
      </c>
      <c r="X343" s="8"/>
      <c r="Y343" s="14" t="s">
        <v>1137</v>
      </c>
      <c r="Z343" s="14"/>
      <c r="AD343" s="6" t="s">
        <v>283</v>
      </c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K343" s="6"/>
      <c r="AL3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43" s="6" t="str">
        <f>LOWER(_xlfn.CONCAT(Table2[[#This Row],[device_suggested_area]], "-",Table2[[#This Row],[device_identifiers]]))</f>
        <v>edwin-wardrobe-outlet</v>
      </c>
      <c r="AN343" s="14" t="s">
        <v>935</v>
      </c>
      <c r="AO343" s="9" t="s">
        <v>934</v>
      </c>
      <c r="AP343" s="9" t="s">
        <v>933</v>
      </c>
      <c r="AQ343" s="6" t="s">
        <v>478</v>
      </c>
      <c r="AS343" s="6" t="s">
        <v>127</v>
      </c>
      <c r="AV343" s="6" t="s">
        <v>932</v>
      </c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>[["mac", "0x0017880108fd8633"]]</v>
      </c>
    </row>
    <row r="344" spans="1:52" ht="16" customHeight="1">
      <c r="A344" s="42">
        <v>2589</v>
      </c>
      <c r="B344" s="6" t="s">
        <v>26</v>
      </c>
      <c r="C344" s="6" t="s">
        <v>649</v>
      </c>
      <c r="D344" s="6" t="s">
        <v>27</v>
      </c>
      <c r="E344" s="6" t="s">
        <v>1052</v>
      </c>
      <c r="F344" s="6" t="str">
        <f>IF(ISBLANK(E344), "", Table2[[#This Row],[unique_id]])</f>
        <v>garden_repeater</v>
      </c>
      <c r="G344" s="6" t="s">
        <v>1054</v>
      </c>
      <c r="H344" s="6" t="s">
        <v>752</v>
      </c>
      <c r="I344" s="6" t="s">
        <v>335</v>
      </c>
      <c r="T344" s="6"/>
      <c r="V344" s="8"/>
      <c r="W344" s="8" t="s">
        <v>703</v>
      </c>
      <c r="X344" s="8"/>
      <c r="Y344" s="14" t="s">
        <v>1137</v>
      </c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44" s="6" t="s">
        <v>1056</v>
      </c>
      <c r="AN344" s="8" t="s">
        <v>1049</v>
      </c>
      <c r="AO344" s="6" t="s">
        <v>1050</v>
      </c>
      <c r="AP344" s="12" t="s">
        <v>1051</v>
      </c>
      <c r="AQ344" s="6" t="s">
        <v>649</v>
      </c>
      <c r="AS344" s="6" t="s">
        <v>819</v>
      </c>
      <c r="AV344" s="6" t="s">
        <v>1053</v>
      </c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>[["mac", "0x2c1165fffec5a3f6"]]</v>
      </c>
    </row>
    <row r="345" spans="1:52" ht="16" customHeight="1">
      <c r="A345" s="42">
        <v>2590</v>
      </c>
      <c r="B345" s="6" t="s">
        <v>26</v>
      </c>
      <c r="C345" s="6" t="s">
        <v>649</v>
      </c>
      <c r="D345" s="6" t="s">
        <v>27</v>
      </c>
      <c r="E345" s="6" t="s">
        <v>1057</v>
      </c>
      <c r="F345" s="6" t="str">
        <f>IF(ISBLANK(E345), "", Table2[[#This Row],[unique_id]])</f>
        <v>landing_repeater</v>
      </c>
      <c r="G345" s="6" t="s">
        <v>1060</v>
      </c>
      <c r="H345" s="6" t="s">
        <v>752</v>
      </c>
      <c r="I345" s="6" t="s">
        <v>335</v>
      </c>
      <c r="T345" s="6"/>
      <c r="V345" s="8"/>
      <c r="W345" s="8" t="s">
        <v>703</v>
      </c>
      <c r="X345" s="8"/>
      <c r="Y345" s="14" t="s">
        <v>1137</v>
      </c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45" s="6" t="s">
        <v>1062</v>
      </c>
      <c r="AN345" s="8" t="s">
        <v>1049</v>
      </c>
      <c r="AO345" s="6" t="s">
        <v>1050</v>
      </c>
      <c r="AP345" s="12" t="s">
        <v>1051</v>
      </c>
      <c r="AQ345" s="6" t="s">
        <v>649</v>
      </c>
      <c r="AS345" s="6" t="s">
        <v>797</v>
      </c>
      <c r="AV345" s="6" t="s">
        <v>1064</v>
      </c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>[["mac", "0x2c1165fffebaa93c"]]</v>
      </c>
    </row>
    <row r="346" spans="1:52" ht="16" customHeight="1">
      <c r="A346" s="42">
        <v>2591</v>
      </c>
      <c r="B346" s="6" t="s">
        <v>26</v>
      </c>
      <c r="C346" s="6" t="s">
        <v>649</v>
      </c>
      <c r="D346" s="6" t="s">
        <v>27</v>
      </c>
      <c r="E346" s="6" t="s">
        <v>1058</v>
      </c>
      <c r="F346" s="6" t="str">
        <f>IF(ISBLANK(E346), "", Table2[[#This Row],[unique_id]])</f>
        <v>driveway_repeater</v>
      </c>
      <c r="G346" s="6" t="s">
        <v>1059</v>
      </c>
      <c r="H346" s="6" t="s">
        <v>752</v>
      </c>
      <c r="I346" s="6" t="s">
        <v>335</v>
      </c>
      <c r="T346" s="6"/>
      <c r="V346" s="8"/>
      <c r="W346" s="8" t="s">
        <v>703</v>
      </c>
      <c r="X346" s="8"/>
      <c r="Y346" s="14" t="s">
        <v>1137</v>
      </c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46" s="6" t="s">
        <v>1063</v>
      </c>
      <c r="AN346" s="8" t="s">
        <v>1049</v>
      </c>
      <c r="AO346" s="6" t="s">
        <v>1050</v>
      </c>
      <c r="AP346" s="12" t="s">
        <v>1051</v>
      </c>
      <c r="AQ346" s="6" t="s">
        <v>649</v>
      </c>
      <c r="AS346" s="6" t="s">
        <v>1061</v>
      </c>
      <c r="AV346" s="6" t="s">
        <v>1065</v>
      </c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>[["mac", "0x50325ffffe47b8fa"]]</v>
      </c>
    </row>
    <row r="347" spans="1:52" ht="16" customHeight="1">
      <c r="A347" s="42">
        <v>2592</v>
      </c>
      <c r="B347" s="6" t="s">
        <v>26</v>
      </c>
      <c r="C347" s="6" t="s">
        <v>631</v>
      </c>
      <c r="D347" s="6" t="s">
        <v>409</v>
      </c>
      <c r="E347" s="6" t="s">
        <v>408</v>
      </c>
      <c r="F347" s="6" t="str">
        <f>IF(ISBLANK(E347), "", Table2[[#This Row],[unique_id]])</f>
        <v>column_break</v>
      </c>
      <c r="G347" s="6" t="s">
        <v>405</v>
      </c>
      <c r="H347" s="6" t="s">
        <v>752</v>
      </c>
      <c r="I347" s="6" t="s">
        <v>335</v>
      </c>
      <c r="M347" s="6" t="s">
        <v>406</v>
      </c>
      <c r="N347" s="6" t="s">
        <v>407</v>
      </c>
      <c r="T347" s="6"/>
      <c r="V347" s="8"/>
      <c r="W347" s="8"/>
      <c r="X347" s="8"/>
      <c r="Y347" s="8"/>
      <c r="AF347" s="8"/>
      <c r="AI347" s="6" t="str">
        <f>IF(ISBLANK(AG347),  "", _xlfn.CONCAT(LOWER(C347), "/", E347))</f>
        <v/>
      </c>
      <c r="AK347" s="6"/>
      <c r="AL347" s="34"/>
      <c r="AM347" s="6"/>
      <c r="AN347" s="8"/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41">
        <v>2600</v>
      </c>
      <c r="B348" s="6" t="s">
        <v>26</v>
      </c>
      <c r="C348" s="6" t="s">
        <v>151</v>
      </c>
      <c r="D348" s="6" t="s">
        <v>369</v>
      </c>
      <c r="E348" s="73" t="s">
        <v>758</v>
      </c>
      <c r="F348" s="6" t="str">
        <f>IF(ISBLANK(E348), "", Table2[[#This Row],[unique_id]])</f>
        <v>lighting_reset_adaptive_lighting_ada_lamp</v>
      </c>
      <c r="G348" s="73" t="s">
        <v>204</v>
      </c>
      <c r="H348" s="6" t="s">
        <v>772</v>
      </c>
      <c r="I348" s="6" t="s">
        <v>335</v>
      </c>
      <c r="J348" s="6" t="s">
        <v>757</v>
      </c>
      <c r="M348" s="6" t="s">
        <v>289</v>
      </c>
      <c r="T348" s="6"/>
      <c r="V348" s="8"/>
      <c r="W348" s="8"/>
      <c r="X348" s="8"/>
      <c r="Y348" s="8"/>
      <c r="AD348" s="6" t="s">
        <v>336</v>
      </c>
      <c r="AF348" s="8"/>
      <c r="AH348" s="6" t="str">
        <f>IF(ISBLANK(AG348),  "", _xlfn.CONCAT("haas/entity/sensor/", LOWER(C348), "/", E348, "/config"))</f>
        <v/>
      </c>
      <c r="AI348" s="6" t="str">
        <f>IF(ISBLANK(AG348),  "", _xlfn.CONCAT(LOWER(C348), "/", E348))</f>
        <v/>
      </c>
      <c r="AK348" s="6"/>
      <c r="AL348" s="33"/>
      <c r="AM348" s="6"/>
      <c r="AN348" s="8"/>
      <c r="AS348" s="6" t="s">
        <v>130</v>
      </c>
      <c r="AT348" s="6" t="s">
        <v>1030</v>
      </c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43">
        <v>2601</v>
      </c>
      <c r="B349" s="6" t="s">
        <v>26</v>
      </c>
      <c r="C349" s="6" t="s">
        <v>151</v>
      </c>
      <c r="D349" s="6" t="s">
        <v>369</v>
      </c>
      <c r="E349" s="73" t="s">
        <v>750</v>
      </c>
      <c r="F349" s="6" t="str">
        <f>IF(ISBLANK(E349), "", Table2[[#This Row],[unique_id]])</f>
        <v>lighting_reset_adaptive_lighting_edwin_lamp</v>
      </c>
      <c r="G349" s="73" t="s">
        <v>214</v>
      </c>
      <c r="H349" s="6" t="s">
        <v>772</v>
      </c>
      <c r="I349" s="6" t="s">
        <v>335</v>
      </c>
      <c r="J349" s="6" t="s">
        <v>757</v>
      </c>
      <c r="M349" s="6" t="s">
        <v>289</v>
      </c>
      <c r="T349" s="6"/>
      <c r="V349" s="8"/>
      <c r="W349" s="8"/>
      <c r="X349" s="8"/>
      <c r="Y349" s="8"/>
      <c r="AD349" s="6" t="s">
        <v>336</v>
      </c>
      <c r="AF349" s="8"/>
      <c r="AH349" s="6" t="str">
        <f>IF(ISBLANK(AG349),  "", _xlfn.CONCAT("haas/entity/sensor/", LOWER(C349), "/", E349, "/config"))</f>
        <v/>
      </c>
      <c r="AI349" s="6" t="str">
        <f>IF(ISBLANK(AG349),  "", _xlfn.CONCAT(LOWER(C349), "/", E349))</f>
        <v/>
      </c>
      <c r="AK349" s="6"/>
      <c r="AL349" s="34"/>
      <c r="AM349" s="6"/>
      <c r="AN349" s="8"/>
      <c r="AP349" s="10"/>
      <c r="AS349" s="6" t="s">
        <v>127</v>
      </c>
      <c r="AT349" s="6" t="s">
        <v>1030</v>
      </c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12">
        <v>2602</v>
      </c>
      <c r="B350" s="6" t="s">
        <v>26</v>
      </c>
      <c r="C350" s="6" t="s">
        <v>151</v>
      </c>
      <c r="D350" s="6" t="s">
        <v>369</v>
      </c>
      <c r="E350" s="73" t="s">
        <v>759</v>
      </c>
      <c r="F350" s="6" t="str">
        <f>IF(ISBLANK(E350), "", Table2[[#This Row],[unique_id]])</f>
        <v>lighting_reset_adaptive_lighting_edwin_night_light</v>
      </c>
      <c r="G350" s="73" t="s">
        <v>570</v>
      </c>
      <c r="H350" s="6" t="s">
        <v>772</v>
      </c>
      <c r="I350" s="6" t="s">
        <v>335</v>
      </c>
      <c r="J350" s="6" t="s">
        <v>770</v>
      </c>
      <c r="M350" s="6" t="s">
        <v>289</v>
      </c>
      <c r="T350" s="6"/>
      <c r="V350" s="8"/>
      <c r="W350" s="8"/>
      <c r="X350" s="8"/>
      <c r="Y350" s="8"/>
      <c r="AD350" s="6" t="s">
        <v>336</v>
      </c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K350" s="6"/>
      <c r="AL350" s="34"/>
      <c r="AM350" s="6"/>
      <c r="AN350" s="8"/>
      <c r="AS350" s="6" t="s">
        <v>127</v>
      </c>
      <c r="AT350" s="6" t="s">
        <v>1030</v>
      </c>
      <c r="AV350" s="6"/>
      <c r="AW350" s="6"/>
      <c r="AZ350" s="6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customHeight="1">
      <c r="A351" s="12">
        <v>2603</v>
      </c>
      <c r="B351" s="6" t="s">
        <v>26</v>
      </c>
      <c r="C351" s="6" t="s">
        <v>151</v>
      </c>
      <c r="D351" s="6" t="s">
        <v>369</v>
      </c>
      <c r="E351" s="73" t="s">
        <v>760</v>
      </c>
      <c r="F351" s="6" t="str">
        <f>IF(ISBLANK(E351), "", Table2[[#This Row],[unique_id]])</f>
        <v>lighting_reset_adaptive_lighting_hallway_main</v>
      </c>
      <c r="G351" s="73" t="s">
        <v>209</v>
      </c>
      <c r="H351" s="6" t="s">
        <v>772</v>
      </c>
      <c r="I351" s="6" t="s">
        <v>335</v>
      </c>
      <c r="J351" s="6" t="s">
        <v>779</v>
      </c>
      <c r="M351" s="6" t="s">
        <v>289</v>
      </c>
      <c r="T351" s="6"/>
      <c r="V351" s="8"/>
      <c r="W351" s="8"/>
      <c r="X351" s="8"/>
      <c r="Y351" s="8"/>
      <c r="AD351" s="6" t="s">
        <v>336</v>
      </c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4"/>
      <c r="AM351" s="6"/>
      <c r="AN351" s="8"/>
      <c r="AS351" s="6" t="s">
        <v>533</v>
      </c>
      <c r="AV351" s="6"/>
      <c r="AW351" s="6"/>
      <c r="AZ351" s="6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ht="16" customHeight="1">
      <c r="A352" s="43">
        <v>2604</v>
      </c>
      <c r="B352" s="6" t="s">
        <v>26</v>
      </c>
      <c r="C352" s="6" t="s">
        <v>151</v>
      </c>
      <c r="D352" s="6" t="s">
        <v>369</v>
      </c>
      <c r="E352" s="73" t="s">
        <v>761</v>
      </c>
      <c r="F352" s="6" t="str">
        <f>IF(ISBLANK(E352), "", Table2[[#This Row],[unique_id]])</f>
        <v>lighting_reset_adaptive_lighting_dining_main</v>
      </c>
      <c r="G352" s="73" t="s">
        <v>138</v>
      </c>
      <c r="H352" s="6" t="s">
        <v>772</v>
      </c>
      <c r="I352" s="6" t="s">
        <v>335</v>
      </c>
      <c r="J352" s="6" t="s">
        <v>779</v>
      </c>
      <c r="M352" s="6" t="s">
        <v>289</v>
      </c>
      <c r="T352" s="6"/>
      <c r="V352" s="8"/>
      <c r="W352" s="8"/>
      <c r="X352" s="8"/>
      <c r="Y352" s="8"/>
      <c r="AD352" s="6" t="s">
        <v>336</v>
      </c>
      <c r="AF352" s="8"/>
      <c r="AH352" s="6" t="str">
        <f>IF(ISBLANK(AG352),  "", _xlfn.CONCAT("haas/entity/sensor/", LOWER(C352), "/", E352, "/config"))</f>
        <v/>
      </c>
      <c r="AI352" s="6" t="str">
        <f>IF(ISBLANK(AG352),  "", _xlfn.CONCAT(LOWER(C352), "/", E352))</f>
        <v/>
      </c>
      <c r="AK352" s="6"/>
      <c r="AL352" s="34"/>
      <c r="AM352" s="6"/>
      <c r="AN352" s="8"/>
      <c r="AS352" s="6" t="s">
        <v>202</v>
      </c>
      <c r="AV352" s="6"/>
      <c r="AW352" s="6"/>
      <c r="AZ352" s="6" t="str">
        <f>IF(AND(ISBLANK(AV352), ISBLANK(AW352)), "", _xlfn.CONCAT("[", IF(ISBLANK(AV352), "", _xlfn.CONCAT("[""mac"", """, AV352, """]")), IF(ISBLANK(AW352), "", _xlfn.CONCAT(", [""ip"", """, AW352, """]")), "]"))</f>
        <v/>
      </c>
    </row>
    <row r="353" spans="1:52" ht="16" customHeight="1">
      <c r="A353" s="12">
        <v>2605</v>
      </c>
      <c r="B353" s="6" t="s">
        <v>26</v>
      </c>
      <c r="C353" s="6" t="s">
        <v>151</v>
      </c>
      <c r="D353" s="6" t="s">
        <v>369</v>
      </c>
      <c r="E353" s="73" t="s">
        <v>762</v>
      </c>
      <c r="F353" s="6" t="str">
        <f>IF(ISBLANK(E353), "", Table2[[#This Row],[unique_id]])</f>
        <v>lighting_reset_adaptive_lighting_lounge_main</v>
      </c>
      <c r="G353" s="73" t="s">
        <v>216</v>
      </c>
      <c r="H353" s="6" t="s">
        <v>772</v>
      </c>
      <c r="I353" s="6" t="s">
        <v>335</v>
      </c>
      <c r="J353" s="6" t="s">
        <v>779</v>
      </c>
      <c r="M353" s="6" t="s">
        <v>289</v>
      </c>
      <c r="T353" s="6"/>
      <c r="V353" s="8"/>
      <c r="W353" s="8"/>
      <c r="X353" s="8"/>
      <c r="Y353" s="8"/>
      <c r="AD353" s="6" t="s">
        <v>336</v>
      </c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K353" s="6"/>
      <c r="AL353" s="34"/>
      <c r="AM353" s="6"/>
      <c r="AN353" s="8"/>
      <c r="AS353" s="6" t="s">
        <v>203</v>
      </c>
      <c r="AV353" s="6"/>
      <c r="AW353" s="6"/>
      <c r="AZ353" s="6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ht="16" customHeight="1">
      <c r="A354" s="12">
        <v>2606</v>
      </c>
      <c r="B354" s="6" t="s">
        <v>26</v>
      </c>
      <c r="C354" s="6" t="s">
        <v>151</v>
      </c>
      <c r="D354" s="6" t="s">
        <v>369</v>
      </c>
      <c r="E354" s="73" t="s">
        <v>843</v>
      </c>
      <c r="F354" s="6" t="str">
        <f>IF(ISBLANK(E354), "", Table2[[#This Row],[unique_id]])</f>
        <v>lighting_reset_adaptive_lighting_lounge_lamp</v>
      </c>
      <c r="G354" s="73" t="s">
        <v>792</v>
      </c>
      <c r="H354" s="6" t="s">
        <v>772</v>
      </c>
      <c r="I354" s="6" t="s">
        <v>335</v>
      </c>
      <c r="J354" s="6" t="s">
        <v>757</v>
      </c>
      <c r="M354" s="6" t="s">
        <v>289</v>
      </c>
      <c r="T354" s="6"/>
      <c r="V354" s="8"/>
      <c r="W354" s="8"/>
      <c r="X354" s="8"/>
      <c r="Y354" s="8"/>
      <c r="AD354" s="6" t="s">
        <v>336</v>
      </c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4"/>
      <c r="AM354" s="6"/>
      <c r="AN354" s="8"/>
      <c r="AS354" s="6" t="s">
        <v>172</v>
      </c>
      <c r="AT354" s="6" t="s">
        <v>1030</v>
      </c>
      <c r="AV354" s="6"/>
      <c r="AW354" s="6"/>
      <c r="AZ354" s="6" t="str">
        <f>IF(AND(ISBLANK(AV354), ISBLANK(AW354)), "", _xlfn.CONCAT("[", IF(ISBLANK(AV354), "", _xlfn.CONCAT("[""mac"", """, AV354, """]")), IF(ISBLANK(AW354), "", _xlfn.CONCAT(", [""ip"", """, AW354, """]")), "]"))</f>
        <v/>
      </c>
    </row>
    <row r="355" spans="1:52" ht="16" customHeight="1">
      <c r="A355" s="43">
        <v>2607</v>
      </c>
      <c r="B355" s="6" t="s">
        <v>26</v>
      </c>
      <c r="C355" s="6" t="s">
        <v>151</v>
      </c>
      <c r="D355" s="6" t="s">
        <v>369</v>
      </c>
      <c r="E355" s="73" t="s">
        <v>763</v>
      </c>
      <c r="F355" s="6" t="str">
        <f>IF(ISBLANK(E355), "", Table2[[#This Row],[unique_id]])</f>
        <v>lighting_reset_adaptive_lighting_parents_main</v>
      </c>
      <c r="G355" s="73" t="s">
        <v>205</v>
      </c>
      <c r="H355" s="6" t="s">
        <v>772</v>
      </c>
      <c r="I355" s="6" t="s">
        <v>335</v>
      </c>
      <c r="J355" s="6" t="s">
        <v>779</v>
      </c>
      <c r="M355" s="6" t="s">
        <v>289</v>
      </c>
      <c r="T355" s="6"/>
      <c r="V355" s="8"/>
      <c r="W355" s="8"/>
      <c r="X355" s="8"/>
      <c r="Y355" s="8"/>
      <c r="AD355" s="6" t="s">
        <v>336</v>
      </c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J355" s="63"/>
      <c r="AK355" s="6"/>
      <c r="AL355" s="34"/>
      <c r="AM355" s="6"/>
      <c r="AN355" s="8"/>
      <c r="AS355" s="6" t="s">
        <v>201</v>
      </c>
      <c r="AV355" s="6"/>
      <c r="AW355" s="6"/>
      <c r="AZ355" s="6" t="str">
        <f>IF(AND(ISBLANK(AV355), ISBLANK(AW355)), "", _xlfn.CONCAT("[", IF(ISBLANK(AV355), "", _xlfn.CONCAT("[""mac"", """, AV355, """]")), IF(ISBLANK(AW355), "", _xlfn.CONCAT(", [""ip"", """, AW355, """]")), "]"))</f>
        <v/>
      </c>
    </row>
    <row r="356" spans="1:52" ht="16" customHeight="1">
      <c r="A356" s="12">
        <v>2608</v>
      </c>
      <c r="B356" s="6" t="s">
        <v>26</v>
      </c>
      <c r="C356" s="6" t="s">
        <v>151</v>
      </c>
      <c r="D356" s="6" t="s">
        <v>369</v>
      </c>
      <c r="E356" s="73" t="s">
        <v>764</v>
      </c>
      <c r="F356" s="6" t="str">
        <f>IF(ISBLANK(E356), "", Table2[[#This Row],[unique_id]])</f>
        <v>lighting_reset_adaptive_lighting_kitchen_main</v>
      </c>
      <c r="G356" s="73" t="s">
        <v>211</v>
      </c>
      <c r="H356" s="6" t="s">
        <v>772</v>
      </c>
      <c r="I356" s="6" t="s">
        <v>335</v>
      </c>
      <c r="J356" s="6" t="s">
        <v>779</v>
      </c>
      <c r="M356" s="6" t="s">
        <v>289</v>
      </c>
      <c r="T356" s="6"/>
      <c r="V356" s="8"/>
      <c r="W356" s="8"/>
      <c r="X356" s="8"/>
      <c r="Y356" s="8"/>
      <c r="AD356" s="6" t="s">
        <v>336</v>
      </c>
      <c r="AF356" s="8"/>
      <c r="AH356" s="6" t="str">
        <f>IF(ISBLANK(AG356),  "", _xlfn.CONCAT("haas/entity/sensor/", LOWER(C356), "/", E356, "/config"))</f>
        <v/>
      </c>
      <c r="AI356" s="6" t="str">
        <f>IF(ISBLANK(AG356),  "", _xlfn.CONCAT(LOWER(C356), "/", E356))</f>
        <v/>
      </c>
      <c r="AK356" s="6"/>
      <c r="AL356" s="34"/>
      <c r="AM356" s="6"/>
      <c r="AN356" s="8"/>
      <c r="AS356" s="6" t="s">
        <v>215</v>
      </c>
      <c r="AV356" s="6"/>
      <c r="AW356" s="10"/>
      <c r="AZ356" s="6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ht="16" customHeight="1">
      <c r="A357" s="12">
        <v>2609</v>
      </c>
      <c r="B357" s="6" t="s">
        <v>26</v>
      </c>
      <c r="C357" s="6" t="s">
        <v>151</v>
      </c>
      <c r="D357" s="6" t="s">
        <v>369</v>
      </c>
      <c r="E357" s="73" t="s">
        <v>765</v>
      </c>
      <c r="F357" s="6" t="str">
        <f>IF(ISBLANK(E357), "", Table2[[#This Row],[unique_id]])</f>
        <v>lighting_reset_adaptive_lighting_laundry_main</v>
      </c>
      <c r="G357" s="73" t="s">
        <v>213</v>
      </c>
      <c r="H357" s="6" t="s">
        <v>772</v>
      </c>
      <c r="I357" s="6" t="s">
        <v>335</v>
      </c>
      <c r="J357" s="6" t="s">
        <v>779</v>
      </c>
      <c r="M357" s="6" t="s">
        <v>289</v>
      </c>
      <c r="T357" s="6"/>
      <c r="V357" s="8"/>
      <c r="W357" s="8"/>
      <c r="X357" s="8"/>
      <c r="Y357" s="8"/>
      <c r="AD357" s="6" t="s">
        <v>336</v>
      </c>
      <c r="AF357" s="8"/>
      <c r="AH357" s="6" t="str">
        <f>IF(ISBLANK(AG357),  "", _xlfn.CONCAT("haas/entity/sensor/", LOWER(C357), "/", E357, "/config"))</f>
        <v/>
      </c>
      <c r="AI357" s="6" t="str">
        <f>IF(ISBLANK(AG357),  "", _xlfn.CONCAT(LOWER(C357), "/", E357))</f>
        <v/>
      </c>
      <c r="AJ357" s="63"/>
      <c r="AK357" s="6"/>
      <c r="AL357" s="34"/>
      <c r="AM357" s="6"/>
      <c r="AN357" s="8"/>
      <c r="AS357" s="6" t="s">
        <v>223</v>
      </c>
      <c r="AV357" s="6"/>
      <c r="AW357" s="6"/>
      <c r="AZ357" s="6" t="str">
        <f>IF(AND(ISBLANK(AV357), ISBLANK(AW357)), "", _xlfn.CONCAT("[", IF(ISBLANK(AV357), "", _xlfn.CONCAT("[""mac"", """, AV357, """]")), IF(ISBLANK(AW357), "", _xlfn.CONCAT(", [""ip"", """, AW357, """]")), "]"))</f>
        <v/>
      </c>
    </row>
    <row r="358" spans="1:52" ht="16" customHeight="1">
      <c r="A358" s="43">
        <v>2610</v>
      </c>
      <c r="B358" s="6" t="s">
        <v>26</v>
      </c>
      <c r="C358" s="6" t="s">
        <v>151</v>
      </c>
      <c r="D358" s="6" t="s">
        <v>369</v>
      </c>
      <c r="E358" s="73" t="s">
        <v>766</v>
      </c>
      <c r="F358" s="6" t="str">
        <f>IF(ISBLANK(E358), "", Table2[[#This Row],[unique_id]])</f>
        <v>lighting_reset_adaptive_lighting_pantry_main</v>
      </c>
      <c r="G358" s="73" t="s">
        <v>212</v>
      </c>
      <c r="H358" s="6" t="s">
        <v>772</v>
      </c>
      <c r="I358" s="6" t="s">
        <v>335</v>
      </c>
      <c r="J358" s="6" t="s">
        <v>779</v>
      </c>
      <c r="M358" s="6" t="s">
        <v>289</v>
      </c>
      <c r="T358" s="6"/>
      <c r="V358" s="8"/>
      <c r="W358" s="8"/>
      <c r="X358" s="8"/>
      <c r="Y358" s="8"/>
      <c r="AD358" s="6" t="s">
        <v>336</v>
      </c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4"/>
      <c r="AM358" s="6"/>
      <c r="AN358" s="8"/>
      <c r="AS358" s="6" t="s">
        <v>221</v>
      </c>
      <c r="AV358" s="6"/>
      <c r="AW358" s="10"/>
      <c r="AZ358" s="6" t="str">
        <f>IF(AND(ISBLANK(AV358), ISBLANK(AW358)), "", _xlfn.CONCAT("[", IF(ISBLANK(AV358), "", _xlfn.CONCAT("[""mac"", """, AV358, """]")), IF(ISBLANK(AW358), "", _xlfn.CONCAT(", [""ip"", """, AW358, """]")), "]"))</f>
        <v/>
      </c>
    </row>
    <row r="359" spans="1:52" ht="16" customHeight="1">
      <c r="A359" s="12">
        <v>2611</v>
      </c>
      <c r="B359" s="6" t="s">
        <v>26</v>
      </c>
      <c r="C359" s="6" t="s">
        <v>151</v>
      </c>
      <c r="D359" s="6" t="s">
        <v>369</v>
      </c>
      <c r="E359" s="73" t="s">
        <v>784</v>
      </c>
      <c r="F359" s="6" t="str">
        <f>IF(ISBLANK(E359), "", Table2[[#This Row],[unique_id]])</f>
        <v>lighting_reset_adaptive_lighting_office_main</v>
      </c>
      <c r="G359" s="73" t="s">
        <v>208</v>
      </c>
      <c r="H359" s="6" t="s">
        <v>772</v>
      </c>
      <c r="I359" s="6" t="s">
        <v>335</v>
      </c>
      <c r="J359" s="6" t="s">
        <v>779</v>
      </c>
      <c r="M359" s="6" t="s">
        <v>289</v>
      </c>
      <c r="T359" s="6"/>
      <c r="V359" s="8"/>
      <c r="W359" s="8"/>
      <c r="X359" s="8"/>
      <c r="Y359" s="8"/>
      <c r="AD359" s="6" t="s">
        <v>336</v>
      </c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4"/>
      <c r="AM359" s="6"/>
      <c r="AN359" s="8"/>
      <c r="AS359" s="6" t="s">
        <v>222</v>
      </c>
      <c r="AV359" s="6"/>
      <c r="AW359" s="6"/>
      <c r="AZ359" s="6" t="str">
        <f>IF(AND(ISBLANK(AV359), ISBLANK(AW359)), "", _xlfn.CONCAT("[", IF(ISBLANK(AV359), "", _xlfn.CONCAT("[""mac"", """, AV359, """]")), IF(ISBLANK(AW359), "", _xlfn.CONCAT(", [""ip"", """, AW359, """]")), "]"))</f>
        <v/>
      </c>
    </row>
    <row r="360" spans="1:52" ht="16" customHeight="1">
      <c r="A360" s="62">
        <v>2612</v>
      </c>
      <c r="B360" s="6" t="s">
        <v>26</v>
      </c>
      <c r="C360" s="6" t="s">
        <v>151</v>
      </c>
      <c r="D360" s="6" t="s">
        <v>369</v>
      </c>
      <c r="E360" s="73" t="s">
        <v>767</v>
      </c>
      <c r="F360" s="6" t="str">
        <f>IF(ISBLANK(E360), "", Table2[[#This Row],[unique_id]])</f>
        <v>lighting_reset_adaptive_lighting_bathroom_main</v>
      </c>
      <c r="G360" s="73" t="s">
        <v>207</v>
      </c>
      <c r="H360" s="6" t="s">
        <v>772</v>
      </c>
      <c r="I360" s="6" t="s">
        <v>335</v>
      </c>
      <c r="J360" s="6" t="s">
        <v>779</v>
      </c>
      <c r="M360" s="6" t="s">
        <v>289</v>
      </c>
      <c r="T360" s="6"/>
      <c r="V360" s="8"/>
      <c r="W360" s="8"/>
      <c r="X360" s="8"/>
      <c r="Y360" s="8"/>
      <c r="AD360" s="6" t="s">
        <v>336</v>
      </c>
      <c r="AF360" s="8"/>
      <c r="AH360" s="6" t="str">
        <f>IF(ISBLANK(AG360),  "", _xlfn.CONCAT("haas/entity/sensor/", LOWER(C360), "/", E360, "/config"))</f>
        <v/>
      </c>
      <c r="AI360" s="6" t="str">
        <f>IF(ISBLANK(AG360),  "", _xlfn.CONCAT(LOWER(C360), "/", E360))</f>
        <v/>
      </c>
      <c r="AK360" s="6"/>
      <c r="AL360" s="34"/>
      <c r="AM360" s="6"/>
      <c r="AN360" s="8"/>
      <c r="AS360" s="6" t="s">
        <v>437</v>
      </c>
      <c r="AV360" s="6"/>
      <c r="AW360" s="10"/>
      <c r="AZ360" s="6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ht="16" customHeight="1">
      <c r="A361" s="68">
        <v>2613</v>
      </c>
      <c r="B361" s="6" t="s">
        <v>26</v>
      </c>
      <c r="C361" s="6" t="s">
        <v>151</v>
      </c>
      <c r="D361" s="6" t="s">
        <v>369</v>
      </c>
      <c r="E361" s="73" t="s">
        <v>768</v>
      </c>
      <c r="F361" s="6" t="str">
        <f>IF(ISBLANK(E361), "", Table2[[#This Row],[unique_id]])</f>
        <v>lighting_reset_adaptive_lighting_ensuite_main</v>
      </c>
      <c r="G361" s="73" t="s">
        <v>206</v>
      </c>
      <c r="H361" s="6" t="s">
        <v>772</v>
      </c>
      <c r="I361" s="6" t="s">
        <v>335</v>
      </c>
      <c r="J361" s="6" t="s">
        <v>779</v>
      </c>
      <c r="M361" s="6" t="s">
        <v>289</v>
      </c>
      <c r="T361" s="6"/>
      <c r="V361" s="8"/>
      <c r="W361" s="8"/>
      <c r="X361" s="8"/>
      <c r="Y361" s="8"/>
      <c r="AD361" s="6" t="s">
        <v>336</v>
      </c>
      <c r="AF361" s="8"/>
      <c r="AH361" s="6" t="str">
        <f>IF(ISBLANK(AG361),  "", _xlfn.CONCAT("haas/entity/sensor/", LOWER(C361), "/", E361, "/config"))</f>
        <v/>
      </c>
      <c r="AI361" s="6" t="str">
        <f>IF(ISBLANK(AG361),  "", _xlfn.CONCAT(LOWER(C361), "/", E361))</f>
        <v/>
      </c>
      <c r="AK361" s="6"/>
      <c r="AL361" s="34"/>
      <c r="AM361" s="6"/>
      <c r="AN361" s="8"/>
      <c r="AS361" s="6" t="s">
        <v>512</v>
      </c>
      <c r="AV361" s="6"/>
      <c r="AW361" s="10"/>
      <c r="AZ361" s="6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ht="16" customHeight="1">
      <c r="A362" s="62">
        <v>2614</v>
      </c>
      <c r="B362" s="6" t="s">
        <v>26</v>
      </c>
      <c r="C362" s="6" t="s">
        <v>151</v>
      </c>
      <c r="D362" s="6" t="s">
        <v>369</v>
      </c>
      <c r="E362" s="73" t="s">
        <v>769</v>
      </c>
      <c r="F362" s="6" t="str">
        <f>IF(ISBLANK(E362), "", Table2[[#This Row],[unique_id]])</f>
        <v>lighting_reset_adaptive_lighting_wardrobe_main</v>
      </c>
      <c r="G362" s="73" t="s">
        <v>210</v>
      </c>
      <c r="H362" s="6" t="s">
        <v>772</v>
      </c>
      <c r="I362" s="6" t="s">
        <v>335</v>
      </c>
      <c r="J362" s="6" t="s">
        <v>779</v>
      </c>
      <c r="M362" s="6" t="s">
        <v>289</v>
      </c>
      <c r="T362" s="6"/>
      <c r="V362" s="8"/>
      <c r="W362" s="8"/>
      <c r="X362" s="8"/>
      <c r="Y362" s="8"/>
      <c r="AD362" s="6" t="s">
        <v>336</v>
      </c>
      <c r="AF362" s="8"/>
      <c r="AH362" s="6" t="str">
        <f>IF(ISBLANK(AG362),  "", _xlfn.CONCAT("haas/entity/sensor/", LOWER(C362), "/", E362, "/config"))</f>
        <v/>
      </c>
      <c r="AI362" s="6" t="str">
        <f>IF(ISBLANK(AG362),  "", _xlfn.CONCAT(LOWER(C362), "/", E362))</f>
        <v/>
      </c>
      <c r="AK362" s="6"/>
      <c r="AL362" s="34"/>
      <c r="AM362" s="6"/>
      <c r="AN362" s="8"/>
      <c r="AS362" s="6" t="s">
        <v>711</v>
      </c>
      <c r="AV362" s="6"/>
      <c r="AW362" s="10"/>
      <c r="AZ362" s="6" t="str">
        <f>IF(AND(ISBLANK(AV362), ISBLANK(AW362)), "", _xlfn.CONCAT("[", IF(ISBLANK(AV362), "", _xlfn.CONCAT("[""mac"", """, AV362, """]")), IF(ISBLANK(AW362), "", _xlfn.CONCAT(", [""ip"", """, AW362, """]")), "]"))</f>
        <v/>
      </c>
    </row>
    <row r="363" spans="1:52" ht="16" customHeight="1">
      <c r="A363" s="62">
        <v>2615</v>
      </c>
      <c r="B363" s="6" t="s">
        <v>26</v>
      </c>
      <c r="C363" s="6" t="s">
        <v>631</v>
      </c>
      <c r="D363" s="6" t="s">
        <v>409</v>
      </c>
      <c r="E363" s="6" t="s">
        <v>408</v>
      </c>
      <c r="F363" s="6" t="str">
        <f>IF(ISBLANK(E363), "", Table2[[#This Row],[unique_id]])</f>
        <v>column_break</v>
      </c>
      <c r="G363" s="6" t="s">
        <v>405</v>
      </c>
      <c r="H363" s="6" t="s">
        <v>772</v>
      </c>
      <c r="I363" s="6" t="s">
        <v>335</v>
      </c>
      <c r="M363" s="6" t="s">
        <v>406</v>
      </c>
      <c r="N363" s="6" t="s">
        <v>407</v>
      </c>
      <c r="T363" s="6"/>
      <c r="V363" s="8"/>
      <c r="W363" s="8"/>
      <c r="X363" s="8"/>
      <c r="Y363" s="8"/>
      <c r="AF363" s="8"/>
      <c r="AI363" s="6" t="str">
        <f>IF(ISBLANK(AG363),  "", _xlfn.CONCAT(LOWER(C363), "/", E363))</f>
        <v/>
      </c>
      <c r="AJ363" s="63"/>
      <c r="AK363" s="6"/>
      <c r="AL363" s="34"/>
      <c r="AM363" s="6"/>
      <c r="AN363" s="8"/>
      <c r="AV363" s="6"/>
      <c r="AW363" s="10"/>
      <c r="AZ363" s="6" t="str">
        <f>IF(AND(ISBLANK(AV363), ISBLANK(AW363)), "", _xlfn.CONCAT("[", IF(ISBLANK(AV363), "", _xlfn.CONCAT("[""mac"", """, AV363, """]")), IF(ISBLANK(AW363), "", _xlfn.CONCAT(", [""ip"", """, AW363, """]")), "]"))</f>
        <v/>
      </c>
    </row>
    <row r="364" spans="1:52" ht="16" customHeight="1">
      <c r="A364" s="63">
        <v>2620</v>
      </c>
      <c r="B364" s="6" t="s">
        <v>26</v>
      </c>
      <c r="C364" s="6" t="s">
        <v>323</v>
      </c>
      <c r="D364" s="6" t="s">
        <v>134</v>
      </c>
      <c r="E364" s="6" t="s">
        <v>321</v>
      </c>
      <c r="F364" s="6" t="str">
        <f>IF(ISBLANK(E364), "", Table2[[#This Row],[unique_id]])</f>
        <v>adaptive_lighting_default</v>
      </c>
      <c r="G364" s="6" t="s">
        <v>329</v>
      </c>
      <c r="H364" s="6" t="s">
        <v>338</v>
      </c>
      <c r="I364" s="6" t="s">
        <v>335</v>
      </c>
      <c r="M364" s="6" t="s">
        <v>289</v>
      </c>
      <c r="T364" s="6"/>
      <c r="V364" s="8"/>
      <c r="W364" s="8"/>
      <c r="X364" s="8"/>
      <c r="Y364" s="8"/>
      <c r="AF364" s="8"/>
      <c r="AH364" s="6" t="str">
        <f>IF(ISBLANK(AG364),  "", _xlfn.CONCAT("haas/entity/sensor/", LOWER(C364), "/", E364, "/config"))</f>
        <v/>
      </c>
      <c r="AI364" s="6" t="str">
        <f>IF(ISBLANK(AG364),  "", _xlfn.CONCAT(LOWER(C364), "/", E364))</f>
        <v/>
      </c>
      <c r="AK364" s="6"/>
      <c r="AL364" s="34"/>
      <c r="AM364" s="6"/>
      <c r="AN364" s="8"/>
      <c r="AV364" s="6"/>
      <c r="AW364" s="6"/>
      <c r="AZ364" s="6" t="str">
        <f>IF(AND(ISBLANK(AV364), ISBLANK(AW364)), "", _xlfn.CONCAT("[", IF(ISBLANK(AV364), "", _xlfn.CONCAT("[""mac"", """, AV364, """]")), IF(ISBLANK(AW364), "", _xlfn.CONCAT(", [""ip"", """, AW364, """]")), "]"))</f>
        <v/>
      </c>
    </row>
    <row r="365" spans="1:52" ht="16" customHeight="1">
      <c r="A365" s="63">
        <v>2621</v>
      </c>
      <c r="B365" s="6" t="s">
        <v>26</v>
      </c>
      <c r="C365" s="6" t="s">
        <v>323</v>
      </c>
      <c r="D365" s="6" t="s">
        <v>134</v>
      </c>
      <c r="E365" s="6" t="s">
        <v>322</v>
      </c>
      <c r="F365" s="6" t="str">
        <f>IF(ISBLANK(E365), "", Table2[[#This Row],[unique_id]])</f>
        <v>adaptive_lighting_sleep_mode_default</v>
      </c>
      <c r="G365" s="6" t="s">
        <v>326</v>
      </c>
      <c r="H365" s="6" t="s">
        <v>338</v>
      </c>
      <c r="I365" s="6" t="s">
        <v>335</v>
      </c>
      <c r="M365" s="6" t="s">
        <v>289</v>
      </c>
      <c r="T365" s="6"/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4"/>
      <c r="AM365" s="6"/>
      <c r="AN365" s="8"/>
      <c r="AV365" s="6"/>
      <c r="AW365" s="10"/>
      <c r="AZ365" s="6" t="str">
        <f>IF(AND(ISBLANK(AV365), ISBLANK(AW365)), "", _xlfn.CONCAT("[", IF(ISBLANK(AV365), "", _xlfn.CONCAT("[""mac"", """, AV365, """]")), IF(ISBLANK(AW365), "", _xlfn.CONCAT(", [""ip"", """, AW365, """]")), "]"))</f>
        <v/>
      </c>
    </row>
    <row r="366" spans="1:52" ht="16" customHeight="1">
      <c r="A366" s="63">
        <v>2622</v>
      </c>
      <c r="B366" s="6" t="s">
        <v>26</v>
      </c>
      <c r="C366" s="6" t="s">
        <v>323</v>
      </c>
      <c r="D366" s="6" t="s">
        <v>134</v>
      </c>
      <c r="E366" s="6" t="s">
        <v>324</v>
      </c>
      <c r="F366" s="6" t="str">
        <f>IF(ISBLANK(E366), "", Table2[[#This Row],[unique_id]])</f>
        <v>adaptive_lighting_adapt_color_default</v>
      </c>
      <c r="G366" s="6" t="s">
        <v>327</v>
      </c>
      <c r="H366" s="6" t="s">
        <v>338</v>
      </c>
      <c r="I366" s="6" t="s">
        <v>335</v>
      </c>
      <c r="T366" s="6"/>
      <c r="V366" s="8"/>
      <c r="W366" s="8"/>
      <c r="X366" s="8"/>
      <c r="Y366" s="8"/>
      <c r="AF366" s="8"/>
      <c r="AH366" s="6" t="str">
        <f>IF(ISBLANK(AG366),  "", _xlfn.CONCAT("haas/entity/sensor/", LOWER(C366), "/", E366, "/config"))</f>
        <v/>
      </c>
      <c r="AI366" s="6" t="str">
        <f>IF(ISBLANK(AG366),  "", _xlfn.CONCAT(LOWER(C366), "/", E366))</f>
        <v/>
      </c>
      <c r="AK366" s="6"/>
      <c r="AL366" s="34"/>
      <c r="AM366" s="6"/>
      <c r="AN366" s="8"/>
      <c r="AV366" s="6"/>
      <c r="AW366" s="6"/>
      <c r="AZ366" s="6" t="str">
        <f>IF(AND(ISBLANK(AV366), ISBLANK(AW366)), "", _xlfn.CONCAT("[", IF(ISBLANK(AV366), "", _xlfn.CONCAT("[""mac"", """, AV366, """]")), IF(ISBLANK(AW366), "", _xlfn.CONCAT(", [""ip"", """, AW366, """]")), "]"))</f>
        <v/>
      </c>
    </row>
    <row r="367" spans="1:52" ht="16" customHeight="1">
      <c r="A367" s="63">
        <v>2623</v>
      </c>
      <c r="B367" s="6" t="s">
        <v>26</v>
      </c>
      <c r="C367" s="6" t="s">
        <v>323</v>
      </c>
      <c r="D367" s="6" t="s">
        <v>134</v>
      </c>
      <c r="E367" s="6" t="s">
        <v>325</v>
      </c>
      <c r="F367" s="6" t="str">
        <f>IF(ISBLANK(E367), "", Table2[[#This Row],[unique_id]])</f>
        <v>adaptive_lighting_adapt_brightness_default</v>
      </c>
      <c r="G367" s="6" t="s">
        <v>328</v>
      </c>
      <c r="H367" s="6" t="s">
        <v>338</v>
      </c>
      <c r="I367" s="6" t="s">
        <v>335</v>
      </c>
      <c r="T367" s="6"/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K367" s="6"/>
      <c r="AL367" s="34"/>
      <c r="AM367" s="6"/>
      <c r="AN367" s="8"/>
      <c r="AV367" s="6"/>
      <c r="AW367" s="6"/>
      <c r="AZ367" s="6" t="str">
        <f>IF(AND(ISBLANK(AV367), ISBLANK(AW367)), "", _xlfn.CONCAT("[", IF(ISBLANK(AV367), "", _xlfn.CONCAT("[""mac"", """, AV367, """]")), IF(ISBLANK(AW367), "", _xlfn.CONCAT(", [""ip"", """, AW367, """]")), "]"))</f>
        <v/>
      </c>
    </row>
    <row r="368" spans="1:52" ht="16" customHeight="1">
      <c r="A368" s="63">
        <v>2624</v>
      </c>
      <c r="B368" s="6" t="s">
        <v>26</v>
      </c>
      <c r="C368" s="6" t="s">
        <v>323</v>
      </c>
      <c r="D368" s="6" t="s">
        <v>134</v>
      </c>
      <c r="E368" s="6" t="s">
        <v>339</v>
      </c>
      <c r="F368" s="6" t="str">
        <f>IF(ISBLANK(E368), "", Table2[[#This Row],[unique_id]])</f>
        <v>adaptive_lighting_bedroom</v>
      </c>
      <c r="G368" s="6" t="s">
        <v>329</v>
      </c>
      <c r="H368" s="6" t="s">
        <v>337</v>
      </c>
      <c r="I368" s="6" t="s">
        <v>335</v>
      </c>
      <c r="M368" s="6" t="s">
        <v>289</v>
      </c>
      <c r="T368" s="6"/>
      <c r="V368" s="8"/>
      <c r="W368" s="8"/>
      <c r="X368" s="8"/>
      <c r="Y368" s="8"/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K368" s="6"/>
      <c r="AL368" s="34"/>
      <c r="AM368" s="6"/>
      <c r="AN368" s="8"/>
      <c r="AV368" s="6"/>
      <c r="AW368" s="6"/>
      <c r="AZ368" s="6" t="str">
        <f>IF(AND(ISBLANK(AV368), ISBLANK(AW368)), "", _xlfn.CONCAT("[", IF(ISBLANK(AV368), "", _xlfn.CONCAT("[""mac"", """, AV368, """]")), IF(ISBLANK(AW368), "", _xlfn.CONCAT(", [""ip"", """, AW368, """]")), "]"))</f>
        <v/>
      </c>
    </row>
    <row r="369" spans="1:52" ht="16" customHeight="1">
      <c r="A369" s="63">
        <v>2625</v>
      </c>
      <c r="B369" s="6" t="s">
        <v>26</v>
      </c>
      <c r="C369" s="6" t="s">
        <v>323</v>
      </c>
      <c r="D369" s="6" t="s">
        <v>134</v>
      </c>
      <c r="E369" s="6" t="s">
        <v>340</v>
      </c>
      <c r="F369" s="6" t="str">
        <f>IF(ISBLANK(E369), "", Table2[[#This Row],[unique_id]])</f>
        <v>adaptive_lighting_sleep_mode_bedroom</v>
      </c>
      <c r="G369" s="6" t="s">
        <v>326</v>
      </c>
      <c r="H369" s="6" t="s">
        <v>337</v>
      </c>
      <c r="I369" s="6" t="s">
        <v>335</v>
      </c>
      <c r="M369" s="6" t="s">
        <v>289</v>
      </c>
      <c r="T369" s="6"/>
      <c r="V369" s="8"/>
      <c r="W369" s="8"/>
      <c r="X369" s="8"/>
      <c r="Y369" s="8"/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4"/>
      <c r="AM369" s="6"/>
      <c r="AN369" s="8"/>
      <c r="AV369" s="6"/>
      <c r="AW369" s="6"/>
      <c r="AZ369" s="6" t="str">
        <f>IF(AND(ISBLANK(AV369), ISBLANK(AW369)), "", _xlfn.CONCAT("[", IF(ISBLANK(AV369), "", _xlfn.CONCAT("[""mac"", """, AV369, """]")), IF(ISBLANK(AW369), "", _xlfn.CONCAT(", [""ip"", """, AW369, """]")), "]"))</f>
        <v/>
      </c>
    </row>
    <row r="370" spans="1:52" ht="16" customHeight="1">
      <c r="A370" s="63">
        <v>2626</v>
      </c>
      <c r="B370" s="6" t="s">
        <v>26</v>
      </c>
      <c r="C370" s="6" t="s">
        <v>323</v>
      </c>
      <c r="D370" s="6" t="s">
        <v>134</v>
      </c>
      <c r="E370" s="6" t="s">
        <v>341</v>
      </c>
      <c r="F370" s="6" t="str">
        <f>IF(ISBLANK(E370), "", Table2[[#This Row],[unique_id]])</f>
        <v>adaptive_lighting_adapt_color_bedroom</v>
      </c>
      <c r="G370" s="6" t="s">
        <v>327</v>
      </c>
      <c r="H370" s="6" t="s">
        <v>337</v>
      </c>
      <c r="I370" s="6" t="s">
        <v>335</v>
      </c>
      <c r="T370" s="6"/>
      <c r="V370" s="8"/>
      <c r="W370" s="8"/>
      <c r="X370" s="8"/>
      <c r="Y370" s="8"/>
      <c r="AF370" s="8"/>
      <c r="AH370" s="6" t="str">
        <f>IF(ISBLANK(AG370),  "", _xlfn.CONCAT("haas/entity/sensor/", LOWER(C370), "/", E370, "/config"))</f>
        <v/>
      </c>
      <c r="AI370" s="6" t="str">
        <f>IF(ISBLANK(AG370),  "", _xlfn.CONCAT(LOWER(C370), "/", E370))</f>
        <v/>
      </c>
      <c r="AK370" s="6"/>
      <c r="AL370" s="34"/>
      <c r="AM370" s="6"/>
      <c r="AN370" s="8"/>
      <c r="AV370" s="6"/>
      <c r="AW370" s="6"/>
      <c r="AZ370" s="6" t="str">
        <f>IF(AND(ISBLANK(AV370), ISBLANK(AW370)), "", _xlfn.CONCAT("[", IF(ISBLANK(AV370), "", _xlfn.CONCAT("[""mac"", """, AV370, """]")), IF(ISBLANK(AW370), "", _xlfn.CONCAT(", [""ip"", """, AW370, """]")), "]"))</f>
        <v/>
      </c>
    </row>
    <row r="371" spans="1:52" ht="16" customHeight="1">
      <c r="A371" s="63">
        <v>2627</v>
      </c>
      <c r="B371" s="6" t="s">
        <v>26</v>
      </c>
      <c r="C371" s="6" t="s">
        <v>323</v>
      </c>
      <c r="D371" s="6" t="s">
        <v>134</v>
      </c>
      <c r="E371" s="6" t="s">
        <v>342</v>
      </c>
      <c r="F371" s="6" t="str">
        <f>IF(ISBLANK(E371), "", Table2[[#This Row],[unique_id]])</f>
        <v>adaptive_lighting_adapt_brightness_bedroom</v>
      </c>
      <c r="G371" s="6" t="s">
        <v>328</v>
      </c>
      <c r="H371" s="6" t="s">
        <v>337</v>
      </c>
      <c r="I371" s="6" t="s">
        <v>335</v>
      </c>
      <c r="T371" s="6"/>
      <c r="V371" s="8"/>
      <c r="W371" s="8"/>
      <c r="X371" s="8"/>
      <c r="Y371" s="8"/>
      <c r="AF371" s="8"/>
      <c r="AH371" s="6" t="str">
        <f>IF(ISBLANK(AG371),  "", _xlfn.CONCAT("haas/entity/sensor/", LOWER(C371), "/", E371, "/config"))</f>
        <v/>
      </c>
      <c r="AI371" s="6" t="str">
        <f>IF(ISBLANK(AG371),  "", _xlfn.CONCAT(LOWER(C371), "/", E371))</f>
        <v/>
      </c>
      <c r="AK371" s="6"/>
      <c r="AL371" s="34"/>
      <c r="AM371" s="6"/>
      <c r="AN371" s="8"/>
      <c r="AV371" s="6"/>
      <c r="AW371" s="6"/>
      <c r="AZ371" s="6" t="str">
        <f>IF(AND(ISBLANK(AV371), ISBLANK(AW371)), "", _xlfn.CONCAT("[", IF(ISBLANK(AV371), "", _xlfn.CONCAT("[""mac"", """, AV371, """]")), IF(ISBLANK(AW371), "", _xlfn.CONCAT(", [""ip"", """, AW371, """]")), "]"))</f>
        <v/>
      </c>
    </row>
    <row r="372" spans="1:52" ht="16" customHeight="1">
      <c r="A372" s="63">
        <v>2628</v>
      </c>
      <c r="B372" s="12" t="s">
        <v>26</v>
      </c>
      <c r="C372" s="12" t="s">
        <v>323</v>
      </c>
      <c r="D372" s="12" t="s">
        <v>134</v>
      </c>
      <c r="E372" s="12" t="s">
        <v>364</v>
      </c>
      <c r="F372" s="6" t="str">
        <f>IF(ISBLANK(E372), "", Table2[[#This Row],[unique_id]])</f>
        <v>adaptive_lighting_night_light</v>
      </c>
      <c r="G372" s="12" t="s">
        <v>329</v>
      </c>
      <c r="H372" s="12" t="s">
        <v>350</v>
      </c>
      <c r="I372" s="6" t="s">
        <v>335</v>
      </c>
      <c r="K372" s="12"/>
      <c r="L372" s="12"/>
      <c r="M372" s="6" t="s">
        <v>289</v>
      </c>
      <c r="T372" s="6"/>
      <c r="V372" s="8"/>
      <c r="W372" s="8"/>
      <c r="X372" s="8"/>
      <c r="Y372" s="8"/>
      <c r="AF372" s="8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K372" s="6"/>
      <c r="AL372" s="34"/>
      <c r="AM372" s="6"/>
      <c r="AN372" s="8"/>
      <c r="AV372" s="6"/>
      <c r="AW372" s="6"/>
      <c r="AZ372" s="6" t="str">
        <f>IF(AND(ISBLANK(AV372), ISBLANK(AW372)), "", _xlfn.CONCAT("[", IF(ISBLANK(AV372), "", _xlfn.CONCAT("[""mac"", """, AV372, """]")), IF(ISBLANK(AW372), "", _xlfn.CONCAT(", [""ip"", """, AW372, """]")), "]"))</f>
        <v/>
      </c>
    </row>
    <row r="373" spans="1:52" ht="16" customHeight="1">
      <c r="A373" s="63">
        <v>2629</v>
      </c>
      <c r="B373" s="12" t="s">
        <v>26</v>
      </c>
      <c r="C373" s="12" t="s">
        <v>323</v>
      </c>
      <c r="D373" s="12" t="s">
        <v>134</v>
      </c>
      <c r="E373" s="12" t="s">
        <v>365</v>
      </c>
      <c r="F373" s="6" t="str">
        <f>IF(ISBLANK(E373), "", Table2[[#This Row],[unique_id]])</f>
        <v>adaptive_lighting_sleep_mode_night_light</v>
      </c>
      <c r="G373" s="12" t="s">
        <v>326</v>
      </c>
      <c r="H373" s="12" t="s">
        <v>350</v>
      </c>
      <c r="I373" s="6" t="s">
        <v>335</v>
      </c>
      <c r="K373" s="12"/>
      <c r="L373" s="12"/>
      <c r="M373" s="6" t="s">
        <v>289</v>
      </c>
      <c r="T373" s="6"/>
      <c r="V373" s="8"/>
      <c r="W373" s="8"/>
      <c r="X373" s="8"/>
      <c r="Y373" s="8"/>
      <c r="AF373" s="8"/>
      <c r="AH373" s="6" t="str">
        <f>IF(ISBLANK(AG373),  "", _xlfn.CONCAT("haas/entity/sensor/", LOWER(C373), "/", E373, "/config"))</f>
        <v/>
      </c>
      <c r="AI373" s="6" t="str">
        <f>IF(ISBLANK(AG373),  "", _xlfn.CONCAT(LOWER(C373), "/", E373))</f>
        <v/>
      </c>
      <c r="AK373" s="6"/>
      <c r="AL373" s="34"/>
      <c r="AM373" s="6"/>
      <c r="AN373" s="8"/>
      <c r="AV373" s="6"/>
      <c r="AW373" s="6"/>
      <c r="AZ373" s="6" t="str">
        <f>IF(AND(ISBLANK(AV373), ISBLANK(AW373)), "", _xlfn.CONCAT("[", IF(ISBLANK(AV373), "", _xlfn.CONCAT("[""mac"", """, AV373, """]")), IF(ISBLANK(AW373), "", _xlfn.CONCAT(", [""ip"", """, AW373, """]")), "]"))</f>
        <v/>
      </c>
    </row>
    <row r="374" spans="1:52" ht="16" customHeight="1">
      <c r="A374" s="63">
        <v>2630</v>
      </c>
      <c r="B374" s="12" t="s">
        <v>26</v>
      </c>
      <c r="C374" s="12" t="s">
        <v>323</v>
      </c>
      <c r="D374" s="12" t="s">
        <v>134</v>
      </c>
      <c r="E374" s="12" t="s">
        <v>366</v>
      </c>
      <c r="F374" s="6" t="str">
        <f>IF(ISBLANK(E374), "", Table2[[#This Row],[unique_id]])</f>
        <v>adaptive_lighting_adapt_color_night_light</v>
      </c>
      <c r="G374" s="12" t="s">
        <v>327</v>
      </c>
      <c r="H374" s="12" t="s">
        <v>350</v>
      </c>
      <c r="I374" s="6" t="s">
        <v>335</v>
      </c>
      <c r="K374" s="12"/>
      <c r="L374" s="12"/>
      <c r="T374" s="6"/>
      <c r="V374" s="8"/>
      <c r="W374" s="8"/>
      <c r="X374" s="8"/>
      <c r="Y374" s="8"/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4"/>
      <c r="AM374" s="6"/>
      <c r="AN374" s="8"/>
      <c r="AV374" s="6"/>
      <c r="AW374" s="6"/>
      <c r="AZ374" s="6" t="str">
        <f>IF(AND(ISBLANK(AV374), ISBLANK(AW374)), "", _xlfn.CONCAT("[", IF(ISBLANK(AV374), "", _xlfn.CONCAT("[""mac"", """, AV374, """]")), IF(ISBLANK(AW374), "", _xlfn.CONCAT(", [""ip"", """, AW374, """]")), "]"))</f>
        <v/>
      </c>
    </row>
    <row r="375" spans="1:52" ht="16" customHeight="1">
      <c r="A375" s="63">
        <v>2631</v>
      </c>
      <c r="B375" s="12" t="s">
        <v>26</v>
      </c>
      <c r="C375" s="12" t="s">
        <v>323</v>
      </c>
      <c r="D375" s="12" t="s">
        <v>134</v>
      </c>
      <c r="E375" s="12" t="s">
        <v>367</v>
      </c>
      <c r="F375" s="6" t="str">
        <f>IF(ISBLANK(E375), "", Table2[[#This Row],[unique_id]])</f>
        <v>adaptive_lighting_adapt_brightness_night_light</v>
      </c>
      <c r="G375" s="12" t="s">
        <v>328</v>
      </c>
      <c r="H375" s="12" t="s">
        <v>350</v>
      </c>
      <c r="I375" s="6" t="s">
        <v>335</v>
      </c>
      <c r="K375" s="12"/>
      <c r="L375" s="12"/>
      <c r="T375" s="6"/>
      <c r="V375" s="8"/>
      <c r="W375" s="8"/>
      <c r="X375" s="8"/>
      <c r="Y375" s="8"/>
      <c r="AF375" s="8"/>
      <c r="AH375" s="6" t="str">
        <f>IF(ISBLANK(AG375),  "", _xlfn.CONCAT("haas/entity/sensor/", LOWER(C375), "/", E375, "/config"))</f>
        <v/>
      </c>
      <c r="AI375" s="6" t="str">
        <f>IF(ISBLANK(AG375),  "", _xlfn.CONCAT(LOWER(C375), "/", E375))</f>
        <v/>
      </c>
      <c r="AK375" s="6"/>
      <c r="AL375" s="34"/>
      <c r="AM375" s="6"/>
      <c r="AN375" s="8"/>
      <c r="AV375" s="6"/>
      <c r="AW375" s="6"/>
      <c r="AZ375" s="6" t="str">
        <f>IF(AND(ISBLANK(AV375), ISBLANK(AW375)), "", _xlfn.CONCAT("[", IF(ISBLANK(AV375), "", _xlfn.CONCAT("[""mac"", """, AV375, """]")), IF(ISBLANK(AW375), "", _xlfn.CONCAT(", [""ip"", """, AW375, """]")), "]"))</f>
        <v/>
      </c>
    </row>
    <row r="376" spans="1:52" ht="16" customHeight="1">
      <c r="A376" s="62">
        <v>2631</v>
      </c>
      <c r="B376" s="6" t="s">
        <v>833</v>
      </c>
      <c r="C376" s="6" t="s">
        <v>631</v>
      </c>
      <c r="D376" s="6" t="s">
        <v>409</v>
      </c>
      <c r="E376" s="6" t="s">
        <v>408</v>
      </c>
      <c r="F376" s="6" t="str">
        <f>IF(ISBLANK(E376), "", Table2[[#This Row],[unique_id]])</f>
        <v>column_break</v>
      </c>
      <c r="G376" s="6" t="s">
        <v>405</v>
      </c>
      <c r="H376" s="12" t="s">
        <v>350</v>
      </c>
      <c r="I376" s="6" t="s">
        <v>335</v>
      </c>
      <c r="M376" s="6" t="s">
        <v>406</v>
      </c>
      <c r="N376" s="6" t="s">
        <v>407</v>
      </c>
      <c r="T376" s="6"/>
      <c r="V376" s="8"/>
      <c r="W376" s="8"/>
      <c r="X376" s="8"/>
      <c r="Y376" s="8"/>
      <c r="AF376" s="8"/>
      <c r="AI376" s="6" t="str">
        <f>IF(ISBLANK(AG376),  "", _xlfn.CONCAT(LOWER(C376), "/", E376))</f>
        <v/>
      </c>
      <c r="AK376" s="6"/>
      <c r="AL376" s="34"/>
      <c r="AM376" s="6"/>
      <c r="AN376" s="8"/>
      <c r="AV376" s="6"/>
      <c r="AW376" s="6"/>
      <c r="AZ376" s="6" t="str">
        <f>IF(AND(ISBLANK(AV376), ISBLANK(AW376)), "", _xlfn.CONCAT("[", IF(ISBLANK(AV376), "", _xlfn.CONCAT("[""mac"", """, AV376, """]")), IF(ISBLANK(AW376), "", _xlfn.CONCAT(", [""ip"", """, AW376, """]")), "]"))</f>
        <v/>
      </c>
    </row>
    <row r="377" spans="1:52" ht="16" customHeight="1">
      <c r="A377" s="6">
        <v>2640</v>
      </c>
      <c r="B377" s="6" t="s">
        <v>833</v>
      </c>
      <c r="C377" s="6" t="s">
        <v>151</v>
      </c>
      <c r="D377" s="6" t="s">
        <v>915</v>
      </c>
      <c r="E377" s="6" t="s">
        <v>916</v>
      </c>
      <c r="F377" s="6" t="str">
        <f>IF(ISBLANK(E377), "", Table2[[#This Row],[unique_id]])</f>
        <v>synchronize_devices</v>
      </c>
      <c r="G377" s="6" t="s">
        <v>918</v>
      </c>
      <c r="H377" s="6" t="s">
        <v>917</v>
      </c>
      <c r="I377" s="6" t="s">
        <v>335</v>
      </c>
      <c r="M377" s="6" t="s">
        <v>289</v>
      </c>
      <c r="T377" s="6"/>
      <c r="V377" s="8"/>
      <c r="W377" s="8"/>
      <c r="X377" s="8"/>
      <c r="Y377" s="8"/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J377" s="12"/>
      <c r="AK377" s="6"/>
      <c r="AL377" s="33"/>
      <c r="AM377" s="6"/>
      <c r="AN377" s="8"/>
      <c r="AP377" s="63"/>
      <c r="AV377" s="6"/>
      <c r="AW377" s="6"/>
      <c r="AZ377" s="6" t="str">
        <f>IF(AND(ISBLANK(AV377), ISBLANK(AW377)), "", _xlfn.CONCAT("[", IF(ISBLANK(AV377), "", _xlfn.CONCAT("[""mac"", """, AV377, """]")), IF(ISBLANK(AW377), "", _xlfn.CONCAT(", [""ip"", """, AW377, """]")), "]"))</f>
        <v/>
      </c>
    </row>
    <row r="378" spans="1:52" ht="16" customHeight="1">
      <c r="A378" s="6">
        <v>2656</v>
      </c>
      <c r="B378" s="6" t="s">
        <v>26</v>
      </c>
      <c r="C378" s="6" t="s">
        <v>631</v>
      </c>
      <c r="D378" s="6" t="s">
        <v>409</v>
      </c>
      <c r="E378" s="6" t="s">
        <v>408</v>
      </c>
      <c r="F378" s="6" t="str">
        <f>IF(ISBLANK(E378), "", Table2[[#This Row],[unique_id]])</f>
        <v>column_break</v>
      </c>
      <c r="G378" s="6" t="s">
        <v>405</v>
      </c>
      <c r="H378" s="6" t="s">
        <v>1125</v>
      </c>
      <c r="I378" s="6" t="s">
        <v>144</v>
      </c>
      <c r="M378" s="6" t="s">
        <v>406</v>
      </c>
      <c r="N378" s="6" t="s">
        <v>407</v>
      </c>
      <c r="O378" s="74"/>
      <c r="T378" s="6"/>
      <c r="V378" s="8"/>
      <c r="W378" s="8"/>
      <c r="X378" s="8"/>
      <c r="Y378" s="8"/>
      <c r="AF378" s="8"/>
      <c r="AI378" s="6" t="str">
        <f>IF(ISBLANK(AG378),  "", _xlfn.CONCAT(LOWER(C378), "/", E378))</f>
        <v/>
      </c>
      <c r="AJ378" s="10"/>
      <c r="AK378" s="6"/>
      <c r="AL378" s="34"/>
      <c r="AM378" s="6"/>
      <c r="AN378" s="8"/>
      <c r="AV378" s="6"/>
      <c r="AW378" s="63"/>
      <c r="AZ378" s="6" t="str">
        <f>IF(AND(ISBLANK(AV378), ISBLANK(AW378)), "", _xlfn.CONCAT("[", IF(ISBLANK(AV378), "", _xlfn.CONCAT("[""mac"", """, AV378, """]")), IF(ISBLANK(AW378), "", _xlfn.CONCAT(", [""ip"", """, AW378, """]")), "]"))</f>
        <v/>
      </c>
    </row>
    <row r="379" spans="1:52" ht="16" customHeight="1">
      <c r="A379" s="6">
        <v>2660</v>
      </c>
      <c r="B379" s="6" t="s">
        <v>26</v>
      </c>
      <c r="C379" s="6" t="s">
        <v>631</v>
      </c>
      <c r="D379" s="6" t="s">
        <v>409</v>
      </c>
      <c r="E379" s="6" t="s">
        <v>408</v>
      </c>
      <c r="F379" s="6" t="str">
        <f>IF(ISBLANK(E379), "", Table2[[#This Row],[unique_id]])</f>
        <v>column_break</v>
      </c>
      <c r="G379" s="6" t="s">
        <v>405</v>
      </c>
      <c r="H379" s="6" t="s">
        <v>1125</v>
      </c>
      <c r="I379" s="6" t="s">
        <v>144</v>
      </c>
      <c r="M379" s="6" t="s">
        <v>406</v>
      </c>
      <c r="N379" s="6" t="s">
        <v>407</v>
      </c>
      <c r="T379" s="6"/>
      <c r="V379" s="8"/>
      <c r="W379" s="8"/>
      <c r="X379" s="8"/>
      <c r="Y379" s="8"/>
      <c r="AF379" s="8"/>
      <c r="AI379" s="6" t="str">
        <f>IF(ISBLANK(AG379),  "", _xlfn.CONCAT(LOWER(C379), "/", E379))</f>
        <v/>
      </c>
      <c r="AK379" s="6"/>
      <c r="AL379" s="34"/>
      <c r="AM379" s="6"/>
      <c r="AN379" s="8"/>
      <c r="AV379" s="6"/>
      <c r="AW379" s="63"/>
      <c r="AZ379" s="6" t="str">
        <f>IF(AND(ISBLANK(AV379), ISBLANK(AW379)), "", _xlfn.CONCAT("[", IF(ISBLANK(AV379), "", _xlfn.CONCAT("[""mac"", """, AV379, """]")), IF(ISBLANK(AW379), "", _xlfn.CONCAT(", [""ip"", """, AW379, """]")), "]"))</f>
        <v/>
      </c>
    </row>
    <row r="380" spans="1:52" ht="16" customHeight="1">
      <c r="A380" s="6">
        <v>2700</v>
      </c>
      <c r="B380" s="6" t="s">
        <v>26</v>
      </c>
      <c r="C380" s="6" t="s">
        <v>151</v>
      </c>
      <c r="D380" s="6" t="s">
        <v>369</v>
      </c>
      <c r="E380" s="6" t="s">
        <v>991</v>
      </c>
      <c r="F380" s="6" t="str">
        <f>IF(ISBLANK(E380), "", Table2[[#This Row],[unique_id]])</f>
        <v>back_door_lock_security</v>
      </c>
      <c r="G380" s="6" t="s">
        <v>987</v>
      </c>
      <c r="H380" s="6" t="s">
        <v>960</v>
      </c>
      <c r="I380" s="6" t="s">
        <v>219</v>
      </c>
      <c r="M380" s="6" t="s">
        <v>136</v>
      </c>
      <c r="T380" s="6"/>
      <c r="V380" s="8"/>
      <c r="W380" s="8"/>
      <c r="X380" s="8"/>
      <c r="Y380" s="8"/>
      <c r="AD380" s="6" t="s">
        <v>1002</v>
      </c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4"/>
      <c r="AM380" s="6"/>
      <c r="AN380" s="8"/>
      <c r="AV380" s="13"/>
      <c r="AW380" s="12"/>
      <c r="AX380" s="12"/>
      <c r="AY380" s="12"/>
      <c r="AZ380" s="6" t="str">
        <f>IF(AND(ISBLANK(AV380), ISBLANK(AW380)), "", _xlfn.CONCAT("[", IF(ISBLANK(AV380), "", _xlfn.CONCAT("[""mac"", """, AV380, """]")), IF(ISBLANK(AW380), "", _xlfn.CONCAT(", [""ip"", """, AW380, """]")), "]"))</f>
        <v/>
      </c>
    </row>
    <row r="381" spans="1:52" ht="16" customHeight="1">
      <c r="A381" s="6">
        <v>2701</v>
      </c>
      <c r="B381" s="6" t="s">
        <v>26</v>
      </c>
      <c r="C381" s="6" t="s">
        <v>151</v>
      </c>
      <c r="D381" s="6" t="s">
        <v>149</v>
      </c>
      <c r="E381" s="6" t="s">
        <v>1004</v>
      </c>
      <c r="F381" s="6" t="str">
        <f>IF(ISBLANK(E381), "", Table2[[#This Row],[unique_id]])</f>
        <v>template_back_door_state</v>
      </c>
      <c r="G381" s="6" t="s">
        <v>329</v>
      </c>
      <c r="H381" s="6" t="s">
        <v>960</v>
      </c>
      <c r="I381" s="6" t="s">
        <v>219</v>
      </c>
      <c r="T381" s="6"/>
      <c r="V381" s="8"/>
      <c r="W381" s="8"/>
      <c r="X381" s="8"/>
      <c r="Y381" s="8"/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J381" s="10"/>
      <c r="AK381" s="6"/>
      <c r="AL381" s="34"/>
      <c r="AM381" s="6"/>
      <c r="AN381" s="8"/>
      <c r="AV381" s="13"/>
      <c r="AW381" s="12"/>
      <c r="AX381" s="12"/>
      <c r="AY381" s="12"/>
      <c r="AZ381" s="6" t="str">
        <f>IF(AND(ISBLANK(AV381), ISBLANK(AW381)), "", _xlfn.CONCAT("[", IF(ISBLANK(AV381), "", _xlfn.CONCAT("[""mac"", """, AV381, """]")), IF(ISBLANK(AW381), "", _xlfn.CONCAT(", [""ip"", """, AW381, """]")), "]"))</f>
        <v/>
      </c>
    </row>
    <row r="382" spans="1:52" ht="16" customHeight="1">
      <c r="A382" s="6">
        <v>2702</v>
      </c>
      <c r="B382" s="6" t="s">
        <v>26</v>
      </c>
      <c r="C382" s="6" t="s">
        <v>948</v>
      </c>
      <c r="D382" s="6" t="s">
        <v>954</v>
      </c>
      <c r="E382" s="6" t="s">
        <v>955</v>
      </c>
      <c r="F382" s="6" t="str">
        <f>IF(ISBLANK(E382), "", Table2[[#This Row],[unique_id]])</f>
        <v>back_door_lock</v>
      </c>
      <c r="G382" s="6" t="s">
        <v>1006</v>
      </c>
      <c r="H382" s="6" t="s">
        <v>960</v>
      </c>
      <c r="I382" s="6" t="s">
        <v>219</v>
      </c>
      <c r="M382" s="6" t="s">
        <v>136</v>
      </c>
      <c r="T382" s="6"/>
      <c r="V382" s="8"/>
      <c r="W382" s="8" t="s">
        <v>703</v>
      </c>
      <c r="X382" s="8"/>
      <c r="Y382" s="14" t="s">
        <v>1136</v>
      </c>
      <c r="AF382" s="8"/>
      <c r="AH382" s="6" t="str">
        <f>IF(ISBLANK(AG382),  "", _xlfn.CONCAT("haas/entity/sensor/", LOWER(C382), "/", E382, "/config"))</f>
        <v/>
      </c>
      <c r="AI382" s="6" t="str">
        <f>IF(ISBLANK(AG382),  "", _xlfn.CONCAT(LOWER(C382), "/", E382))</f>
        <v/>
      </c>
      <c r="AK382" s="6"/>
      <c r="AL382" s="34"/>
      <c r="AM382" s="6" t="s">
        <v>953</v>
      </c>
      <c r="AN382" s="8" t="s">
        <v>951</v>
      </c>
      <c r="AO382" s="6" t="s">
        <v>949</v>
      </c>
      <c r="AP382" s="9" t="s">
        <v>950</v>
      </c>
      <c r="AQ382" s="6" t="s">
        <v>948</v>
      </c>
      <c r="AS382" s="6" t="s">
        <v>797</v>
      </c>
      <c r="AV382" s="6" t="s">
        <v>947</v>
      </c>
      <c r="AW382" s="6"/>
      <c r="AZ382" s="6" t="str">
        <f>IF(AND(ISBLANK(AV382), ISBLANK(AW382)), "", _xlfn.CONCAT("[", IF(ISBLANK(AV382), "", _xlfn.CONCAT("[""mac"", """, AV382, """]")), IF(ISBLANK(AW382), "", _xlfn.CONCAT(", [""ip"", """, AW382, """]")), "]"))</f>
        <v>[["mac", "0x000d6f0011274420"]]</v>
      </c>
    </row>
    <row r="383" spans="1:52" ht="16" customHeight="1">
      <c r="A383" s="6">
        <v>2703</v>
      </c>
      <c r="B383" s="6" t="s">
        <v>26</v>
      </c>
      <c r="C383" s="6" t="s">
        <v>410</v>
      </c>
      <c r="D383" s="6" t="s">
        <v>149</v>
      </c>
      <c r="E383" s="6" t="s">
        <v>997</v>
      </c>
      <c r="F383" s="6" t="str">
        <f>IF(ISBLANK(E383), "", Table2[[#This Row],[unique_id]])</f>
        <v>template_back_door_sensor_contact_last</v>
      </c>
      <c r="G383" s="6" t="s">
        <v>1005</v>
      </c>
      <c r="H383" s="6" t="s">
        <v>960</v>
      </c>
      <c r="I383" s="6" t="s">
        <v>219</v>
      </c>
      <c r="M383" s="6" t="s">
        <v>136</v>
      </c>
      <c r="T383" s="6"/>
      <c r="V383" s="8"/>
      <c r="W383" s="8" t="s">
        <v>703</v>
      </c>
      <c r="X383" s="8"/>
      <c r="Y383" s="14" t="s">
        <v>1136</v>
      </c>
      <c r="AF383" s="8"/>
      <c r="AH383" s="6" t="str">
        <f>IF(ISBLANK(AG383),  "", _xlfn.CONCAT("haas/entity/sensor/", LOWER(C383), "/", E383, "/config"))</f>
        <v/>
      </c>
      <c r="AI383" s="6" t="str">
        <f>IF(ISBLANK(AG383),  "", _xlfn.CONCAT(LOWER(C383), "/", E383))</f>
        <v/>
      </c>
      <c r="AK383" s="6"/>
      <c r="AL383" s="34"/>
      <c r="AM383" s="6" t="s">
        <v>981</v>
      </c>
      <c r="AN383" s="8" t="s">
        <v>951</v>
      </c>
      <c r="AO383" s="9" t="s">
        <v>978</v>
      </c>
      <c r="AP383" s="9" t="s">
        <v>979</v>
      </c>
      <c r="AQ383" s="6" t="s">
        <v>410</v>
      </c>
      <c r="AS383" s="6" t="s">
        <v>797</v>
      </c>
      <c r="AV383" s="6" t="s">
        <v>982</v>
      </c>
      <c r="AW383" s="6"/>
      <c r="AZ383" s="6" t="str">
        <f>IF(AND(ISBLANK(AV383), ISBLANK(AW383)), "", _xlfn.CONCAT("[", IF(ISBLANK(AV383), "", _xlfn.CONCAT("[""mac"", """, AV383, """]")), IF(ISBLANK(AW383), "", _xlfn.CONCAT(", [""ip"", """, AW383, """]")), "]"))</f>
        <v>[["mac", "0x00124b0029119f9a"]]</v>
      </c>
    </row>
    <row r="384" spans="1:52" ht="16" customHeight="1">
      <c r="A384" s="36">
        <v>2704</v>
      </c>
      <c r="B384" s="36" t="s">
        <v>833</v>
      </c>
      <c r="C384" s="36" t="s">
        <v>245</v>
      </c>
      <c r="D384" s="36" t="s">
        <v>147</v>
      </c>
      <c r="E384" s="36"/>
      <c r="F384" s="36" t="str">
        <f>IF(ISBLANK(E384), "", Table2[[#This Row],[unique_id]])</f>
        <v/>
      </c>
      <c r="G384" s="36" t="s">
        <v>960</v>
      </c>
      <c r="H384" s="36" t="s">
        <v>974</v>
      </c>
      <c r="I384" s="36" t="s">
        <v>219</v>
      </c>
      <c r="J384" s="36"/>
      <c r="K384" s="36"/>
      <c r="L384" s="36"/>
      <c r="M384" s="36"/>
      <c r="N384" s="36"/>
      <c r="O384" s="37"/>
      <c r="P384" s="36"/>
      <c r="Q384" s="36"/>
      <c r="R384" s="36"/>
      <c r="S384" s="36"/>
      <c r="T384" s="36"/>
      <c r="U384" s="36"/>
      <c r="V384" s="37"/>
      <c r="W384" s="37"/>
      <c r="X384" s="37"/>
      <c r="Y384" s="37"/>
      <c r="Z384" s="37"/>
      <c r="AA384" s="36"/>
      <c r="AB384" s="36"/>
      <c r="AC384" s="36"/>
      <c r="AD384" s="36"/>
      <c r="AE384" s="36"/>
      <c r="AF384" s="37"/>
      <c r="AG384" s="36"/>
      <c r="AH384" s="36" t="str">
        <f>IF(ISBLANK(AG384),  "", _xlfn.CONCAT("haas/entity/sensor/", LOWER(C384), "/", E384, "/config"))</f>
        <v/>
      </c>
      <c r="AI384" s="36" t="str">
        <f>IF(ISBLANK(AG384),  "", _xlfn.CONCAT(LOWER(C384), "/", E384))</f>
        <v/>
      </c>
      <c r="AJ384" s="70"/>
      <c r="AK384" s="36"/>
      <c r="AL384" s="38"/>
      <c r="AM384" s="36"/>
      <c r="AN384" s="37"/>
      <c r="AO384" s="36"/>
      <c r="AP384" s="39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 t="str">
        <f>IF(AND(ISBLANK(AV384), ISBLANK(AW384)), "", _xlfn.CONCAT("[", IF(ISBLANK(AV384), "", _xlfn.CONCAT("[""mac"", """, AV384, """]")), IF(ISBLANK(AW384), "", _xlfn.CONCAT(", [""ip"", """, AW384, """]")), "]"))</f>
        <v/>
      </c>
    </row>
    <row r="385" spans="1:52" ht="16" customHeight="1">
      <c r="A385" s="6">
        <v>2705</v>
      </c>
      <c r="B385" s="6" t="s">
        <v>26</v>
      </c>
      <c r="C385" s="6" t="s">
        <v>151</v>
      </c>
      <c r="D385" s="6" t="s">
        <v>369</v>
      </c>
      <c r="E385" s="6" t="s">
        <v>992</v>
      </c>
      <c r="F385" s="6" t="str">
        <f>IF(ISBLANK(E385), "", Table2[[#This Row],[unique_id]])</f>
        <v>front_door_lock_security</v>
      </c>
      <c r="G385" s="6" t="s">
        <v>987</v>
      </c>
      <c r="H385" s="6" t="s">
        <v>959</v>
      </c>
      <c r="I385" s="6" t="s">
        <v>219</v>
      </c>
      <c r="M385" s="6" t="s">
        <v>136</v>
      </c>
      <c r="T385" s="6"/>
      <c r="V385" s="8"/>
      <c r="W385" s="8"/>
      <c r="X385" s="8"/>
      <c r="Y385" s="8"/>
      <c r="AD385" s="6" t="s">
        <v>1002</v>
      </c>
      <c r="AF385" s="8"/>
      <c r="AH385" s="6" t="str">
        <f>IF(ISBLANK(AG385),  "", _xlfn.CONCAT("haas/entity/sensor/", LOWER(C385), "/", E385, "/config"))</f>
        <v/>
      </c>
      <c r="AI385" s="6" t="str">
        <f>IF(ISBLANK(AG385),  "", _xlfn.CONCAT(LOWER(C385), "/", E385))</f>
        <v/>
      </c>
      <c r="AJ385" s="10"/>
      <c r="AK385" s="6"/>
      <c r="AL385" s="34"/>
      <c r="AM385" s="6"/>
      <c r="AN385" s="8"/>
      <c r="AV385" s="13"/>
      <c r="AW385" s="12"/>
      <c r="AX385" s="12"/>
      <c r="AY385" s="12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customHeight="1">
      <c r="A386" s="6">
        <v>2706</v>
      </c>
      <c r="B386" s="6" t="s">
        <v>26</v>
      </c>
      <c r="C386" s="6" t="s">
        <v>151</v>
      </c>
      <c r="D386" s="6" t="s">
        <v>149</v>
      </c>
      <c r="E386" s="6" t="s">
        <v>1003</v>
      </c>
      <c r="F386" s="6" t="str">
        <f>IF(ISBLANK(E386), "", Table2[[#This Row],[unique_id]])</f>
        <v>template_front_door_state</v>
      </c>
      <c r="G386" s="6" t="s">
        <v>329</v>
      </c>
      <c r="H386" s="6" t="s">
        <v>959</v>
      </c>
      <c r="I386" s="6" t="s">
        <v>219</v>
      </c>
      <c r="T386" s="6"/>
      <c r="V386" s="8"/>
      <c r="W386" s="8"/>
      <c r="X386" s="8"/>
      <c r="Y386" s="8"/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K386" s="6"/>
      <c r="AL386" s="34"/>
      <c r="AM386" s="6"/>
      <c r="AN386" s="8"/>
      <c r="AV386" s="13"/>
      <c r="AW386" s="12"/>
      <c r="AX386" s="12"/>
      <c r="AY386" s="12"/>
      <c r="AZ386" s="6" t="str">
        <f>IF(AND(ISBLANK(AV386), ISBLANK(AW386)), "", _xlfn.CONCAT("[", IF(ISBLANK(AV386), "", _xlfn.CONCAT("[""mac"", """, AV386, """]")), IF(ISBLANK(AW386), "", _xlfn.CONCAT(", [""ip"", """, AW386, """]")), "]"))</f>
        <v/>
      </c>
    </row>
    <row r="387" spans="1:52" ht="16" customHeight="1">
      <c r="A387" s="6">
        <v>2707</v>
      </c>
      <c r="B387" s="6" t="s">
        <v>26</v>
      </c>
      <c r="C387" s="6" t="s">
        <v>948</v>
      </c>
      <c r="D387" s="6" t="s">
        <v>954</v>
      </c>
      <c r="E387" s="6" t="s">
        <v>956</v>
      </c>
      <c r="F387" s="6" t="str">
        <f>IF(ISBLANK(E387), "", Table2[[#This Row],[unique_id]])</f>
        <v>front_door_lock</v>
      </c>
      <c r="G387" s="6" t="s">
        <v>1006</v>
      </c>
      <c r="H387" s="6" t="s">
        <v>959</v>
      </c>
      <c r="I387" s="6" t="s">
        <v>219</v>
      </c>
      <c r="M387" s="6" t="s">
        <v>136</v>
      </c>
      <c r="T387" s="6"/>
      <c r="V387" s="8"/>
      <c r="W387" s="8" t="s">
        <v>703</v>
      </c>
      <c r="X387" s="8"/>
      <c r="Y387" s="14" t="s">
        <v>1136</v>
      </c>
      <c r="AF387" s="8"/>
      <c r="AH387" s="6" t="str">
        <f>IF(ISBLANK(AG387),  "", _xlfn.CONCAT("haas/entity/sensor/", LOWER(C387), "/", E387, "/config"))</f>
        <v/>
      </c>
      <c r="AI387" s="6" t="str">
        <f>IF(ISBLANK(AG387),  "", _xlfn.CONCAT(LOWER(C387), "/", E387))</f>
        <v/>
      </c>
      <c r="AK387" s="6"/>
      <c r="AL387" s="34"/>
      <c r="AM387" s="6" t="s">
        <v>952</v>
      </c>
      <c r="AN387" s="8" t="s">
        <v>951</v>
      </c>
      <c r="AO387" s="6" t="s">
        <v>949</v>
      </c>
      <c r="AP387" s="9" t="s">
        <v>950</v>
      </c>
      <c r="AQ387" s="6" t="s">
        <v>948</v>
      </c>
      <c r="AS387" s="6" t="s">
        <v>436</v>
      </c>
      <c r="AV387" s="6" t="s">
        <v>957</v>
      </c>
      <c r="AW387" s="6"/>
      <c r="AZ387" s="6" t="str">
        <f>IF(AND(ISBLANK(AV387), ISBLANK(AW387)), "", _xlfn.CONCAT("[", IF(ISBLANK(AV387), "", _xlfn.CONCAT("[""mac"", """, AV387, """]")), IF(ISBLANK(AW387), "", _xlfn.CONCAT(", [""ip"", """, AW387, """]")), "]"))</f>
        <v>[["mac", "0x000d6f001127f08c"]]</v>
      </c>
    </row>
    <row r="388" spans="1:52" ht="16" customHeight="1">
      <c r="A388" s="6">
        <v>2708</v>
      </c>
      <c r="B388" s="6" t="s">
        <v>26</v>
      </c>
      <c r="C388" s="6" t="s">
        <v>410</v>
      </c>
      <c r="D388" s="6" t="s">
        <v>149</v>
      </c>
      <c r="E388" s="6" t="s">
        <v>996</v>
      </c>
      <c r="F388" s="6" t="str">
        <f>IF(ISBLANK(E388), "", Table2[[#This Row],[unique_id]])</f>
        <v>template_front_door_sensor_contact_last</v>
      </c>
      <c r="G388" s="6" t="s">
        <v>1005</v>
      </c>
      <c r="H388" s="6" t="s">
        <v>959</v>
      </c>
      <c r="I388" s="6" t="s">
        <v>219</v>
      </c>
      <c r="M388" s="6" t="s">
        <v>136</v>
      </c>
      <c r="T388" s="6"/>
      <c r="V388" s="8"/>
      <c r="W388" s="8" t="s">
        <v>703</v>
      </c>
      <c r="X388" s="8"/>
      <c r="Y388" s="14" t="s">
        <v>1136</v>
      </c>
      <c r="AF388" s="8"/>
      <c r="AH388" s="6" t="str">
        <f>IF(ISBLANK(AG388),  "", _xlfn.CONCAT("haas/entity/sensor/", LOWER(C388), "/", E388, "/config"))</f>
        <v/>
      </c>
      <c r="AI388" s="6" t="str">
        <f>IF(ISBLANK(AG388),  "", _xlfn.CONCAT(LOWER(C388), "/", E388))</f>
        <v/>
      </c>
      <c r="AK388" s="6"/>
      <c r="AL388" s="34"/>
      <c r="AM388" s="6" t="s">
        <v>977</v>
      </c>
      <c r="AN388" s="8" t="s">
        <v>951</v>
      </c>
      <c r="AO388" s="9" t="s">
        <v>978</v>
      </c>
      <c r="AP388" s="9" t="s">
        <v>979</v>
      </c>
      <c r="AQ388" s="6" t="s">
        <v>410</v>
      </c>
      <c r="AS388" s="6" t="s">
        <v>436</v>
      </c>
      <c r="AV388" s="6" t="s">
        <v>980</v>
      </c>
      <c r="AW388" s="6"/>
      <c r="AZ388" s="6" t="str">
        <f>IF(AND(ISBLANK(AV388), ISBLANK(AW388)), "", _xlfn.CONCAT("[", IF(ISBLANK(AV388), "", _xlfn.CONCAT("[""mac"", """, AV388, """]")), IF(ISBLANK(AW388), "", _xlfn.CONCAT(", [""ip"", """, AW388, """]")), "]"))</f>
        <v>[["mac", "0x00124b0029113713"]]</v>
      </c>
    </row>
    <row r="389" spans="1:52" ht="16" customHeight="1">
      <c r="A389" s="36">
        <v>2709</v>
      </c>
      <c r="B389" s="36" t="s">
        <v>833</v>
      </c>
      <c r="C389" s="36" t="s">
        <v>245</v>
      </c>
      <c r="D389" s="36" t="s">
        <v>147</v>
      </c>
      <c r="E389" s="36"/>
      <c r="F389" s="36" t="str">
        <f>IF(ISBLANK(E389), "", Table2[[#This Row],[unique_id]])</f>
        <v/>
      </c>
      <c r="G389" s="36" t="s">
        <v>959</v>
      </c>
      <c r="H389" s="36" t="s">
        <v>973</v>
      </c>
      <c r="I389" s="36" t="s">
        <v>219</v>
      </c>
      <c r="J389" s="36"/>
      <c r="K389" s="36"/>
      <c r="L389" s="36"/>
      <c r="M389" s="36"/>
      <c r="N389" s="36"/>
      <c r="O389" s="37"/>
      <c r="P389" s="36"/>
      <c r="Q389" s="36"/>
      <c r="R389" s="36"/>
      <c r="S389" s="36"/>
      <c r="T389" s="36"/>
      <c r="U389" s="36"/>
      <c r="V389" s="37"/>
      <c r="W389" s="37"/>
      <c r="X389" s="37"/>
      <c r="Y389" s="37"/>
      <c r="Z389" s="37"/>
      <c r="AA389" s="36"/>
      <c r="AB389" s="36"/>
      <c r="AC389" s="36"/>
      <c r="AD389" s="36"/>
      <c r="AE389" s="36"/>
      <c r="AF389" s="37"/>
      <c r="AG389" s="36"/>
      <c r="AH389" s="36" t="str">
        <f>IF(ISBLANK(AG389),  "", _xlfn.CONCAT("haas/entity/sensor/", LOWER(C389), "/", E389, "/config"))</f>
        <v/>
      </c>
      <c r="AI389" s="36" t="str">
        <f>IF(ISBLANK(AG389),  "", _xlfn.CONCAT(LOWER(C389), "/", E389))</f>
        <v/>
      </c>
      <c r="AJ389" s="36"/>
      <c r="AK389" s="36"/>
      <c r="AL389" s="38"/>
      <c r="AM389" s="36"/>
      <c r="AN389" s="37"/>
      <c r="AO389" s="36"/>
      <c r="AP389" s="39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 t="str">
        <f>IF(AND(ISBLANK(AV389), ISBLANK(AW389)), "", _xlfn.CONCAT("[", IF(ISBLANK(AV389), "", _xlfn.CONCAT("[""mac"", """, AV389, """]")), IF(ISBLANK(AW389), "", _xlfn.CONCAT(", [""ip"", """, AW389, """]")), "]"))</f>
        <v/>
      </c>
    </row>
    <row r="390" spans="1:52" ht="16" customHeight="1">
      <c r="A390" s="6">
        <v>2710</v>
      </c>
      <c r="B390" s="6" t="s">
        <v>26</v>
      </c>
      <c r="C390" s="6" t="s">
        <v>631</v>
      </c>
      <c r="D390" s="6" t="s">
        <v>409</v>
      </c>
      <c r="E390" s="6" t="s">
        <v>408</v>
      </c>
      <c r="F390" s="6" t="str">
        <f>IF(ISBLANK(E390), "", Table2[[#This Row],[unique_id]])</f>
        <v>column_break</v>
      </c>
      <c r="G390" s="6" t="s">
        <v>405</v>
      </c>
      <c r="H390" s="6" t="s">
        <v>962</v>
      </c>
      <c r="I390" s="6" t="s">
        <v>219</v>
      </c>
      <c r="M390" s="6" t="s">
        <v>406</v>
      </c>
      <c r="N390" s="6" t="s">
        <v>407</v>
      </c>
      <c r="T390" s="6"/>
      <c r="V390" s="8"/>
      <c r="W390" s="8"/>
      <c r="X390" s="8"/>
      <c r="Y390" s="8"/>
      <c r="AF390" s="8"/>
      <c r="AI390" s="6" t="str">
        <f>IF(ISBLANK(AG390),  "", _xlfn.CONCAT(LOWER(C390), "/", E390))</f>
        <v/>
      </c>
      <c r="AK390" s="6"/>
      <c r="AL390" s="34"/>
      <c r="AM390" s="6"/>
      <c r="AN390" s="8"/>
      <c r="AV390" s="6"/>
      <c r="AW390" s="6"/>
      <c r="AZ390" s="6" t="str">
        <f>IF(AND(ISBLANK(AV390), ISBLANK(AW390)), "", _xlfn.CONCAT("[", IF(ISBLANK(AV390), "", _xlfn.CONCAT("[""mac"", """, AV390, """]")), IF(ISBLANK(AW390), "", _xlfn.CONCAT(", [""ip"", """, AW390, """]")), "]"))</f>
        <v/>
      </c>
    </row>
    <row r="391" spans="1:52" ht="16" customHeight="1">
      <c r="A391" s="6">
        <v>2711</v>
      </c>
      <c r="B391" s="6" t="s">
        <v>26</v>
      </c>
      <c r="C391" s="6" t="s">
        <v>245</v>
      </c>
      <c r="D391" s="6" t="s">
        <v>149</v>
      </c>
      <c r="E391" s="6" t="s">
        <v>150</v>
      </c>
      <c r="F391" s="6" t="str">
        <f>IF(ISBLANK(E391), "", Table2[[#This Row],[unique_id]])</f>
        <v>uvc_ada_motion</v>
      </c>
      <c r="G391" s="6" t="s">
        <v>958</v>
      </c>
      <c r="H391" s="6" t="s">
        <v>962</v>
      </c>
      <c r="I391" s="6" t="s">
        <v>219</v>
      </c>
      <c r="M391" s="6" t="s">
        <v>136</v>
      </c>
      <c r="T391" s="6"/>
      <c r="V391" s="8"/>
      <c r="W391" s="8"/>
      <c r="X391" s="8"/>
      <c r="Y391" s="8"/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4"/>
      <c r="AM391" s="6"/>
      <c r="AN391" s="8"/>
      <c r="AV391" s="6"/>
      <c r="AW391" s="6"/>
      <c r="AZ391" s="6" t="str">
        <f>IF(AND(ISBLANK(AV391), ISBLANK(AW391)), "", _xlfn.CONCAT("[", IF(ISBLANK(AV391), "", _xlfn.CONCAT("[""mac"", """, AV391, """]")), IF(ISBLANK(AW391), "", _xlfn.CONCAT(", [""ip"", """, AW391, """]")), "]"))</f>
        <v/>
      </c>
    </row>
    <row r="392" spans="1:52" ht="16" customHeight="1">
      <c r="A392" s="6">
        <v>2713</v>
      </c>
      <c r="B392" s="6" t="s">
        <v>26</v>
      </c>
      <c r="C392" s="6" t="s">
        <v>631</v>
      </c>
      <c r="D392" s="6" t="s">
        <v>409</v>
      </c>
      <c r="E392" s="6" t="s">
        <v>408</v>
      </c>
      <c r="F392" s="6" t="str">
        <f>IF(ISBLANK(E392), "", Table2[[#This Row],[unique_id]])</f>
        <v>column_break</v>
      </c>
      <c r="G392" s="6" t="s">
        <v>405</v>
      </c>
      <c r="H392" s="6" t="s">
        <v>964</v>
      </c>
      <c r="I392" s="6" t="s">
        <v>219</v>
      </c>
      <c r="M392" s="6" t="s">
        <v>406</v>
      </c>
      <c r="N392" s="6" t="s">
        <v>407</v>
      </c>
      <c r="T392" s="6"/>
      <c r="V392" s="8"/>
      <c r="W392" s="8"/>
      <c r="X392" s="8"/>
      <c r="Y392" s="8"/>
      <c r="AF392" s="8"/>
      <c r="AI392" s="6" t="str">
        <f>IF(ISBLANK(AG392),  "", _xlfn.CONCAT(LOWER(C392), "/", E392))</f>
        <v/>
      </c>
      <c r="AK392" s="6"/>
      <c r="AL392" s="34"/>
      <c r="AM392" s="6"/>
      <c r="AN392" s="8"/>
      <c r="AV392" s="6"/>
      <c r="AW392" s="6"/>
      <c r="AZ392" s="6" t="str">
        <f>IF(AND(ISBLANK(AV392), ISBLANK(AW392)), "", _xlfn.CONCAT("[", IF(ISBLANK(AV392), "", _xlfn.CONCAT("[""mac"", """, AV392, """]")), IF(ISBLANK(AW392), "", _xlfn.CONCAT(", [""ip"", """, AW392, """]")), "]"))</f>
        <v/>
      </c>
    </row>
    <row r="393" spans="1:52" ht="16" customHeight="1">
      <c r="A393" s="6">
        <v>2714</v>
      </c>
      <c r="B393" s="6" t="s">
        <v>26</v>
      </c>
      <c r="C393" s="6" t="s">
        <v>245</v>
      </c>
      <c r="D393" s="6" t="s">
        <v>149</v>
      </c>
      <c r="E393" s="6" t="s">
        <v>218</v>
      </c>
      <c r="F393" s="6" t="str">
        <f>IF(ISBLANK(E393), "", Table2[[#This Row],[unique_id]])</f>
        <v>uvc_edwin_motion</v>
      </c>
      <c r="G393" s="6" t="s">
        <v>958</v>
      </c>
      <c r="H393" s="6" t="s">
        <v>961</v>
      </c>
      <c r="I393" s="6" t="s">
        <v>219</v>
      </c>
      <c r="M393" s="6" t="s">
        <v>136</v>
      </c>
      <c r="T393" s="6"/>
      <c r="V393" s="8"/>
      <c r="W393" s="8"/>
      <c r="X393" s="8"/>
      <c r="Y393" s="8"/>
      <c r="AF393" s="8"/>
      <c r="AH393" s="6" t="str">
        <f>IF(ISBLANK(AG393),  "", _xlfn.CONCAT("haas/entity/sensor/", LOWER(C393), "/", E393, "/config"))</f>
        <v/>
      </c>
      <c r="AI393" s="6" t="str">
        <f>IF(ISBLANK(AG393),  "", _xlfn.CONCAT(LOWER(C393), "/", E393))</f>
        <v/>
      </c>
      <c r="AK393" s="6"/>
      <c r="AL393" s="34"/>
      <c r="AM393" s="6"/>
      <c r="AN393" s="8"/>
      <c r="AV393" s="6"/>
      <c r="AW393" s="6"/>
      <c r="AZ393" s="6" t="str">
        <f>IF(AND(ISBLANK(AV393), ISBLANK(AW393)), "", _xlfn.CONCAT("[", IF(ISBLANK(AV393), "", _xlfn.CONCAT("[""mac"", """, AV393, """]")), IF(ISBLANK(AW393), "", _xlfn.CONCAT(", [""ip"", """, AW393, """]")), "]"))</f>
        <v/>
      </c>
    </row>
    <row r="394" spans="1:52" ht="16" customHeight="1">
      <c r="A394" s="6">
        <v>2716</v>
      </c>
      <c r="B394" s="6" t="s">
        <v>26</v>
      </c>
      <c r="C394" s="6" t="s">
        <v>631</v>
      </c>
      <c r="D394" s="6" t="s">
        <v>409</v>
      </c>
      <c r="E394" s="6" t="s">
        <v>408</v>
      </c>
      <c r="F394" s="6" t="str">
        <f>IF(ISBLANK(E394), "", Table2[[#This Row],[unique_id]])</f>
        <v>column_break</v>
      </c>
      <c r="G394" s="6" t="s">
        <v>405</v>
      </c>
      <c r="H394" s="6" t="s">
        <v>963</v>
      </c>
      <c r="I394" s="6" t="s">
        <v>219</v>
      </c>
      <c r="M394" s="6" t="s">
        <v>406</v>
      </c>
      <c r="N394" s="6" t="s">
        <v>407</v>
      </c>
      <c r="T394" s="6"/>
      <c r="V394" s="8"/>
      <c r="W394" s="8"/>
      <c r="X394" s="8"/>
      <c r="Y394" s="8"/>
      <c r="AF394" s="8"/>
      <c r="AI394" s="6" t="str">
        <f>IF(ISBLANK(AG394),  "", _xlfn.CONCAT(LOWER(C394), "/", E394))</f>
        <v/>
      </c>
      <c r="AK394" s="6"/>
      <c r="AL394" s="34"/>
      <c r="AM394" s="6"/>
      <c r="AN394" s="8"/>
      <c r="AV394" s="6"/>
      <c r="AW394" s="6"/>
      <c r="AZ394" s="6" t="str">
        <f>IF(AND(ISBLANK(AV394), ISBLANK(AW394)), "", _xlfn.CONCAT("[", IF(ISBLANK(AV394), "", _xlfn.CONCAT("[""mac"", """, AV394, """]")), IF(ISBLANK(AW394), "", _xlfn.CONCAT(", [""ip"", """, AW394, """]")), "]"))</f>
        <v/>
      </c>
    </row>
    <row r="395" spans="1:52" ht="16" customHeight="1">
      <c r="A395" s="6">
        <v>2717</v>
      </c>
      <c r="B395" s="6" t="s">
        <v>26</v>
      </c>
      <c r="C395" s="6" t="s">
        <v>133</v>
      </c>
      <c r="D395" s="6" t="s">
        <v>149</v>
      </c>
      <c r="E395" s="6" t="s">
        <v>909</v>
      </c>
      <c r="F395" s="6" t="str">
        <f>IF(ISBLANK(E395), "", Table2[[#This Row],[unique_id]])</f>
        <v>ada_fan_occupancy</v>
      </c>
      <c r="G395" s="6" t="s">
        <v>130</v>
      </c>
      <c r="H395" s="6" t="s">
        <v>965</v>
      </c>
      <c r="I395" s="6" t="s">
        <v>219</v>
      </c>
      <c r="M395" s="6" t="s">
        <v>136</v>
      </c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4"/>
      <c r="AM395" s="6"/>
      <c r="AN395" s="8"/>
      <c r="AV395" s="6"/>
      <c r="AW395" s="6"/>
      <c r="AZ395" s="6" t="str">
        <f>IF(AND(ISBLANK(AV395), ISBLANK(AW395)), "", _xlfn.CONCAT("[", IF(ISBLANK(AV395), "", _xlfn.CONCAT("[""mac"", """, AV395, """]")), IF(ISBLANK(AW395), "", _xlfn.CONCAT(", [""ip"", """, AW395, """]")), "]"))</f>
        <v/>
      </c>
    </row>
    <row r="396" spans="1:52" ht="16" customHeight="1">
      <c r="A396" s="6">
        <v>2718</v>
      </c>
      <c r="B396" s="6" t="s">
        <v>26</v>
      </c>
      <c r="C396" s="6" t="s">
        <v>133</v>
      </c>
      <c r="D396" s="6" t="s">
        <v>149</v>
      </c>
      <c r="E396" s="6" t="s">
        <v>908</v>
      </c>
      <c r="F396" s="6" t="str">
        <f>IF(ISBLANK(E396), "", Table2[[#This Row],[unique_id]])</f>
        <v>edwin_fan_occupancy</v>
      </c>
      <c r="G396" s="6" t="s">
        <v>127</v>
      </c>
      <c r="H396" s="6" t="s">
        <v>965</v>
      </c>
      <c r="I396" s="6" t="s">
        <v>219</v>
      </c>
      <c r="M396" s="6" t="s">
        <v>136</v>
      </c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J396" s="63"/>
      <c r="AK396" s="6"/>
      <c r="AL396" s="34"/>
      <c r="AM396" s="6"/>
      <c r="AN396" s="8"/>
      <c r="AV396" s="6"/>
      <c r="AW396" s="6"/>
      <c r="AZ396" s="6" t="str">
        <f>IF(AND(ISBLANK(AV396), ISBLANK(AW396)), "", _xlfn.CONCAT("[", IF(ISBLANK(AV396), "", _xlfn.CONCAT("[""mac"", """, AV396, """]")), IF(ISBLANK(AW396), "", _xlfn.CONCAT(", [""ip"", """, AW396, """]")), "]"))</f>
        <v/>
      </c>
    </row>
    <row r="397" spans="1:52" ht="16" customHeight="1">
      <c r="A397" s="6">
        <v>2719</v>
      </c>
      <c r="B397" s="6" t="s">
        <v>26</v>
      </c>
      <c r="C397" s="6" t="s">
        <v>133</v>
      </c>
      <c r="D397" s="6" t="s">
        <v>149</v>
      </c>
      <c r="E397" s="6" t="s">
        <v>910</v>
      </c>
      <c r="F397" s="6" t="str">
        <f>IF(ISBLANK(E397), "", Table2[[#This Row],[unique_id]])</f>
        <v>parents_fan_occupancy</v>
      </c>
      <c r="G397" s="6" t="s">
        <v>201</v>
      </c>
      <c r="H397" s="6" t="s">
        <v>965</v>
      </c>
      <c r="I397" s="6" t="s">
        <v>219</v>
      </c>
      <c r="M397" s="6" t="s">
        <v>136</v>
      </c>
      <c r="T397" s="6"/>
      <c r="V397" s="8"/>
      <c r="W397" s="8"/>
      <c r="X397" s="8"/>
      <c r="Y397" s="8"/>
      <c r="AF397" s="8"/>
      <c r="AH397" s="6" t="str">
        <f>IF(ISBLANK(AG397),  "", _xlfn.CONCAT("haas/entity/sensor/", LOWER(C397), "/", E397, "/config"))</f>
        <v/>
      </c>
      <c r="AI397" s="6" t="str">
        <f>IF(ISBLANK(AG397),  "", _xlfn.CONCAT(LOWER(C397), "/", E397))</f>
        <v/>
      </c>
      <c r="AJ397" s="63"/>
      <c r="AK397" s="6"/>
      <c r="AL397" s="34"/>
      <c r="AM397" s="6"/>
      <c r="AN397" s="8"/>
      <c r="AV397" s="6"/>
      <c r="AW397" s="6"/>
      <c r="AZ397" s="6" t="str">
        <f>IF(AND(ISBLANK(AV397), ISBLANK(AW397)), "", _xlfn.CONCAT("[", IF(ISBLANK(AV397), "", _xlfn.CONCAT("[""mac"", """, AV397, """]")), IF(ISBLANK(AW397), "", _xlfn.CONCAT(", [""ip"", """, AW397, """]")), "]"))</f>
        <v/>
      </c>
    </row>
    <row r="398" spans="1:52" ht="16" customHeight="1">
      <c r="A398" s="6">
        <v>2720</v>
      </c>
      <c r="B398" s="6" t="s">
        <v>26</v>
      </c>
      <c r="C398" s="6" t="s">
        <v>133</v>
      </c>
      <c r="D398" s="6" t="s">
        <v>149</v>
      </c>
      <c r="E398" s="6" t="s">
        <v>911</v>
      </c>
      <c r="F398" s="6" t="str">
        <f>IF(ISBLANK(E398), "", Table2[[#This Row],[unique_id]])</f>
        <v>lounge_fan_occupancy</v>
      </c>
      <c r="G398" s="6" t="s">
        <v>203</v>
      </c>
      <c r="H398" s="6" t="s">
        <v>965</v>
      </c>
      <c r="I398" s="6" t="s">
        <v>219</v>
      </c>
      <c r="M398" s="6" t="s">
        <v>136</v>
      </c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4"/>
      <c r="AM398" s="6"/>
      <c r="AN398" s="8"/>
      <c r="AV398" s="6"/>
      <c r="AW398" s="6"/>
      <c r="AZ398" s="6" t="str">
        <f>IF(AND(ISBLANK(AV398), ISBLANK(AW398)), "", _xlfn.CONCAT("[", IF(ISBLANK(AV398), "", _xlfn.CONCAT("[""mac"", """, AV398, """]")), IF(ISBLANK(AW398), "", _xlfn.CONCAT(", [""ip"", """, AW398, """]")), "]"))</f>
        <v/>
      </c>
    </row>
    <row r="399" spans="1:52" ht="16" customHeight="1">
      <c r="A399" s="6">
        <v>2721</v>
      </c>
      <c r="B399" s="6" t="s">
        <v>26</v>
      </c>
      <c r="C399" s="6" t="s">
        <v>133</v>
      </c>
      <c r="D399" s="6" t="s">
        <v>149</v>
      </c>
      <c r="E399" s="6" t="s">
        <v>912</v>
      </c>
      <c r="F399" s="6" t="str">
        <f>IF(ISBLANK(E399), "", Table2[[#This Row],[unique_id]])</f>
        <v>deck_east_fan_occupancy</v>
      </c>
      <c r="G399" s="6" t="s">
        <v>225</v>
      </c>
      <c r="H399" s="6" t="s">
        <v>965</v>
      </c>
      <c r="I399" s="6" t="s">
        <v>219</v>
      </c>
      <c r="M399" s="6" t="s">
        <v>136</v>
      </c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K399" s="6"/>
      <c r="AL399" s="34"/>
      <c r="AM399" s="6"/>
      <c r="AN399" s="8"/>
      <c r="AV399" s="6"/>
      <c r="AW399" s="10"/>
      <c r="AZ399" s="6" t="str">
        <f>IF(AND(ISBLANK(AV399), ISBLANK(AW399)), "", _xlfn.CONCAT("[", IF(ISBLANK(AV399), "", _xlfn.CONCAT("[""mac"", """, AV399, """]")), IF(ISBLANK(AW399), "", _xlfn.CONCAT(", [""ip"", """, AW399, """]")), "]"))</f>
        <v/>
      </c>
    </row>
    <row r="400" spans="1:52" ht="16" customHeight="1">
      <c r="A400" s="6">
        <v>2722</v>
      </c>
      <c r="B400" s="6" t="s">
        <v>26</v>
      </c>
      <c r="C400" s="6" t="s">
        <v>133</v>
      </c>
      <c r="D400" s="6" t="s">
        <v>149</v>
      </c>
      <c r="E400" s="6" t="s">
        <v>913</v>
      </c>
      <c r="F400" s="6" t="str">
        <f>IF(ISBLANK(E400), "", Table2[[#This Row],[unique_id]])</f>
        <v>deck_west_fan_occupancy</v>
      </c>
      <c r="G400" s="6" t="s">
        <v>224</v>
      </c>
      <c r="H400" s="6" t="s">
        <v>965</v>
      </c>
      <c r="I400" s="6" t="s">
        <v>219</v>
      </c>
      <c r="M400" s="6" t="s">
        <v>136</v>
      </c>
      <c r="T400" s="6"/>
      <c r="V400" s="8"/>
      <c r="W400" s="8"/>
      <c r="X400" s="8"/>
      <c r="Y400" s="8"/>
      <c r="AF400" s="8"/>
      <c r="AH400" s="6" t="str">
        <f>IF(ISBLANK(AG400),  "", _xlfn.CONCAT("haas/entity/sensor/", LOWER(C400), "/", E400, "/config"))</f>
        <v/>
      </c>
      <c r="AI400" s="6" t="str">
        <f>IF(ISBLANK(AG400),  "", _xlfn.CONCAT(LOWER(C400), "/", E400))</f>
        <v/>
      </c>
      <c r="AK400" s="6"/>
      <c r="AL400" s="34"/>
      <c r="AM400" s="6"/>
      <c r="AN400" s="8"/>
      <c r="AV400" s="6"/>
      <c r="AW400" s="10"/>
      <c r="AZ400" s="6" t="str">
        <f>IF(AND(ISBLANK(AV400), ISBLANK(AW400)), "", _xlfn.CONCAT("[", IF(ISBLANK(AV400), "", _xlfn.CONCAT("[""mac"", """, AV400, """]")), IF(ISBLANK(AW400), "", _xlfn.CONCAT(", [""ip"", """, AW400, """]")), "]"))</f>
        <v/>
      </c>
    </row>
    <row r="401" spans="1:52" ht="16" customHeight="1">
      <c r="A401" s="6">
        <v>5009</v>
      </c>
      <c r="B401" s="31" t="s">
        <v>833</v>
      </c>
      <c r="C401" s="12" t="s">
        <v>480</v>
      </c>
      <c r="D401" s="12"/>
      <c r="E401" s="12"/>
      <c r="G401" s="12"/>
      <c r="H401" s="12"/>
      <c r="I401" s="12"/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4"/>
      <c r="AM401" s="6" t="s">
        <v>481</v>
      </c>
      <c r="AN401" s="8" t="s">
        <v>846</v>
      </c>
      <c r="AO401" s="6" t="s">
        <v>484</v>
      </c>
      <c r="AP401" s="6" t="s">
        <v>487</v>
      </c>
      <c r="AQ401" s="6" t="s">
        <v>296</v>
      </c>
      <c r="AS401" s="6" t="s">
        <v>28</v>
      </c>
      <c r="AU401" s="6" t="s">
        <v>527</v>
      </c>
      <c r="AV401" s="6" t="s">
        <v>488</v>
      </c>
      <c r="AW401" s="10"/>
      <c r="AZ401" s="6" t="str">
        <f>IF(AND(ISBLANK(AV401), ISBLANK(AW401)), "", _xlfn.CONCAT("[", IF(ISBLANK(AV401), "", _xlfn.CONCAT("[""mac"", """, AV401, """]")), IF(ISBLANK(AW401), "", _xlfn.CONCAT(", [""ip"", """, AW401, """]")), "]"))</f>
        <v>[["mac", "00:e0:4c:68:04:21"]]</v>
      </c>
    </row>
    <row r="402" spans="1:52" ht="16" customHeight="1">
      <c r="A402" s="6">
        <v>5010</v>
      </c>
      <c r="B402" s="12" t="s">
        <v>833</v>
      </c>
      <c r="C402" s="12" t="s">
        <v>480</v>
      </c>
      <c r="D402" s="12"/>
      <c r="E402" s="12"/>
      <c r="G402" s="12"/>
      <c r="H402" s="12"/>
      <c r="I402" s="12"/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K402" s="6"/>
      <c r="AL402" s="34"/>
      <c r="AM402" s="6" t="s">
        <v>482</v>
      </c>
      <c r="AN402" s="8" t="s">
        <v>846</v>
      </c>
      <c r="AO402" s="6" t="s">
        <v>485</v>
      </c>
      <c r="AP402" s="6" t="s">
        <v>487</v>
      </c>
      <c r="AQ402" s="6" t="s">
        <v>296</v>
      </c>
      <c r="AS402" s="6" t="s">
        <v>28</v>
      </c>
      <c r="AU402" s="6" t="s">
        <v>527</v>
      </c>
      <c r="AV402" s="6" t="s">
        <v>614</v>
      </c>
      <c r="AW402" s="11"/>
      <c r="AX402" s="12"/>
      <c r="AY402" s="12"/>
      <c r="AZ402" s="6" t="str">
        <f>IF(AND(ISBLANK(AV402), ISBLANK(AW402)), "", _xlfn.CONCAT("[", IF(ISBLANK(AV402), "", _xlfn.CONCAT("[""mac"", """, AV402, """]")), IF(ISBLANK(AW402), "", _xlfn.CONCAT(", [""ip"", """, AW402, """]")), "]"))</f>
        <v>[["mac", "00:e0:4c:68:07:0d"]]</v>
      </c>
    </row>
    <row r="403" spans="1:52" ht="16" customHeight="1">
      <c r="A403" s="6">
        <v>5011</v>
      </c>
      <c r="B403" s="12" t="s">
        <v>833</v>
      </c>
      <c r="C403" s="12" t="s">
        <v>480</v>
      </c>
      <c r="D403" s="12"/>
      <c r="E403" s="12"/>
      <c r="G403" s="12"/>
      <c r="H403" s="12"/>
      <c r="I403" s="12"/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K403" s="6"/>
      <c r="AL403" s="34"/>
      <c r="AM403" s="6" t="s">
        <v>844</v>
      </c>
      <c r="AN403" s="8" t="s">
        <v>846</v>
      </c>
      <c r="AO403" s="6" t="s">
        <v>848</v>
      </c>
      <c r="AP403" s="6" t="s">
        <v>487</v>
      </c>
      <c r="AQ403" s="6" t="s">
        <v>296</v>
      </c>
      <c r="AS403" s="6" t="s">
        <v>28</v>
      </c>
      <c r="AU403" s="6" t="s">
        <v>527</v>
      </c>
      <c r="AV403" s="6" t="s">
        <v>850</v>
      </c>
      <c r="AW403" s="62"/>
      <c r="AX403" s="12"/>
      <c r="AY403" s="12"/>
      <c r="AZ403" s="6" t="str">
        <f>IF(AND(ISBLANK(AV403), ISBLANK(AW403)), "", _xlfn.CONCAT("[", IF(ISBLANK(AV403), "", _xlfn.CONCAT("[""mac"", """, AV403, """]")), IF(ISBLANK(AW403), "", _xlfn.CONCAT(", [""ip"", """, AW403, """]")), "]"))</f>
        <v>[["mac", "40:6c:8f:2a:da:9c"]]</v>
      </c>
    </row>
    <row r="404" spans="1:52" ht="16" customHeight="1">
      <c r="A404" s="6">
        <v>5015</v>
      </c>
      <c r="B404" s="6" t="s">
        <v>26</v>
      </c>
      <c r="C404" s="6" t="s">
        <v>656</v>
      </c>
      <c r="E404" s="12"/>
      <c r="F404" s="6" t="str">
        <f>IF(ISBLANK(E404), "", Table2[[#This Row],[unique_id]])</f>
        <v/>
      </c>
      <c r="I404" s="12"/>
      <c r="T404" s="6"/>
      <c r="V404" s="8"/>
      <c r="W404" s="8" t="s">
        <v>703</v>
      </c>
      <c r="X404" s="8"/>
      <c r="Y404" s="14" t="s">
        <v>1136</v>
      </c>
      <c r="Z404" s="14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04" s="6" t="s">
        <v>694</v>
      </c>
      <c r="AN404" s="14" t="s">
        <v>693</v>
      </c>
      <c r="AO404" s="9" t="s">
        <v>691</v>
      </c>
      <c r="AP404" s="9" t="s">
        <v>692</v>
      </c>
      <c r="AQ404" s="6" t="s">
        <v>656</v>
      </c>
      <c r="AS404" s="6" t="s">
        <v>172</v>
      </c>
      <c r="AV404" s="6" t="s">
        <v>690</v>
      </c>
      <c r="AW404" s="6"/>
      <c r="AZ404" s="6" t="str">
        <f>IF(AND(ISBLANK(AV404), ISBLANK(AW404)), "", _xlfn.CONCAT("[", IF(ISBLANK(AV404), "", _xlfn.CONCAT("[""mac"", """, AV404, """]")), IF(ISBLANK(AW404), "", _xlfn.CONCAT(", [""ip"", """, AW404, """]")), "]"))</f>
        <v>[["mac", "0x00158d0005d9d088"]]</v>
      </c>
    </row>
    <row r="405" spans="1:52" ht="16" customHeight="1">
      <c r="A405" s="6">
        <v>6000</v>
      </c>
      <c r="B405" s="6" t="s">
        <v>26</v>
      </c>
      <c r="C405" s="6" t="s">
        <v>771</v>
      </c>
      <c r="F405" s="6" t="str">
        <f>IF(ISBLANK(E405), "", Table2[[#This Row],[unique_id]])</f>
        <v/>
      </c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4"/>
      <c r="AM405" s="6" t="s">
        <v>618</v>
      </c>
      <c r="AN405" s="8"/>
      <c r="AU405" s="6" t="s">
        <v>549</v>
      </c>
      <c r="AV405" s="6" t="s">
        <v>619</v>
      </c>
      <c r="AW405" s="6"/>
      <c r="AZ405" s="6" t="str">
        <f>IF(AND(ISBLANK(AV405), ISBLANK(AW405)), "", _xlfn.CONCAT("[", IF(ISBLANK(AV405), "", _xlfn.CONCAT("[""mac"", """, AV405, """]")), IF(ISBLANK(AW405), "", _xlfn.CONCAT(", [""ip"", """, AW405, """]")), "]"))</f>
        <v>[["mac", "bc:09:63:42:09:c0"]]</v>
      </c>
    </row>
    <row r="406" spans="1:52" ht="16" customHeight="1">
      <c r="F406" s="6" t="str">
        <f>IF(ISBLANK(E406), "", Table2[[#This Row],[unique_id]])</f>
        <v/>
      </c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4"/>
      <c r="AM406" s="6"/>
      <c r="AN406" s="8"/>
      <c r="AV406" s="6"/>
      <c r="AW406" s="6"/>
      <c r="AZ406" s="6" t="str">
        <f>IF(AND(ISBLANK(AV406), ISBLANK(AW406)), "", _xlfn.CONCAT("[", IF(ISBLANK(AV406), "", _xlfn.CONCAT("[""mac"", """, AV406, """]")), IF(ISBLANK(AW406), "", _xlfn.CONCAT(", [""ip"", """, AW406, """]")), "]"))</f>
        <v/>
      </c>
    </row>
    <row r="407" spans="1:52" ht="16" customHeight="1">
      <c r="B407" s="12"/>
      <c r="C407" s="12"/>
      <c r="D407" s="12"/>
      <c r="E407" s="12"/>
      <c r="F407" s="6" t="str">
        <f>IF(ISBLANK(E407), "", Table2[[#This Row],[unique_id]])</f>
        <v/>
      </c>
      <c r="G407" s="12"/>
      <c r="H407" s="12"/>
      <c r="I407" s="12"/>
      <c r="K407" s="12"/>
      <c r="L407" s="12"/>
      <c r="M407" s="12"/>
      <c r="T407" s="6"/>
      <c r="V407" s="8"/>
      <c r="W407" s="8"/>
      <c r="X407" s="8"/>
      <c r="Y407" s="8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4"/>
      <c r="AM407" s="6"/>
      <c r="AN407" s="8"/>
      <c r="AV407" s="6"/>
      <c r="AW407" s="6"/>
      <c r="AZ407" s="6" t="str">
        <f>IF(AND(ISBLANK(AV407), ISBLANK(AW407)), "", _xlfn.CONCAT("[", IF(ISBLANK(AV407), "", _xlfn.CONCAT("[""mac"", """, AV407, """]")), IF(ISBLANK(AW407), "", _xlfn.CONCAT(", [""ip"", """, AW407, """]")), "]"))</f>
        <v/>
      </c>
    </row>
    <row r="408" spans="1:52" ht="16" customHeight="1">
      <c r="F408" s="6" t="str">
        <f>IF(ISBLANK(E408), "", Table2[[#This Row],[unique_id]])</f>
        <v/>
      </c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4"/>
      <c r="AM408" s="6"/>
      <c r="AN408" s="8"/>
      <c r="AV408" s="6"/>
      <c r="AW408" s="6"/>
      <c r="AZ408" s="6" t="str">
        <f>IF(AND(ISBLANK(AV408), ISBLANK(AW408)), "", _xlfn.CONCAT("[", IF(ISBLANK(AV408), "", _xlfn.CONCAT("[""mac"", """, AV408, """]")), IF(ISBLANK(AW408), "", _xlfn.CONCAT(", [""ip"", """, AW408, """]")), "]"))</f>
        <v/>
      </c>
    </row>
    <row r="409" spans="1:52" ht="16" customHeight="1"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4"/>
      <c r="AM409" s="6"/>
      <c r="AN409" s="8"/>
      <c r="AV409" s="6"/>
      <c r="AW409" s="6"/>
      <c r="AZ409" s="6" t="str">
        <f>IF(AND(ISBLANK(AV409), ISBLANK(AW409)), "", _xlfn.CONCAT("[", IF(ISBLANK(AV409), "", _xlfn.CONCAT("[""mac"", """, AV409, """]")), IF(ISBLANK(AW409), "", _xlfn.CONCAT(", [""ip"", """, AW409, """]")), "]"))</f>
        <v/>
      </c>
    </row>
    <row r="410" spans="1:52" ht="16" customHeight="1">
      <c r="F410" s="6" t="str">
        <f>IF(ISBLANK(E410), "", Table2[[#This Row],[unique_id]])</f>
        <v/>
      </c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4"/>
      <c r="AM410" s="6"/>
      <c r="AN410" s="8"/>
      <c r="AV410" s="6"/>
      <c r="AW410" s="6"/>
      <c r="AZ410" s="6" t="str">
        <f>IF(AND(ISBLANK(AV410), ISBLANK(AW410)), "", _xlfn.CONCAT("[", IF(ISBLANK(AV410), "", _xlfn.CONCAT("[""mac"", """, AV410, """]")), IF(ISBLANK(AW410), "", _xlfn.CONCAT(", [""ip"", """, AW410, """]")), "]"))</f>
        <v/>
      </c>
    </row>
    <row r="411" spans="1:52" ht="16" customHeight="1"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4"/>
      <c r="AM411" s="6"/>
      <c r="AN411" s="8"/>
      <c r="AV411" s="6"/>
      <c r="AW411" s="6"/>
      <c r="AZ411" s="6" t="str">
        <f>IF(AND(ISBLANK(AV411), ISBLANK(AW411)), "", _xlfn.CONCAT("[", IF(ISBLANK(AV411), "", _xlfn.CONCAT("[""mac"", """, AV411, """]")), IF(ISBLANK(AW411), "", _xlfn.CONCAT(", [""ip"", """, AW411, """]")), "]"))</f>
        <v/>
      </c>
    </row>
    <row r="412" spans="1:52" ht="16" customHeight="1">
      <c r="E412" s="10"/>
      <c r="F412" s="6" t="str">
        <f>IF(ISBLANK(E412), "", Table2[[#This Row],[unique_id]])</f>
        <v/>
      </c>
      <c r="T412" s="6"/>
      <c r="V412" s="8"/>
      <c r="W412" s="8"/>
      <c r="X412" s="8"/>
      <c r="Y412" s="8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4"/>
      <c r="AM412" s="6"/>
      <c r="AN412" s="8"/>
      <c r="AV412" s="6"/>
      <c r="AW412" s="6"/>
      <c r="AZ412" s="6" t="str">
        <f>IF(AND(ISBLANK(AV412), ISBLANK(AW412)), "", _xlfn.CONCAT("[", IF(ISBLANK(AV412), "", _xlfn.CONCAT("[""mac"", """, AV412, """]")), IF(ISBLANK(AW412), "", _xlfn.CONCAT(", [""ip"", """, AW412, """]")), "]"))</f>
        <v/>
      </c>
    </row>
    <row r="413" spans="1:52" ht="16" customHeight="1">
      <c r="E413" s="10"/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4"/>
      <c r="AM413" s="6"/>
      <c r="AN413" s="8"/>
      <c r="AV413" s="6"/>
      <c r="AW413" s="6"/>
      <c r="AZ413" s="6" t="str">
        <f>IF(AND(ISBLANK(AV413), ISBLANK(AW413)), "", _xlfn.CONCAT("[", IF(ISBLANK(AV413), "", _xlfn.CONCAT("[""mac"", """, AV413, """]")), IF(ISBLANK(AW413), "", _xlfn.CONCAT(", [""ip"", """, AW413, """]")), "]"))</f>
        <v/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4"/>
      <c r="AM414" s="6"/>
      <c r="AN414" s="8"/>
      <c r="AV414" s="6"/>
      <c r="AW414" s="6"/>
      <c r="AZ414" s="6" t="str">
        <f>IF(AND(ISBLANK(AV414), ISBLANK(AW414)), "", _xlfn.CONCAT("[", IF(ISBLANK(AV414), "", _xlfn.CONCAT("[""mac"", """, AV414, """]")), IF(ISBLANK(AW414), "", _xlfn.CONCAT(", [""ip"", """, AW414, """]")), "]"))</f>
        <v/>
      </c>
    </row>
    <row r="415" spans="1:52" ht="16" customHeight="1">
      <c r="F415" s="6" t="str">
        <f>IF(ISBLANK(E415), "", Table2[[#This Row],[unique_id]])</f>
        <v/>
      </c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4"/>
      <c r="AM415" s="6"/>
      <c r="AN415" s="8"/>
      <c r="AV415" s="6"/>
      <c r="AW415" s="6"/>
      <c r="AZ415" s="6" t="str">
        <f>IF(AND(ISBLANK(AV415), ISBLANK(AW415)), "", _xlfn.CONCAT("[", IF(ISBLANK(AV415), "", _xlfn.CONCAT("[""mac"", """, AV415, """]")), IF(ISBLANK(AW415), "", _xlfn.CONCAT(", [""ip"", """, AW415, """]")), "]"))</f>
        <v/>
      </c>
    </row>
    <row r="416" spans="1:52" ht="16" customHeight="1"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4"/>
      <c r="AM416" s="6"/>
      <c r="AN416" s="8"/>
      <c r="AV416" s="6"/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/>
      </c>
    </row>
    <row r="417" spans="6:52" ht="16" customHeight="1"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4"/>
      <c r="AM417" s="6"/>
      <c r="AN417" s="8"/>
      <c r="AV417" s="6"/>
      <c r="AW417" s="6"/>
      <c r="AZ417" s="6" t="str">
        <f>IF(AND(ISBLANK(AV417), ISBLANK(AW417)), "", _xlfn.CONCAT("[", IF(ISBLANK(AV417), "", _xlfn.CONCAT("[""mac"", """, AV417, """]")), IF(ISBLANK(AW417), "", _xlfn.CONCAT(", [""ip"", """, AW417, """]")), "]"))</f>
        <v/>
      </c>
    </row>
    <row r="418" spans="6:52" ht="16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4"/>
      <c r="AM418" s="6"/>
      <c r="AN418" s="8"/>
      <c r="AV418" s="6"/>
      <c r="AW418" s="6"/>
      <c r="AZ418" s="6" t="str">
        <f>IF(AND(ISBLANK(AV418), ISBLANK(AW418)), "", _xlfn.CONCAT("[", IF(ISBLANK(AV418), "", _xlfn.CONCAT("[""mac"", """, AV418, """]")), IF(ISBLANK(AW418), "", _xlfn.CONCAT(", [""ip"", """, AW418, """]")), "]"))</f>
        <v/>
      </c>
    </row>
    <row r="419" spans="6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4"/>
      <c r="AM419" s="6"/>
      <c r="AN419" s="8"/>
      <c r="AV419" s="6"/>
      <c r="AW419" s="6"/>
      <c r="AZ419" s="6" t="str">
        <f>IF(AND(ISBLANK(AV419), ISBLANK(AW419)), "", _xlfn.CONCAT("[", IF(ISBLANK(AV419), "", _xlfn.CONCAT("[""mac"", """, AV419, """]")), IF(ISBLANK(AW419), "", _xlfn.CONCAT(", [""ip"", """, AW419, """]")), "]"))</f>
        <v/>
      </c>
    </row>
    <row r="420" spans="6:52" ht="16" customHeight="1"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4"/>
      <c r="AM420" s="6"/>
      <c r="AN420" s="8"/>
      <c r="AV420" s="6"/>
      <c r="AW420" s="6"/>
      <c r="AZ420" s="6" t="str">
        <f>IF(AND(ISBLANK(AV420), ISBLANK(AW420)), "", _xlfn.CONCAT("[", IF(ISBLANK(AV420), "", _xlfn.CONCAT("[""mac"", """, AV420, """]")), IF(ISBLANK(AW420), "", _xlfn.CONCAT(", [""ip"", """, AW420, """]")), "]"))</f>
        <v/>
      </c>
    </row>
    <row r="421" spans="6:52" ht="16" customHeight="1"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4"/>
      <c r="AM421" s="6"/>
      <c r="AN421" s="8"/>
      <c r="AV421" s="6"/>
      <c r="AW421" s="6"/>
      <c r="AZ421" s="6" t="str">
        <f>IF(AND(ISBLANK(AV421), ISBLANK(AW421)), "", _xlfn.CONCAT("[", IF(ISBLANK(AV421), "", _xlfn.CONCAT("[""mac"", """, AV421, """]")), IF(ISBLANK(AW421), "", _xlfn.CONCAT(", [""ip"", """, AW421, """]")), "]"))</f>
        <v/>
      </c>
    </row>
    <row r="422" spans="6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4"/>
      <c r="AM422" s="6"/>
      <c r="AN422" s="8"/>
      <c r="AV422" s="6"/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6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4"/>
      <c r="AM423" s="6"/>
      <c r="AN423" s="8"/>
      <c r="AV423" s="6"/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6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4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6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4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6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4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6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4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6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4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6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4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6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4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6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4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6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4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4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4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4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4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4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4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4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4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4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4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4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4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3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4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3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3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3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4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3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4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4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4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4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4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4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4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4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4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4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4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4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4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4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4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4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4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4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4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4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4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4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4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4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4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4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4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4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4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4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4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4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4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4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4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4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4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4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4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4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4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4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4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4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4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4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4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4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4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4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4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4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4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4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4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4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4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4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4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4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4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4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4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4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4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4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4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4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4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4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4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4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4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4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4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4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4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4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4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H531" s="10"/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4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H532" s="10"/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4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4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4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4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4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4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4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T539" s="6"/>
      <c r="V539" s="8"/>
      <c r="W539" s="8"/>
      <c r="X539" s="8"/>
      <c r="Y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4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4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G541" s="10"/>
      <c r="T541" s="6"/>
      <c r="V541" s="8"/>
      <c r="W541" s="8"/>
      <c r="X541" s="8"/>
      <c r="Y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4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4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4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4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4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4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4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4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T549" s="6"/>
      <c r="V549" s="8"/>
      <c r="W549" s="8"/>
      <c r="X549" s="8"/>
      <c r="Y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4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4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4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4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4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4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4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4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4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4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4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4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4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4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4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4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4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4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4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4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4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4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4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4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4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4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4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4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4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4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4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4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4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4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4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4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4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4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4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4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4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4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4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4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4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4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4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4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4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4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4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4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4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4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4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4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4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4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4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4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4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4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4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4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4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4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4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4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4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4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4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4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4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4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4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4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4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4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4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4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4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4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4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4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4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4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4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4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4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4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4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4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4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4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4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4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4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4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4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4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4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4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4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4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4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4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4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4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4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4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4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4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4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4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4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4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4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4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4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4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4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4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4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4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4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4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4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4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4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4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4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4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4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4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4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4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4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4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4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4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4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4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4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4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4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4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4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4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4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4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4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4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4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4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4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4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4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4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4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4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4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4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4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4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4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4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4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4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4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4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4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4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4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4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4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4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4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4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4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4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4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4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4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63" r:id="rId6" display="http://raspbpi-lia:8092" xr:uid="{1019D9EA-8924-9748-B15B-E710E57CBDE1}"/>
    <hyperlink ref="AL64" r:id="rId7" display="http://raspbpi-lia:8092" xr:uid="{190ABC8E-6E31-5C43-A10C-43173F6B4612}"/>
    <hyperlink ref="AL85" r:id="rId8" display="http://raspbpi-lia:8092" xr:uid="{6A49E1CF-70B5-3B48-941A-D1082EF18E64}"/>
    <hyperlink ref="AL27:AL33" r:id="rId9" display="http://raspbpi-lia:8092" xr:uid="{9733FF98-4638-AB47-907F-4E045F53E55F}"/>
    <hyperlink ref="AL97" r:id="rId10" display="http://raspbpi-lia:8092" xr:uid="{A009FF7B-0745-3448-A358-14D69832EBBC}"/>
    <hyperlink ref="AL108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143" r:id="rId14" display="http://raspbpi-lia:8092" xr:uid="{0147C993-55B6-D247-A373-B692B0268166}"/>
    <hyperlink ref="AL86:AL88" r:id="rId15" display="http://raspbpi-lia:8092" xr:uid="{519FA820-0ABF-D64F-8E88-4EB3E9D97777}"/>
    <hyperlink ref="AL316" r:id="rId16" display="http://raspbpi-lia:8092" xr:uid="{4190FF35-D7F2-1F4C-9886-0DAB50833142}"/>
    <hyperlink ref="AL307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2023-06-25T07:07:03Z</dcterms:modified>
</cp:coreProperties>
</file>