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A97F26C-4960-FC46-B3E8-E8EF3097BC4F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13" i="1" l="1"/>
  <c r="AM313" i="1"/>
  <c r="AQ311" i="1"/>
  <c r="AM311" i="1"/>
  <c r="F309" i="1"/>
  <c r="F310" i="1"/>
  <c r="F311" i="1"/>
  <c r="F312" i="1"/>
  <c r="F313" i="1"/>
  <c r="T313" i="1"/>
  <c r="T312" i="1"/>
  <c r="T311" i="1"/>
  <c r="T310" i="1"/>
  <c r="T309" i="1"/>
  <c r="AQ309" i="1"/>
  <c r="AM309" i="1" s="1"/>
  <c r="AH309" i="1"/>
  <c r="AI309" i="1"/>
  <c r="AZ309" i="1"/>
  <c r="AH310" i="1"/>
  <c r="AI310" i="1"/>
  <c r="AZ310" i="1"/>
  <c r="AH311" i="1"/>
  <c r="AI311" i="1"/>
  <c r="AZ311" i="1"/>
  <c r="AH312" i="1"/>
  <c r="AI312" i="1"/>
  <c r="AZ312" i="1"/>
  <c r="AH313" i="1"/>
  <c r="AI313" i="1"/>
  <c r="AZ313" i="1"/>
  <c r="T362" i="1"/>
  <c r="T361" i="1"/>
  <c r="T360" i="1"/>
  <c r="T359" i="1"/>
  <c r="T278" i="1"/>
  <c r="T277" i="1"/>
  <c r="AZ277" i="1"/>
  <c r="AI277" i="1"/>
  <c r="AH277" i="1"/>
  <c r="F277" i="1"/>
  <c r="AZ218" i="1"/>
  <c r="AI218" i="1"/>
  <c r="AH218" i="1"/>
  <c r="F218" i="1"/>
  <c r="AZ217" i="1"/>
  <c r="AI217" i="1"/>
  <c r="AH217" i="1"/>
  <c r="F217" i="1"/>
  <c r="AZ192" i="1"/>
  <c r="AI192" i="1"/>
  <c r="AH192" i="1"/>
  <c r="F192" i="1"/>
  <c r="AZ191" i="1"/>
  <c r="AI191" i="1"/>
  <c r="AH191" i="1"/>
  <c r="F191" i="1"/>
  <c r="AZ190" i="1"/>
  <c r="AI190" i="1"/>
  <c r="AH190" i="1"/>
  <c r="F190" i="1"/>
  <c r="AZ216" i="1"/>
  <c r="AI216" i="1"/>
  <c r="AH216" i="1"/>
  <c r="F216" i="1"/>
  <c r="AZ215" i="1"/>
  <c r="AI215" i="1"/>
  <c r="AH215" i="1"/>
  <c r="F215" i="1"/>
  <c r="AZ189" i="1"/>
  <c r="AI189" i="1"/>
  <c r="AH189" i="1"/>
  <c r="F189" i="1"/>
  <c r="S304" i="1"/>
  <c r="S303" i="1"/>
  <c r="T302" i="1"/>
  <c r="T301" i="1"/>
  <c r="T300" i="1"/>
  <c r="T299" i="1"/>
  <c r="T294" i="1"/>
  <c r="T293" i="1"/>
  <c r="T292" i="1"/>
  <c r="T291" i="1"/>
  <c r="T276" i="1"/>
  <c r="T275" i="1"/>
  <c r="T179" i="1"/>
  <c r="T178" i="1"/>
  <c r="T147" i="1"/>
  <c r="T146" i="1"/>
  <c r="T101" i="1"/>
  <c r="T102" i="1"/>
  <c r="T304" i="1"/>
  <c r="T303" i="1"/>
  <c r="T298" i="1"/>
  <c r="T297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163" i="1"/>
  <c r="T162" i="1"/>
  <c r="T161" i="1"/>
  <c r="T160" i="1"/>
  <c r="T296" i="1"/>
  <c r="T295" i="1"/>
  <c r="S294" i="1"/>
  <c r="S292" i="1"/>
  <c r="S291" i="1" s="1"/>
  <c r="S278" i="1"/>
  <c r="S302" i="1"/>
  <c r="S300" i="1"/>
  <c r="S298" i="1"/>
  <c r="S296" i="1"/>
  <c r="S290" i="1"/>
  <c r="S289" i="1" s="1"/>
  <c r="S288" i="1"/>
  <c r="S287" i="1" s="1"/>
  <c r="S286" i="1"/>
  <c r="S284" i="1"/>
  <c r="S282" i="1"/>
  <c r="S280" i="1"/>
  <c r="S276" i="1"/>
  <c r="S179" i="1"/>
  <c r="S178" i="1" s="1"/>
  <c r="R178" i="1"/>
  <c r="F303" i="1"/>
  <c r="F301" i="1"/>
  <c r="F299" i="1"/>
  <c r="F297" i="1"/>
  <c r="F295" i="1"/>
  <c r="F293" i="1"/>
  <c r="F291" i="1"/>
  <c r="F289" i="1"/>
  <c r="F285" i="1"/>
  <c r="F283" i="1"/>
  <c r="F281" i="1"/>
  <c r="F279" i="1"/>
  <c r="F275" i="1"/>
  <c r="F178" i="1"/>
  <c r="R162" i="1"/>
  <c r="F162" i="1"/>
  <c r="R160" i="1"/>
  <c r="F160" i="1"/>
  <c r="R146" i="1"/>
  <c r="F146" i="1"/>
  <c r="R101" i="1"/>
  <c r="F101" i="1"/>
  <c r="AH303" i="1"/>
  <c r="AI303" i="1"/>
  <c r="AZ303" i="1"/>
  <c r="AH301" i="1"/>
  <c r="AI301" i="1"/>
  <c r="AZ301" i="1"/>
  <c r="AH299" i="1"/>
  <c r="AI299" i="1"/>
  <c r="AZ299" i="1"/>
  <c r="AH297" i="1"/>
  <c r="AI297" i="1"/>
  <c r="AZ297" i="1"/>
  <c r="AH295" i="1"/>
  <c r="AI295" i="1"/>
  <c r="AZ295" i="1"/>
  <c r="AH293" i="1"/>
  <c r="AI293" i="1"/>
  <c r="AZ293" i="1"/>
  <c r="AH291" i="1"/>
  <c r="AI291" i="1"/>
  <c r="AZ291" i="1"/>
  <c r="AH289" i="1"/>
  <c r="AI289" i="1"/>
  <c r="AZ289" i="1"/>
  <c r="AH285" i="1"/>
  <c r="AI285" i="1"/>
  <c r="AZ285" i="1"/>
  <c r="AH283" i="1"/>
  <c r="AI283" i="1"/>
  <c r="AZ283" i="1"/>
  <c r="AH281" i="1"/>
  <c r="AI281" i="1"/>
  <c r="AZ281" i="1"/>
  <c r="AH279" i="1"/>
  <c r="AI279" i="1"/>
  <c r="AZ279" i="1"/>
  <c r="AH275" i="1"/>
  <c r="AI275" i="1"/>
  <c r="AZ275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87" i="1"/>
  <c r="R102" i="1"/>
  <c r="S102" i="1" s="1"/>
  <c r="T353" i="1"/>
  <c r="T352" i="1"/>
  <c r="T349" i="1"/>
  <c r="T348" i="1"/>
  <c r="S362" i="1"/>
  <c r="S361" i="1"/>
  <c r="S360" i="1"/>
  <c r="S353" i="1"/>
  <c r="S352" i="1"/>
  <c r="S351" i="1"/>
  <c r="S350" i="1"/>
  <c r="S349" i="1"/>
  <c r="S348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1" i="1"/>
  <c r="AM351" i="1"/>
  <c r="AI351" i="1"/>
  <c r="AH351" i="1"/>
  <c r="F351" i="1"/>
  <c r="AZ346" i="1"/>
  <c r="AI346" i="1"/>
  <c r="F346" i="1"/>
  <c r="AZ347" i="1"/>
  <c r="AI347" i="1"/>
  <c r="AH347" i="1"/>
  <c r="F347" i="1"/>
  <c r="AZ333" i="1"/>
  <c r="AI333" i="1"/>
  <c r="F333" i="1"/>
  <c r="AH246" i="1"/>
  <c r="AH247" i="1"/>
  <c r="AH248" i="1"/>
  <c r="AH249" i="1"/>
  <c r="AZ249" i="1"/>
  <c r="F249" i="1"/>
  <c r="AZ258" i="1"/>
  <c r="AI258" i="1"/>
  <c r="AH258" i="1"/>
  <c r="F258" i="1"/>
  <c r="F251" i="1"/>
  <c r="AH251" i="1"/>
  <c r="AI251" i="1"/>
  <c r="AZ251" i="1"/>
  <c r="F257" i="1"/>
  <c r="F256" i="1"/>
  <c r="F255" i="1"/>
  <c r="F254" i="1"/>
  <c r="F253" i="1"/>
  <c r="F252" i="1"/>
  <c r="AH252" i="1"/>
  <c r="AI252" i="1"/>
  <c r="AZ252" i="1"/>
  <c r="AH253" i="1"/>
  <c r="AI253" i="1"/>
  <c r="AZ253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Z316" i="1"/>
  <c r="AL316" i="1"/>
  <c r="AI316" i="1"/>
  <c r="AH316" i="1"/>
  <c r="F316" i="1"/>
  <c r="AZ315" i="1"/>
  <c r="AL315" i="1"/>
  <c r="AI315" i="1"/>
  <c r="AH315" i="1"/>
  <c r="F315" i="1"/>
  <c r="AL402" i="1"/>
  <c r="AL314" i="1"/>
  <c r="AL307" i="1"/>
  <c r="AL306" i="1"/>
  <c r="AL305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4" i="1"/>
  <c r="AI314" i="1"/>
  <c r="AH314" i="1"/>
  <c r="F31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65" i="1"/>
  <c r="AH365" i="1"/>
  <c r="AI365" i="1"/>
  <c r="AZ365" i="1"/>
  <c r="F370" i="1"/>
  <c r="AH370" i="1"/>
  <c r="AI370" i="1"/>
  <c r="AZ370" i="1"/>
  <c r="F266" i="1"/>
  <c r="AZ267" i="1"/>
  <c r="AI267" i="1"/>
  <c r="AH267" i="1"/>
  <c r="F267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4" i="1"/>
  <c r="AI364" i="1"/>
  <c r="AH364" i="1"/>
  <c r="F364" i="1"/>
  <c r="F369" i="1"/>
  <c r="AH369" i="1"/>
  <c r="AI369" i="1"/>
  <c r="AZ369" i="1"/>
  <c r="AZ263" i="1"/>
  <c r="AI263" i="1"/>
  <c r="AH263" i="1"/>
  <c r="F263" i="1"/>
  <c r="F264" i="1"/>
  <c r="AH264" i="1"/>
  <c r="AI264" i="1"/>
  <c r="AZ264" i="1"/>
  <c r="AZ367" i="1"/>
  <c r="AI367" i="1"/>
  <c r="AH367" i="1"/>
  <c r="F367" i="1"/>
  <c r="F372" i="1"/>
  <c r="AH372" i="1"/>
  <c r="AI372" i="1"/>
  <c r="AZ372" i="1"/>
  <c r="F368" i="1"/>
  <c r="AH368" i="1"/>
  <c r="AI368" i="1"/>
  <c r="AZ368" i="1"/>
  <c r="F373" i="1"/>
  <c r="AH373" i="1"/>
  <c r="AI373" i="1"/>
  <c r="AZ373" i="1"/>
  <c r="AM350" i="1"/>
  <c r="AI350" i="1"/>
  <c r="AH350" i="1"/>
  <c r="F350" i="1"/>
  <c r="AZ350" i="1"/>
  <c r="AZ374" i="1"/>
  <c r="AI374" i="1"/>
  <c r="F374" i="1"/>
  <c r="AZ366" i="1"/>
  <c r="AI366" i="1"/>
  <c r="AH366" i="1"/>
  <c r="F366" i="1"/>
  <c r="AZ371" i="1"/>
  <c r="AI371" i="1"/>
  <c r="AH371" i="1"/>
  <c r="F371" i="1"/>
  <c r="F261" i="1"/>
  <c r="AH261" i="1"/>
  <c r="AI261" i="1"/>
  <c r="AZ261" i="1"/>
  <c r="F262" i="1"/>
  <c r="AH262" i="1"/>
  <c r="AI262" i="1"/>
  <c r="AZ262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05" i="1"/>
  <c r="AM306" i="1"/>
  <c r="AM307" i="1"/>
  <c r="F306" i="1"/>
  <c r="AH306" i="1"/>
  <c r="AI306" i="1"/>
  <c r="AZ306" i="1"/>
  <c r="F305" i="1"/>
  <c r="AH305" i="1"/>
  <c r="AI305" i="1"/>
  <c r="AZ305" i="1"/>
  <c r="AZ307" i="1"/>
  <c r="AI307" i="1"/>
  <c r="AH307" i="1"/>
  <c r="F307" i="1"/>
  <c r="AZ388" i="1"/>
  <c r="AI388" i="1"/>
  <c r="AH388" i="1"/>
  <c r="F388" i="1"/>
  <c r="AZ391" i="1"/>
  <c r="AI391" i="1"/>
  <c r="AH391" i="1"/>
  <c r="F391" i="1"/>
  <c r="F107" i="1"/>
  <c r="AH107" i="1"/>
  <c r="AI107" i="1"/>
  <c r="AZ107" i="1"/>
  <c r="AZ308" i="1"/>
  <c r="AM308" i="1"/>
  <c r="F308" i="1"/>
  <c r="AH308" i="1"/>
  <c r="AI308" i="1"/>
  <c r="AZ399" i="1"/>
  <c r="AI399" i="1"/>
  <c r="AH399" i="1"/>
  <c r="AZ398" i="1"/>
  <c r="AI398" i="1"/>
  <c r="AH398" i="1"/>
  <c r="AZ324" i="1"/>
  <c r="AI324" i="1"/>
  <c r="AH324" i="1"/>
  <c r="F324" i="1"/>
  <c r="AZ358" i="1"/>
  <c r="AI358" i="1"/>
  <c r="F358" i="1"/>
  <c r="AZ354" i="1"/>
  <c r="AI354" i="1"/>
  <c r="F354" i="1"/>
  <c r="F355" i="1"/>
  <c r="AH355" i="1"/>
  <c r="AI355" i="1"/>
  <c r="AM355" i="1"/>
  <c r="AZ355" i="1"/>
  <c r="F356" i="1"/>
  <c r="AH356" i="1"/>
  <c r="AI356" i="1"/>
  <c r="AM356" i="1"/>
  <c r="AZ356" i="1"/>
  <c r="F359" i="1"/>
  <c r="AH359" i="1"/>
  <c r="AI359" i="1"/>
  <c r="AQ359" i="1"/>
  <c r="AM359" i="1" s="1"/>
  <c r="AZ359" i="1"/>
  <c r="F363" i="1"/>
  <c r="AH363" i="1"/>
  <c r="AI363" i="1"/>
  <c r="AM363" i="1"/>
  <c r="AZ363" i="1"/>
  <c r="F352" i="1"/>
  <c r="AH352" i="1"/>
  <c r="AI352" i="1"/>
  <c r="AM352" i="1"/>
  <c r="AZ352" i="1"/>
  <c r="AZ361" i="1"/>
  <c r="AQ361" i="1"/>
  <c r="AM361" i="1" s="1"/>
  <c r="AI361" i="1"/>
  <c r="AH361" i="1"/>
  <c r="F361" i="1"/>
  <c r="AZ175" i="1"/>
  <c r="AM175" i="1"/>
  <c r="AI175" i="1"/>
  <c r="AH175" i="1"/>
  <c r="S285" i="1" l="1"/>
  <c r="S283" i="1" s="1"/>
  <c r="S281" i="1" s="1"/>
  <c r="S279" i="1" s="1"/>
  <c r="S277" i="1" s="1"/>
  <c r="S275" i="1" s="1"/>
  <c r="S160" i="1"/>
  <c r="S146" i="1" s="1"/>
  <c r="S101" i="1" s="1"/>
  <c r="S301" i="1"/>
  <c r="S299" i="1" s="1"/>
  <c r="S297" i="1" s="1"/>
  <c r="S295" i="1" s="1"/>
  <c r="S293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0" i="1"/>
  <c r="AI400" i="1"/>
  <c r="AH400" i="1"/>
  <c r="AZ329" i="1"/>
  <c r="AI329" i="1"/>
  <c r="AH329" i="1"/>
  <c r="F329" i="1"/>
  <c r="AZ318" i="1"/>
  <c r="AI318" i="1"/>
  <c r="AH318" i="1"/>
  <c r="F318" i="1"/>
  <c r="F319" i="1"/>
  <c r="AH319" i="1"/>
  <c r="AI319" i="1"/>
  <c r="AZ319" i="1"/>
  <c r="F320" i="1"/>
  <c r="AH320" i="1"/>
  <c r="AI320" i="1"/>
  <c r="AZ320" i="1"/>
  <c r="F321" i="1"/>
  <c r="AH321" i="1"/>
  <c r="AI321" i="1"/>
  <c r="AZ321" i="1"/>
  <c r="F322" i="1"/>
  <c r="AH322" i="1"/>
  <c r="AI322" i="1"/>
  <c r="AZ322" i="1"/>
  <c r="F323" i="1"/>
  <c r="AH323" i="1"/>
  <c r="AI323" i="1"/>
  <c r="AZ323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8" i="1"/>
  <c r="AH328" i="1"/>
  <c r="AI328" i="1"/>
  <c r="AZ328" i="1"/>
  <c r="F330" i="1"/>
  <c r="AH330" i="1"/>
  <c r="AI330" i="1"/>
  <c r="AZ330" i="1"/>
  <c r="F331" i="1"/>
  <c r="AH331" i="1"/>
  <c r="AI331" i="1"/>
  <c r="AZ331" i="1"/>
  <c r="F332" i="1"/>
  <c r="AH332" i="1"/>
  <c r="AI332" i="1"/>
  <c r="AZ332" i="1"/>
  <c r="AZ36" i="1"/>
  <c r="AI36" i="1"/>
  <c r="AH36" i="1"/>
  <c r="F36" i="1"/>
  <c r="AZ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2" i="1"/>
  <c r="AH402" i="1"/>
  <c r="AI402" i="1"/>
  <c r="AZ40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186" i="1"/>
  <c r="AI185" i="1"/>
  <c r="AI184" i="1"/>
  <c r="AI187" i="1"/>
  <c r="AI188" i="1"/>
  <c r="AI193" i="1"/>
  <c r="AI194" i="1"/>
  <c r="AI195" i="1"/>
  <c r="AI196" i="1"/>
  <c r="AI197" i="1"/>
  <c r="AI198" i="1"/>
  <c r="AI199" i="1"/>
  <c r="AI203" i="1"/>
  <c r="AI200" i="1"/>
  <c r="AI201" i="1"/>
  <c r="AI202" i="1"/>
  <c r="AI204" i="1"/>
  <c r="AI205" i="1"/>
  <c r="AI206" i="1"/>
  <c r="AI207" i="1"/>
  <c r="AI208" i="1"/>
  <c r="AI209" i="1"/>
  <c r="AI212" i="1"/>
  <c r="AI211" i="1"/>
  <c r="AI210" i="1"/>
  <c r="AI213" i="1"/>
  <c r="AI214" i="1"/>
  <c r="AI219" i="1"/>
  <c r="AI220" i="1"/>
  <c r="AI221" i="1"/>
  <c r="AI222" i="1"/>
  <c r="AI223" i="1"/>
  <c r="AI224" i="1"/>
  <c r="AI225" i="1"/>
  <c r="AI231" i="1"/>
  <c r="AI226" i="1"/>
  <c r="AI227" i="1"/>
  <c r="AI228" i="1"/>
  <c r="AI229" i="1"/>
  <c r="AI230" i="1"/>
  <c r="AI232" i="1"/>
  <c r="AI233" i="1"/>
  <c r="AI234" i="1"/>
  <c r="AI235" i="1"/>
  <c r="AI237" i="1"/>
  <c r="AI236" i="1"/>
  <c r="AI238" i="1"/>
  <c r="AI241" i="1"/>
  <c r="AI240" i="1"/>
  <c r="AI239" i="1"/>
  <c r="AI244" i="1"/>
  <c r="AI243" i="1"/>
  <c r="AI242" i="1"/>
  <c r="AI245" i="1"/>
  <c r="AI260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2" i="1"/>
  <c r="AI304" i="1"/>
  <c r="AI317" i="1"/>
  <c r="AI268" i="1"/>
  <c r="AI269" i="1"/>
  <c r="AI270" i="1"/>
  <c r="AI271" i="1"/>
  <c r="AI265" i="1"/>
  <c r="AI272" i="1"/>
  <c r="AI273" i="1"/>
  <c r="AI274" i="1"/>
  <c r="AI348" i="1"/>
  <c r="AI349" i="1"/>
  <c r="AI353" i="1"/>
  <c r="AI357" i="1"/>
  <c r="AI362" i="1"/>
  <c r="AI360" i="1"/>
  <c r="AI376" i="1"/>
  <c r="AI375" i="1"/>
  <c r="AI377" i="1"/>
  <c r="AI379" i="1"/>
  <c r="AI378" i="1"/>
  <c r="AI380" i="1"/>
  <c r="AI381" i="1"/>
  <c r="AI382" i="1"/>
  <c r="AI383" i="1"/>
  <c r="AI384" i="1"/>
  <c r="AI385" i="1"/>
  <c r="AI386" i="1"/>
  <c r="AI387" i="1"/>
  <c r="AI389" i="1"/>
  <c r="AI390" i="1"/>
  <c r="AI392" i="1"/>
  <c r="AI393" i="1"/>
  <c r="AI394" i="1"/>
  <c r="AI395" i="1"/>
  <c r="AI396" i="1"/>
  <c r="AI397" i="1"/>
  <c r="AI401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F265" i="1"/>
  <c r="AH265" i="1"/>
  <c r="AZ265" i="1"/>
  <c r="F60" i="1"/>
  <c r="AH60" i="1"/>
  <c r="AZ60" i="1"/>
  <c r="F35" i="1"/>
  <c r="AH35" i="1"/>
  <c r="AZ35" i="1"/>
  <c r="F182" i="1"/>
  <c r="AH182" i="1"/>
  <c r="AZ182" i="1"/>
  <c r="F85" i="1"/>
  <c r="AH85" i="1"/>
  <c r="AZ85" i="1"/>
  <c r="F80" i="1"/>
  <c r="AH80" i="1"/>
  <c r="AZ80" i="1"/>
  <c r="F213" i="1"/>
  <c r="AH213" i="1"/>
  <c r="AZ213" i="1"/>
  <c r="F187" i="1"/>
  <c r="AH187" i="1"/>
  <c r="AZ187" i="1"/>
  <c r="F90" i="1"/>
  <c r="AH90" i="1"/>
  <c r="AZ90" i="1"/>
  <c r="AZ397" i="1"/>
  <c r="F394" i="1"/>
  <c r="AH394" i="1"/>
  <c r="AZ394" i="1"/>
  <c r="F395" i="1"/>
  <c r="AH395" i="1"/>
  <c r="AZ395" i="1"/>
  <c r="AZ245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87" i="1"/>
  <c r="AZ389" i="1"/>
  <c r="AZ390" i="1"/>
  <c r="AZ393" i="1"/>
  <c r="AZ104" i="1"/>
  <c r="AZ39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186" i="1"/>
  <c r="AZ185" i="1"/>
  <c r="AZ184" i="1"/>
  <c r="AZ188" i="1"/>
  <c r="AZ193" i="1"/>
  <c r="AZ194" i="1"/>
  <c r="AZ195" i="1"/>
  <c r="AZ196" i="1"/>
  <c r="AZ197" i="1"/>
  <c r="AZ198" i="1"/>
  <c r="AZ199" i="1"/>
  <c r="AZ203" i="1"/>
  <c r="AZ200" i="1"/>
  <c r="AZ201" i="1"/>
  <c r="AZ202" i="1"/>
  <c r="AZ204" i="1"/>
  <c r="AZ205" i="1"/>
  <c r="AZ206" i="1"/>
  <c r="AZ207" i="1"/>
  <c r="AZ208" i="1"/>
  <c r="AZ209" i="1"/>
  <c r="AZ212" i="1"/>
  <c r="AZ211" i="1"/>
  <c r="AZ210" i="1"/>
  <c r="AZ214" i="1"/>
  <c r="AZ219" i="1"/>
  <c r="AZ220" i="1"/>
  <c r="AZ221" i="1"/>
  <c r="AZ222" i="1"/>
  <c r="AZ223" i="1"/>
  <c r="AZ224" i="1"/>
  <c r="AZ225" i="1"/>
  <c r="AZ231" i="1"/>
  <c r="AZ226" i="1"/>
  <c r="AZ227" i="1"/>
  <c r="AZ228" i="1"/>
  <c r="AZ229" i="1"/>
  <c r="AZ230" i="1"/>
  <c r="AZ232" i="1"/>
  <c r="AZ233" i="1"/>
  <c r="AZ234" i="1"/>
  <c r="AZ235" i="1"/>
  <c r="AZ237" i="1"/>
  <c r="AZ236" i="1"/>
  <c r="AZ241" i="1"/>
  <c r="AZ240" i="1"/>
  <c r="AZ239" i="1"/>
  <c r="AZ244" i="1"/>
  <c r="AZ243" i="1"/>
  <c r="AZ242" i="1"/>
  <c r="AZ246" i="1"/>
  <c r="AZ247" i="1"/>
  <c r="AZ248" i="1"/>
  <c r="AZ250" i="1"/>
  <c r="AZ260" i="1"/>
  <c r="AZ362" i="1"/>
  <c r="AZ360" i="1"/>
  <c r="AZ348" i="1"/>
  <c r="AZ349" i="1"/>
  <c r="AZ353" i="1"/>
  <c r="AZ357" i="1"/>
  <c r="AZ392" i="1"/>
  <c r="AZ401" i="1"/>
  <c r="AZ376" i="1"/>
  <c r="AZ379" i="1"/>
  <c r="AZ98" i="1"/>
  <c r="AZ317" i="1"/>
  <c r="AZ268" i="1"/>
  <c r="AZ269" i="1"/>
  <c r="AZ270" i="1"/>
  <c r="AZ271" i="1"/>
  <c r="AZ272" i="1"/>
  <c r="AZ273" i="1"/>
  <c r="AZ274" i="1"/>
  <c r="AZ99" i="1"/>
  <c r="AZ100" i="1"/>
  <c r="AZ103" i="1"/>
  <c r="AZ105" i="1"/>
  <c r="AZ106" i="1"/>
  <c r="AZ278" i="1"/>
  <c r="AZ296" i="1"/>
  <c r="AZ298" i="1"/>
  <c r="AZ284" i="1"/>
  <c r="AZ286" i="1"/>
  <c r="AZ288" i="1"/>
  <c r="AZ375" i="1"/>
  <c r="AZ377" i="1"/>
  <c r="AZ290" i="1"/>
  <c r="AZ378" i="1"/>
  <c r="AZ380" i="1"/>
  <c r="AZ381" i="1"/>
  <c r="AZ382" i="1"/>
  <c r="AZ383" i="1"/>
  <c r="AZ384" i="1"/>
  <c r="AZ385" i="1"/>
  <c r="AZ386" i="1"/>
  <c r="AZ292" i="1"/>
  <c r="AZ294" i="1"/>
  <c r="AZ161" i="1"/>
  <c r="AZ276" i="1"/>
  <c r="AZ280" i="1"/>
  <c r="AZ282" i="1"/>
  <c r="AZ302" i="1"/>
  <c r="AZ304" i="1"/>
  <c r="AZ300" i="1"/>
  <c r="AZ102" i="1"/>
  <c r="AZ238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M9" i="1"/>
  <c r="AM7" i="1"/>
  <c r="F104" i="1"/>
  <c r="AH104" i="1"/>
  <c r="AH112" i="1"/>
  <c r="AH111" i="1"/>
  <c r="F111" i="1"/>
  <c r="F387" i="1"/>
  <c r="AH387" i="1"/>
  <c r="F389" i="1"/>
  <c r="AH389" i="1"/>
  <c r="F390" i="1"/>
  <c r="AH390" i="1"/>
  <c r="AM349" i="1"/>
  <c r="AM353" i="1"/>
  <c r="AM357" i="1"/>
  <c r="AM34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186" i="1"/>
  <c r="F185" i="1"/>
  <c r="F184" i="1"/>
  <c r="F188" i="1"/>
  <c r="F193" i="1"/>
  <c r="F194" i="1"/>
  <c r="F195" i="1"/>
  <c r="F196" i="1"/>
  <c r="F197" i="1"/>
  <c r="F198" i="1"/>
  <c r="F199" i="1"/>
  <c r="F203" i="1"/>
  <c r="F200" i="1"/>
  <c r="F201" i="1"/>
  <c r="F202" i="1"/>
  <c r="F209" i="1"/>
  <c r="F205" i="1"/>
  <c r="F206" i="1"/>
  <c r="F207" i="1"/>
  <c r="F208" i="1"/>
  <c r="F204" i="1"/>
  <c r="F212" i="1"/>
  <c r="F211" i="1"/>
  <c r="F210" i="1"/>
  <c r="F214" i="1"/>
  <c r="F219" i="1"/>
  <c r="F220" i="1"/>
  <c r="F221" i="1"/>
  <c r="F222" i="1"/>
  <c r="F223" i="1"/>
  <c r="F224" i="1"/>
  <c r="F225" i="1"/>
  <c r="F231" i="1"/>
  <c r="F226" i="1"/>
  <c r="F227" i="1"/>
  <c r="F228" i="1"/>
  <c r="F229" i="1"/>
  <c r="F230" i="1"/>
  <c r="F235" i="1"/>
  <c r="F233" i="1"/>
  <c r="F234" i="1"/>
  <c r="F232" i="1"/>
  <c r="F238" i="1"/>
  <c r="F237" i="1"/>
  <c r="F236" i="1"/>
  <c r="F241" i="1"/>
  <c r="F240" i="1"/>
  <c r="F239" i="1"/>
  <c r="F244" i="1"/>
  <c r="F243" i="1"/>
  <c r="F242" i="1"/>
  <c r="F245" i="1"/>
  <c r="F246" i="1"/>
  <c r="F247" i="1"/>
  <c r="F248" i="1"/>
  <c r="F250" i="1"/>
  <c r="F260" i="1"/>
  <c r="F278" i="1"/>
  <c r="F280" i="1"/>
  <c r="F282" i="1"/>
  <c r="F284" i="1"/>
  <c r="F286" i="1"/>
  <c r="F288" i="1"/>
  <c r="F290" i="1"/>
  <c r="F292" i="1"/>
  <c r="F294" i="1"/>
  <c r="F296" i="1"/>
  <c r="F298" i="1"/>
  <c r="F276" i="1"/>
  <c r="F300" i="1"/>
  <c r="F302" i="1"/>
  <c r="F304" i="1"/>
  <c r="F317" i="1"/>
  <c r="F268" i="1"/>
  <c r="F269" i="1"/>
  <c r="F270" i="1"/>
  <c r="F271" i="1"/>
  <c r="F272" i="1"/>
  <c r="F273" i="1"/>
  <c r="F274" i="1"/>
  <c r="F259" i="1"/>
  <c r="F348" i="1"/>
  <c r="F349" i="1"/>
  <c r="F353" i="1"/>
  <c r="F357" i="1"/>
  <c r="F362" i="1"/>
  <c r="F360" i="1"/>
  <c r="F376" i="1"/>
  <c r="F375" i="1"/>
  <c r="F377" i="1"/>
  <c r="F379" i="1"/>
  <c r="F378" i="1"/>
  <c r="F380" i="1"/>
  <c r="F381" i="1"/>
  <c r="F382" i="1"/>
  <c r="F383" i="1"/>
  <c r="F384" i="1"/>
  <c r="F385" i="1"/>
  <c r="F386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AH392" i="1"/>
  <c r="AQ298" i="1"/>
  <c r="AM298" i="1" s="1"/>
  <c r="AQ296" i="1"/>
  <c r="AM296" i="1" s="1"/>
  <c r="AQ292" i="1"/>
  <c r="AM292" i="1" s="1"/>
  <c r="AQ290" i="1"/>
  <c r="AM290" i="1" s="1"/>
  <c r="AQ288" i="1"/>
  <c r="AM288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0" i="1"/>
  <c r="AM360" i="1" s="1"/>
  <c r="AQ362" i="1"/>
  <c r="AM362" i="1" s="1"/>
  <c r="AH229" i="1"/>
  <c r="AH230" i="1"/>
  <c r="AH233" i="1"/>
  <c r="AH234" i="1"/>
  <c r="AQ102" i="1"/>
  <c r="AM102" i="1" s="1"/>
  <c r="AH208" i="1"/>
  <c r="AQ300" i="1"/>
  <c r="AM300" i="1" s="1"/>
  <c r="AQ304" i="1"/>
  <c r="AM304" i="1" s="1"/>
  <c r="AQ302" i="1"/>
  <c r="AM302" i="1" s="1"/>
  <c r="AQ282" i="1"/>
  <c r="AM282" i="1" s="1"/>
  <c r="AQ280" i="1"/>
  <c r="AM280" i="1" s="1"/>
  <c r="AQ276" i="1"/>
  <c r="AM276" i="1" s="1"/>
  <c r="AQ161" i="1"/>
  <c r="AM161" i="1" s="1"/>
  <c r="AQ294" i="1"/>
  <c r="AM294" i="1" s="1"/>
  <c r="AQ278" i="1"/>
  <c r="AM278" i="1" s="1"/>
  <c r="AH209" i="1"/>
  <c r="AH206" i="1"/>
  <c r="AH207" i="1"/>
  <c r="AH378" i="1"/>
  <c r="AH375" i="1"/>
  <c r="AH362" i="1"/>
  <c r="AH404" i="1"/>
  <c r="AH403" i="1"/>
  <c r="AH401" i="1"/>
  <c r="AH397" i="1"/>
  <c r="AH396" i="1"/>
  <c r="AH393" i="1"/>
  <c r="AH214" i="1"/>
  <c r="AH211" i="1"/>
  <c r="AH186" i="1"/>
  <c r="AH185" i="1"/>
  <c r="AH219" i="1"/>
  <c r="AH220" i="1"/>
  <c r="AH406" i="1"/>
  <c r="AH408" i="1"/>
  <c r="AH409" i="1"/>
  <c r="AH410" i="1"/>
  <c r="AH407" i="1"/>
  <c r="AH405" i="1"/>
  <c r="AH193" i="1"/>
  <c r="AH194" i="1"/>
  <c r="AH282" i="1"/>
  <c r="AH280" i="1"/>
  <c r="AH278" i="1"/>
  <c r="AH132" i="1"/>
  <c r="AH92" i="1"/>
  <c r="AH91" i="1"/>
  <c r="AH110" i="1"/>
  <c r="AH115" i="1"/>
  <c r="AH114" i="1"/>
  <c r="AH109" i="1"/>
  <c r="AH342" i="1"/>
  <c r="AH343" i="1"/>
  <c r="AH344" i="1"/>
  <c r="AH345" i="1"/>
  <c r="AH411" i="1"/>
  <c r="AH412" i="1"/>
  <c r="AH413" i="1"/>
  <c r="AH414" i="1"/>
  <c r="AH415" i="1"/>
  <c r="AH416" i="1"/>
  <c r="AH250" i="1"/>
  <c r="AH443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2" i="1"/>
  <c r="AH433" i="1"/>
  <c r="AH434" i="1"/>
  <c r="AH435" i="1"/>
  <c r="AH436" i="1"/>
  <c r="AH437" i="1"/>
  <c r="AH438" i="1"/>
  <c r="AH439" i="1"/>
  <c r="AH440" i="1"/>
  <c r="AH441" i="1"/>
  <c r="AH442" i="1"/>
  <c r="AH431" i="1"/>
  <c r="AH338" i="1"/>
  <c r="AH339" i="1"/>
  <c r="AH340" i="1"/>
  <c r="AH341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386" i="1"/>
  <c r="AH385" i="1"/>
  <c r="AH384" i="1"/>
  <c r="AH383" i="1"/>
  <c r="AH382" i="1"/>
  <c r="AH381" i="1"/>
  <c r="AH379" i="1"/>
  <c r="AH376" i="1"/>
  <c r="AH360" i="1"/>
  <c r="AH357" i="1"/>
  <c r="AH353" i="1"/>
  <c r="AH349" i="1"/>
  <c r="AH348" i="1"/>
  <c r="AH273" i="1"/>
  <c r="AH272" i="1"/>
  <c r="AH271" i="1"/>
  <c r="AH270" i="1"/>
  <c r="AH269" i="1"/>
  <c r="AH268" i="1"/>
  <c r="AH245" i="1"/>
  <c r="AH243" i="1"/>
  <c r="AH244" i="1"/>
  <c r="AH242" i="1"/>
  <c r="AH240" i="1"/>
  <c r="AH241" i="1"/>
  <c r="AH239" i="1"/>
  <c r="AH237" i="1"/>
  <c r="AH238" i="1"/>
  <c r="AH236" i="1"/>
  <c r="AH232" i="1"/>
  <c r="AH228" i="1"/>
  <c r="AH227" i="1"/>
  <c r="AH226" i="1"/>
  <c r="AH231" i="1"/>
  <c r="AH225" i="1"/>
  <c r="AH224" i="1"/>
  <c r="AH223" i="1"/>
  <c r="AH222" i="1"/>
  <c r="AH221" i="1"/>
  <c r="AH210" i="1"/>
  <c r="AH204" i="1"/>
  <c r="AH202" i="1"/>
  <c r="AH201" i="1"/>
  <c r="AH200" i="1"/>
  <c r="AH203" i="1"/>
  <c r="AH199" i="1"/>
  <c r="AH198" i="1"/>
  <c r="AH197" i="1"/>
  <c r="AH196" i="1"/>
  <c r="AH195" i="1"/>
  <c r="AH188" i="1"/>
  <c r="AH184" i="1"/>
  <c r="AH304" i="1"/>
  <c r="AH302" i="1"/>
  <c r="AH300" i="1"/>
  <c r="AH276" i="1"/>
  <c r="AH298" i="1"/>
  <c r="AH296" i="1"/>
  <c r="AH161" i="1"/>
  <c r="AH294" i="1"/>
  <c r="AH292" i="1"/>
  <c r="AH290" i="1"/>
  <c r="AH288" i="1"/>
  <c r="AH286" i="1"/>
  <c r="AH284" i="1"/>
  <c r="AH337" i="1"/>
  <c r="AH336" i="1"/>
  <c r="AH335" i="1"/>
  <c r="AH334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4" i="1"/>
  <c r="AM284" i="1" s="1"/>
  <c r="AQ286" i="1"/>
  <c r="AM286" i="1" s="1"/>
</calcChain>
</file>

<file path=xl/sharedStrings.xml><?xml version="1.0" encoding="utf-8"?>
<sst xmlns="http://schemas.openxmlformats.org/spreadsheetml/2006/main" count="5735" uniqueCount="1239">
  <si>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</si>
  <si>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</si>
  <si>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</si>
  <si>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</si>
  <si>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</si>
  <si>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</si>
  <si>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</si>
  <si>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</si>
  <si>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</si>
  <si>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</si>
  <si>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</si>
  <si>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</si>
  <si>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</si>
  <si>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</si>
  <si>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</si>
  <si>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</si>
  <si>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</si>
  <si>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</si>
  <si>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</si>
  <si>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</si>
  <si>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</si>
  <si>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</si>
  <si>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</si>
  <si>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</si>
  <si>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</si>
  <si>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</si>
  <si>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</si>
  <si>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</si>
  <si>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</si>
  <si>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</si>
  <si>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</si>
  <si>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</si>
  <si>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</si>
  <si>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</si>
  <si>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</si>
  <si>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</si>
  <si>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</si>
  <si>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</si>
  <si>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</si>
  <si>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</si>
  <si>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</si>
  <si>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</si>
  <si>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</si>
  <si>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</si>
  <si>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</si>
  <si>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</si>
  <si>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</si>
  <si>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</si>
  <si>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</si>
  <si>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</si>
  <si>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</si>
  <si>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</si>
  <si>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</si>
  <si>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</si>
  <si>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</si>
  <si>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</si>
  <si>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</si>
  <si>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</si>
  <si>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</si>
  <si>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</si>
  <si>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</si>
  <si>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</si>
  <si>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</si>
  <si>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</si>
  <si>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</si>
  <si>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</si>
  <si>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</si>
  <si>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</si>
  <si>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</si>
  <si>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</si>
  <si>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</si>
  <si>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</si>
  <si>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</si>
  <si>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</si>
  <si>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</si>
  <si>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</si>
  <si>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</si>
  <si>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</si>
  <si>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</si>
  <si>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</si>
  <si>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</si>
  <si>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</si>
  <si>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</si>
  <si>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</si>
  <si>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</si>
  <si>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</si>
  <si>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</si>
  <si>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</si>
  <si>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</si>
  <si>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</si>
  <si>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</si>
  <si>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</si>
  <si>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</si>
  <si>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</si>
  <si>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</si>
  <si>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</si>
  <si>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</si>
  <si>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</si>
  <si>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</si>
  <si>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</si>
  <si>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</si>
  <si>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</si>
  <si>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</si>
  <si>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</si>
  <si>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</si>
  <si>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</si>
  <si>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</si>
  <si>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</si>
  <si>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</si>
  <si>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</si>
  <si>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</si>
  <si>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</si>
  <si>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</si>
  <si>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</si>
  <si>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</si>
  <si>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</si>
  <si>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</si>
  <si>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</si>
  <si>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</si>
  <si>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</si>
  <si>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</si>
  <si>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</si>
  <si>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</si>
  <si>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</si>
  <si>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</si>
  <si>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</si>
  <si>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</si>
  <si>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</si>
  <si>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</si>
  <si>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</si>
  <si>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</si>
  <si>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</si>
  <si>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</si>
  <si>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</si>
  <si>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</si>
  <si>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</si>
  <si>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</si>
  <si>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</si>
  <si>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</si>
  <si>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</si>
  <si>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</si>
  <si>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</si>
  <si>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</si>
  <si>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</si>
  <si>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</si>
  <si>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</si>
  <si>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</si>
  <si>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</si>
  <si>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</si>
  <si>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</si>
  <si>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</si>
  <si>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</si>
  <si>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</si>
  <si>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</si>
  <si>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</si>
  <si>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</si>
  <si>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</si>
  <si>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</si>
  <si>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</si>
  <si>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</si>
  <si>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</si>
  <si>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</si>
  <si>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</si>
  <si>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</si>
  <si>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</si>
  <si>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</si>
  <si>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</si>
  <si>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</si>
  <si>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</si>
  <si>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</si>
  <si>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</si>
  <si>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</si>
  <si>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</si>
  <si>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</si>
  <si>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</si>
  <si>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</si>
  <si>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</si>
  <si>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</si>
  <si>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</si>
  <si>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</si>
  <si>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</si>
  <si>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</si>
  <si>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</si>
  <si>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</si>
  <si>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</si>
  <si>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</si>
  <si>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</si>
  <si>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</si>
  <si>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</si>
  <si>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</si>
  <si>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</si>
  <si>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</si>
  <si>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</si>
  <si>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</si>
  <si>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</si>
  <si>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</si>
  <si>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</si>
  <si>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</si>
  <si>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</si>
  <si>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</si>
  <si>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</si>
  <si>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</si>
  <si>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</si>
  <si>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</si>
  <si>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</si>
  <si>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</si>
  <si>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</si>
  <si>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</si>
  <si>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</si>
  <si>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</si>
  <si>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</si>
  <si>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</si>
  <si>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</si>
  <si>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</si>
  <si>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</si>
  <si>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</si>
  <si>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</si>
  <si>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</si>
  <si>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</si>
  <si>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</si>
  <si>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</si>
  <si>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</si>
  <si>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</si>
  <si>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</si>
  <si>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</si>
  <si>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</si>
  <si>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</si>
  <si>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</si>
  <si>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</si>
  <si>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</si>
  <si>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</si>
  <si>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</si>
  <si>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</si>
  <si>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</si>
  <si>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</si>
  <si>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</si>
  <si>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</si>
  <si>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</si>
  <si>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</si>
  <si>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</si>
  <si>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</si>
  <si>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</si>
  <si>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</si>
  <si>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</si>
  <si>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</si>
  <si>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</si>
  <si>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</si>
  <si>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</si>
  <si>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</si>
  <si>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</si>
  <si>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</si>
  <si>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</si>
  <si>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</si>
  <si>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</si>
  <si>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</si>
  <si>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</si>
  <si>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</si>
  <si>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</si>
  <si>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</si>
  <si>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</si>
  <si>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</si>
  <si>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</si>
  <si>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</si>
  <si>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</si>
  <si>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</si>
  <si>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</si>
  <si>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</si>
  <si>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</si>
  <si>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</si>
  <si>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</si>
  <si>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</si>
  <si>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</si>
  <si>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</si>
  <si>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</si>
  <si>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</si>
  <si>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</si>
  <si>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</si>
  <si>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</si>
  <si>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</si>
  <si>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</si>
  <si>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</si>
  <si>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</si>
  <si>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</si>
  <si>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</si>
  <si>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</si>
  <si>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</si>
  <si>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</si>
  <si>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</si>
  <si>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</si>
  <si>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</si>
  <si>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</si>
  <si>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</si>
  <si>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</si>
  <si>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</si>
  <si>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</si>
  <si>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</si>
  <si>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</si>
  <si>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</si>
  <si>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</si>
  <si>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</si>
  <si>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</si>
  <si>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</si>
  <si>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</si>
  <si>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</si>
  <si>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</si>
  <si>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</si>
  <si>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</si>
  <si>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</si>
  <si>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</si>
  <si>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</si>
  <si>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</si>
  <si>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</si>
  <si>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</si>
  <si>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</si>
  <si>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</si>
  <si>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</si>
  <si>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</si>
  <si>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</si>
  <si>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</si>
  <si>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</si>
  <si>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</si>
  <si>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</si>
  <si>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</si>
  <si>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</si>
  <si>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</si>
  <si>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</si>
  <si>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</si>
  <si>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</si>
  <si>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</si>
  <si>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</si>
  <si>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</si>
  <si>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</si>
  <si>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</si>
  <si>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</si>
  <si>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</si>
  <si>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</si>
  <si>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</si>
  <si>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</si>
  <si>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</si>
  <si>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</si>
  <si>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</si>
  <si>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</si>
  <si>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</si>
  <si>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</si>
  <si>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</si>
  <si>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</si>
  <si>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</si>
  <si>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</si>
  <si>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</si>
  <si>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</si>
  <si>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</si>
  <si>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</si>
  <si>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</si>
  <si>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</si>
  <si>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</si>
  <si>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</si>
  <si>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</si>
  <si>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</si>
  <si>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</si>
  <si>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</si>
  <si>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</si>
  <si>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</si>
  <si>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</si>
  <si>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</si>
  <si>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</si>
  <si>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</si>
  <si>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</si>
  <si>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</si>
  <si>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</si>
  <si>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</si>
  <si>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</si>
  <si>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</si>
  <si>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</si>
  <si>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</si>
  <si>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</si>
  <si>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</si>
  <si>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</si>
  <si>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</si>
  <si>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</si>
  <si>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</si>
  <si>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</si>
  <si>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</si>
  <si>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</si>
  <si>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</si>
  <si>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</si>
  <si>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</si>
  <si>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</si>
  <si>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</si>
  <si>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</si>
  <si>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</si>
  <si>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</si>
  <si>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</si>
  <si>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</si>
  <si>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</si>
  <si>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</si>
  <si>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</si>
  <si>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</si>
  <si>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</si>
  <si>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</si>
  <si>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</si>
  <si>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</si>
  <si>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</si>
  <si>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</si>
  <si>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</si>
  <si>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</si>
  <si>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</si>
  <si>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</si>
  <si>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</si>
  <si>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</si>
  <si>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</si>
  <si>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</si>
  <si>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</si>
  <si>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</si>
  <si>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</si>
  <si>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</si>
  <si>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</si>
  <si>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</si>
  <si>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</si>
  <si>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</si>
  <si>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</si>
  <si>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</si>
  <si>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</si>
  <si>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</si>
  <si>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</si>
  <si>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</si>
  <si>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</si>
  <si>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</si>
  <si>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</si>
  <si>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</si>
  <si>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</si>
  <si>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</si>
  <si>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</si>
  <si>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</si>
  <si>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</si>
  <si>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</si>
  <si>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</si>
  <si>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</si>
  <si>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</si>
  <si>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</si>
  <si>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</si>
  <si>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</si>
  <si>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</si>
  <si>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</si>
  <si>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</si>
  <si>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</si>
  <si>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</si>
  <si>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</si>
  <si>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</si>
  <si>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</si>
  <si>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</si>
  <si>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</si>
  <si>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</si>
  <si>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</si>
  <si>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</si>
  <si>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</si>
  <si>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</si>
  <si>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</si>
  <si>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</si>
  <si>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</si>
  <si>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</si>
  <si>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</si>
  <si>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</si>
  <si>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</si>
  <si>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</si>
  <si>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</si>
  <si>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</si>
  <si>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</si>
  <si>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</si>
  <si>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</si>
  <si>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</si>
  <si>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</si>
  <si>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</si>
  <si>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</si>
  <si>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</si>
  <si>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</si>
  <si>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</si>
  <si>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</si>
  <si>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</si>
  <si>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</si>
  <si>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</si>
  <si>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</si>
  <si>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</si>
  <si>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</si>
  <si>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</si>
  <si>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</si>
  <si>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</si>
  <si>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</si>
  <si>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</si>
  <si>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</si>
  <si>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</si>
  <si>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</si>
  <si>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</si>
  <si>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</si>
  <si>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</si>
  <si>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</si>
  <si>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</si>
  <si>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</si>
  <si>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</si>
  <si>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</si>
  <si>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</si>
  <si>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</si>
  <si>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</si>
  <si>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</si>
  <si>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</si>
  <si>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</si>
  <si>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</si>
  <si>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</si>
  <si>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</si>
  <si>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</si>
  <si>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</si>
  <si>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</si>
  <si>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</si>
  <si>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</si>
  <si>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</si>
  <si>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</si>
  <si>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</si>
  <si>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</si>
  <si>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</si>
  <si>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</si>
  <si>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</si>
  <si>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</si>
  <si>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</si>
  <si>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</si>
  <si>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</si>
  <si>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</si>
  <si>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</si>
  <si>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</si>
  <si>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</si>
  <si>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</si>
  <si>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</si>
  <si>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</si>
  <si>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</si>
  <si>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</si>
  <si>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</si>
  <si>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</si>
  <si>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</si>
  <si>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</si>
  <si>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</si>
  <si>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</si>
  <si>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</si>
  <si>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</si>
  <si>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</si>
  <si>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</si>
  <si>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</si>
  <si>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</si>
  <si>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</si>
  <si>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</si>
  <si>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</si>
  <si>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</si>
  <si>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</si>
  <si>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</si>
  <si>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</si>
  <si>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</si>
  <si>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</si>
  <si>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</si>
  <si>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</si>
  <si>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</si>
  <si>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</si>
  <si>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</si>
  <si>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</si>
  <si>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</si>
  <si>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</si>
  <si>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</si>
  <si>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</si>
  <si>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</si>
  <si>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</si>
  <si>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</si>
  <si>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</si>
  <si>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</si>
  <si>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</si>
  <si>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</si>
  <si>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</si>
  <si>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</si>
  <si>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</si>
  <si>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</si>
  <si>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</si>
  <si>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</si>
  <si>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</si>
  <si>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</si>
  <si>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</si>
  <si>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</si>
  <si>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</si>
  <si>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</si>
  <si>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</si>
  <si>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</si>
  <si>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</si>
  <si>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</si>
  <si>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</si>
  <si>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</si>
  <si>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</si>
  <si>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</si>
  <si>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</si>
  <si>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</si>
  <si>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</si>
  <si>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</si>
  <si>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</si>
  <si>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</si>
  <si>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</si>
  <si>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</si>
  <si>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</si>
  <si>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</si>
  <si>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</si>
  <si>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</si>
  <si>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</si>
  <si>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</si>
  <si>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</si>
  <si>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</si>
  <si>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</si>
  <si>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</si>
  <si>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</si>
  <si>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</si>
  <si>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</si>
  <si>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</si>
  <si>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</si>
  <si>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</si>
  <si>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</si>
  <si>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</si>
  <si>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</si>
  <si>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</si>
  <si>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</si>
  <si>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</si>
  <si>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</si>
  <si>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</si>
  <si>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</si>
  <si>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</si>
  <si>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</si>
  <si>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</si>
  <si>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</si>
  <si>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</si>
  <si>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</si>
  <si>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</si>
  <si>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</si>
  <si>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</si>
  <si>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</si>
  <si>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</si>
  <si>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</si>
  <si>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</si>
  <si>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</si>
  <si>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</si>
  <si>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</si>
  <si>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</si>
  <si>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</si>
  <si>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</si>
  <si>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</si>
  <si>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</si>
  <si>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</si>
  <si>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</si>
  <si>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</si>
  <si>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</si>
  <si>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</si>
  <si>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</si>
  <si>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</si>
  <si>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</si>
  <si>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</si>
  <si>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</si>
  <si>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</si>
  <si>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</si>
  <si>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</si>
  <si>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</si>
  <si>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</si>
  <si>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</si>
  <si>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</si>
  <si>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</si>
  <si>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</si>
  <si>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</si>
  <si>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</si>
  <si>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</si>
  <si>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</si>
  <si>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</si>
  <si>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</si>
  <si>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</si>
  <si>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</si>
  <si>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</si>
  <si>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</si>
  <si>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</si>
  <si>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</si>
  <si>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</si>
  <si>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</si>
  <si>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</si>
  <si>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</si>
  <si>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</si>
  <si>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</si>
  <si>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</si>
  <si>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</si>
  <si>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</si>
  <si>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</si>
  <si>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</si>
  <si>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</si>
  <si>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</si>
  <si>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</si>
  <si>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</si>
  <si>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</si>
  <si>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</si>
  <si>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</si>
  <si>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</si>
  <si>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</si>
  <si>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</si>
  <si>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</si>
  <si>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</si>
  <si>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</si>
  <si>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</si>
  <si>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</si>
  <si>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</si>
  <si>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</si>
  <si>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</si>
  <si>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</si>
  <si>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</si>
  <si>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</si>
  <si>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</si>
  <si>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</si>
  <si>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</si>
  <si>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</si>
  <si>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</si>
  <si>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</si>
  <si>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</si>
  <si>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</si>
  <si>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</si>
  <si>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</si>
  <si>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</si>
  <si>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</si>
  <si>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</si>
  <si>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</si>
  <si>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</si>
  <si>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</si>
  <si>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</si>
  <si>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</si>
  <si>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</si>
  <si>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</si>
  <si>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</si>
  <si>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</si>
  <si>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</si>
  <si>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</si>
  <si>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</si>
  <si>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</si>
  <si>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</si>
  <si>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</si>
  <si>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</si>
  <si>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</si>
  <si>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</si>
  <si>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</si>
  <si>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</si>
  <si>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</si>
  <si>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</si>
  <si>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</si>
  <si>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</si>
  <si>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</si>
  <si>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</si>
  <si>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</si>
  <si>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</si>
  <si>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</si>
  <si>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</si>
  <si>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</si>
  <si>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</si>
  <si>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</si>
  <si>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</si>
  <si>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</si>
  <si>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</si>
  <si>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</si>
  <si>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</si>
  <si>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</si>
  <si>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</si>
  <si>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</si>
  <si>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</si>
  <si>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</si>
  <si>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</si>
  <si>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</si>
  <si>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</si>
  <si>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</si>
  <si>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</si>
  <si>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</si>
  <si>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</si>
  <si>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</si>
  <si>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</si>
  <si>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</si>
  <si>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</si>
  <si>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</si>
  <si>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</si>
  <si>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</si>
  <si>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</si>
  <si>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</si>
  <si>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</si>
  <si>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</si>
  <si>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</si>
  <si>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</si>
  <si>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</si>
  <si>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</si>
  <si>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</si>
  <si>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</si>
  <si>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</si>
  <si>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</si>
  <si>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</si>
  <si>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</si>
  <si>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</si>
  <si>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</si>
  <si>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</si>
  <si>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</si>
  <si>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</si>
  <si>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</si>
  <si>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</si>
  <si>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</si>
  <si>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</si>
  <si>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</si>
  <si>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</si>
  <si>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</si>
  <si>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</si>
  <si>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</si>
  <si>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</si>
  <si>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</si>
  <si>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</si>
  <si>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</si>
  <si>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</si>
  <si>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</si>
  <si>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</si>
  <si>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</si>
  <si>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</si>
  <si>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</si>
  <si>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</si>
  <si>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</si>
  <si>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</si>
  <si>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</si>
  <si>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</si>
  <si>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</si>
  <si>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</si>
  <si>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</si>
  <si>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</si>
  <si>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</si>
  <si>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</si>
  <si>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</si>
  <si>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</si>
  <si>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</si>
  <si>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</si>
  <si>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</si>
  <si>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</si>
  <si>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</si>
  <si>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</si>
  <si>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</si>
  <si>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</si>
  <si>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</si>
  <si>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</si>
  <si>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</si>
  <si>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</si>
  <si>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</si>
  <si>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</si>
  <si>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</si>
  <si>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</si>
  <si>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</si>
  <si>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</si>
  <si>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</si>
  <si>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</si>
  <si>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</si>
  <si>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</si>
  <si>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</si>
  <si>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</si>
  <si>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</si>
  <si>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</si>
  <si>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</si>
  <si>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</si>
  <si>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</si>
  <si>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</si>
  <si>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</si>
  <si>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</si>
  <si>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</si>
  <si>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</si>
  <si>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</si>
  <si>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</si>
  <si>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</si>
  <si>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</si>
  <si>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</si>
  <si>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</si>
  <si>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</si>
  <si>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</si>
  <si>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</si>
  <si>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</si>
  <si>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</si>
  <si>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</si>
  <si>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</si>
  <si>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</si>
  <si>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</si>
  <si>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</si>
  <si>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</si>
  <si>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</si>
  <si>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</si>
  <si>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</si>
  <si>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</si>
  <si>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</si>
  <si>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</si>
  <si>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</si>
  <si>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</si>
  <si>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</si>
  <si>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</si>
  <si>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</si>
  <si>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</si>
  <si>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</si>
  <si>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</si>
  <si>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</si>
  <si>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</si>
  <si>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</si>
  <si>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</si>
  <si>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</si>
  <si>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</si>
  <si>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</si>
  <si>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</si>
  <si>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</si>
  <si>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</si>
  <si>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</si>
  <si>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</si>
  <si>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</si>
  <si>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</si>
  <si>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</si>
  <si>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</si>
  <si>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</si>
  <si>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</si>
  <si>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</si>
  <si>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</si>
  <si>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</si>
  <si>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</si>
  <si>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</si>
  <si>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</si>
  <si>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</si>
  <si>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</si>
  <si>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</si>
  <si>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</si>
  <si>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</si>
  <si>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</si>
  <si>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</si>
  <si>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</si>
  <si>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</si>
  <si>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</si>
  <si>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</si>
  <si>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</si>
  <si>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</si>
  <si>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</si>
  <si>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</si>
  <si>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</si>
  <si>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</si>
  <si>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</si>
  <si>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</si>
  <si>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</si>
  <si>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</si>
  <si>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</si>
  <si>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</si>
  <si>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</si>
  <si>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</si>
  <si>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</si>
  <si>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</si>
  <si>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</si>
  <si>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</si>
  <si>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</si>
  <si>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</si>
  <si>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</si>
  <si>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</si>
  <si>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</si>
  <si>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</si>
  <si>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</si>
  <si>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</si>
  <si>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</si>
  <si>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</si>
  <si>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</si>
  <si>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</si>
  <si>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</si>
  <si>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</si>
  <si>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</si>
  <si>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</si>
  <si>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</si>
  <si>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</si>
  <si>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</si>
  <si>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</si>
  <si>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</si>
  <si>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</si>
  <si>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</si>
  <si>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</si>
  <si>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</si>
  <si>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</si>
  <si>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</si>
  <si>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</si>
  <si>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</si>
  <si>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</si>
  <si>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</si>
  <si>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</si>
  <si>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</si>
  <si>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</si>
  <si>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</si>
  <si>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</si>
  <si>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</si>
  <si>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</si>
  <si>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</si>
  <si>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</si>
  <si>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</si>
  <si>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</si>
  <si>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</si>
  <si>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</si>
  <si>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</si>
  <si>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</si>
  <si>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</si>
  <si>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</si>
  <si>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</si>
  <si>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</si>
  <si>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</si>
  <si>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</si>
  <si>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</si>
  <si>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</si>
  <si>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</si>
  <si>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</si>
  <si>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</si>
  <si>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</si>
  <si>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</si>
  <si>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</si>
  <si>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</si>
  <si>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</si>
  <si>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</si>
  <si>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</si>
  <si>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</si>
  <si>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</si>
  <si>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</si>
  <si>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</si>
  <si>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</si>
  <si>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</si>
  <si>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</si>
  <si>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</si>
  <si>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</si>
  <si>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</si>
  <si>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</si>
  <si>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</si>
  <si>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</si>
  <si>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</si>
  <si>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</si>
  <si>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</si>
  <si>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</si>
  <si>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</si>
  <si>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</si>
  <si>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</si>
  <si>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</si>
  <si>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</si>
  <si>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</si>
  <si>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</si>
  <si>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</si>
  <si>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</si>
  <si>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</si>
  <si>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</si>
  <si>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</si>
  <si>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</si>
  <si>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</si>
  <si>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</si>
  <si>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</si>
  <si>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</si>
  <si>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</si>
  <si>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</si>
  <si>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</si>
  <si>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</si>
  <si>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</si>
  <si>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</si>
  <si>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</si>
  <si>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</si>
  <si>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</si>
  <si>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</si>
  <si>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</si>
  <si>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</si>
  <si>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</si>
  <si>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</si>
  <si>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</si>
  <si>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</si>
  <si>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</si>
  <si>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</si>
  <si>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</si>
  <si>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</si>
  <si>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</si>
  <si>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</si>
  <si>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</si>
  <si>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</si>
  <si>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</si>
  <si>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</si>
  <si>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</si>
  <si>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</si>
  <si>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</si>
  <si>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</si>
  <si>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</si>
  <si>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</si>
  <si>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</si>
  <si>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</si>
  <si>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</si>
  <si>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</si>
  <si>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</si>
  <si>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</si>
  <si>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</si>
  <si>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</si>
  <si>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</si>
  <si>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</si>
  <si>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</si>
  <si>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</si>
  <si>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</si>
  <si>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</si>
  <si>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</si>
  <si>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</si>
  <si>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</si>
  <si>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</si>
  <si>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</si>
  <si>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</si>
  <si>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</si>
  <si>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</si>
  <si>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</si>
  <si>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</si>
  <si>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</si>
  <si>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</si>
  <si>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</si>
  <si>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</si>
  <si>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</si>
  <si>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</si>
  <si>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</si>
  <si>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</si>
  <si>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</si>
  <si>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</si>
  <si>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</si>
  <si>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</si>
  <si>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</si>
  <si>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</si>
  <si>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</si>
  <si>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</si>
  <si>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</si>
  <si>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</si>
  <si>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</si>
  <si>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</si>
  <si>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</si>
  <si>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</si>
  <si>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</si>
  <si>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</si>
  <si>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</si>
  <si>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</si>
  <si>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</si>
  <si>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</si>
  <si>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</si>
  <si>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</si>
  <si>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</si>
  <si>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</si>
  <si>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</si>
  <si>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</si>
  <si>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</si>
  <si>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</si>
  <si>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</si>
  <si>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</si>
  <si>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</si>
  <si>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</si>
  <si>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</si>
  <si>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</si>
  <si>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</si>
  <si>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</si>
  <si>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</si>
  <si>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</si>
  <si>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</si>
  <si>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</si>
  <si>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</si>
  <si>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</si>
  <si>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</si>
  <si>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</si>
  <si>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</si>
  <si>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</si>
  <si>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</si>
  <si>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</si>
  <si>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</si>
  <si>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</si>
  <si>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</si>
  <si>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</si>
  <si>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</si>
  <si>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</si>
  <si>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</si>
  <si>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</si>
  <si>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</si>
  <si>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</si>
  <si>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</si>
  <si>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</si>
  <si>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</si>
  <si>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</si>
  <si>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</si>
  <si>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</si>
  <si>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</si>
  <si>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</si>
  <si>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</si>
  <si>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</si>
  <si>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</si>
  <si>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</si>
  <si>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</si>
  <si>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</si>
  <si>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</si>
  <si>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</si>
  <si>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</si>
  <si>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</si>
  <si>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</si>
  <si>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</si>
  <si>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</si>
  <si>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</si>
  <si>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</si>
  <si>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</si>
  <si>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</si>
  <si>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</si>
  <si>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</si>
  <si>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</si>
  <si>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</si>
  <si>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</si>
  <si>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</si>
  <si>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</si>
  <si>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</si>
  <si>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</si>
  <si>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</si>
  <si>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</si>
  <si>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</si>
  <si>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</si>
  <si>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</si>
  <si>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</si>
  <si>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</si>
  <si>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</si>
  <si>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</si>
  <si>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</si>
  <si>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</si>
  <si>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</si>
  <si>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</si>
  <si>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</si>
  <si>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</si>
  <si>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</si>
  <si>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</si>
  <si>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</si>
  <si>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</si>
  <si>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</si>
  <si>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</si>
  <si>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</si>
  <si>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</si>
  <si>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</si>
  <si>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</si>
  <si>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</si>
  <si>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</si>
  <si>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</si>
  <si>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</si>
  <si>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template__outlet_plug</t>
  </si>
  <si>
    <t>_outlet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</si>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</sst>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  <xf numFmtId="0" fontId="4" fillId="0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12" fillId="8" borderId="0" xfId="1" applyNumberFormat="1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3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</cellXfs>
  <cellStyles count="2">
    <cellStyle name="Hyperlink" xfId="1" builtinId="8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29" totalsRowShown="0" headerRowDxfId="54" dataDxfId="52" headerRowBorderDxfId="53">
  <autoFilter ref="A3:AZ729" xr:uid="{00000000-0009-0000-0100-000002000000}"/>
  <sortState xmlns:xlrd2="http://schemas.microsoft.com/office/spreadsheetml/2017/richdata2" ref="A101:AZ313">
    <sortCondition ref="A3:A72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0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29"/>
  <sheetViews>
    <sheetView tabSelected="1" topLeftCell="AS270" zoomScale="122" zoomScaleNormal="122" workbookViewId="0">
      <selection activeCell="AV310" sqref="AV310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2"/>
  </cols>
  <sheetData>
    <row r="1" spans="1:52" s="72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675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1127</v>
      </c>
      <c r="P1" s="18" t="s">
        <v>1127</v>
      </c>
      <c r="Q1" s="18" t="s">
        <v>1127</v>
      </c>
      <c r="R1" s="18" t="s">
        <v>1127</v>
      </c>
      <c r="S1" s="18" t="s">
        <v>1127</v>
      </c>
      <c r="T1" s="18" t="s">
        <v>1128</v>
      </c>
      <c r="U1" s="18" t="s">
        <v>300</v>
      </c>
      <c r="V1" s="19" t="s">
        <v>300</v>
      </c>
      <c r="W1" s="20" t="s">
        <v>696</v>
      </c>
      <c r="X1" s="20" t="s">
        <v>696</v>
      </c>
      <c r="Y1" s="20" t="s">
        <v>696</v>
      </c>
      <c r="Z1" s="20" t="s">
        <v>778</v>
      </c>
      <c r="AA1" s="20" t="s">
        <v>195</v>
      </c>
      <c r="AB1" s="20" t="s">
        <v>196</v>
      </c>
      <c r="AC1" s="40" t="s">
        <v>197</v>
      </c>
      <c r="AD1" s="40" t="s">
        <v>1043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649</v>
      </c>
      <c r="AN1" s="20" t="s">
        <v>649</v>
      </c>
      <c r="AO1" s="20" t="s">
        <v>649</v>
      </c>
      <c r="AP1" s="20" t="s">
        <v>649</v>
      </c>
      <c r="AQ1" s="20" t="s">
        <v>649</v>
      </c>
      <c r="AR1" s="20" t="s">
        <v>1226</v>
      </c>
      <c r="AS1" s="20" t="s">
        <v>649</v>
      </c>
      <c r="AT1" s="20" t="s">
        <v>1039</v>
      </c>
      <c r="AU1" s="20" t="s">
        <v>649</v>
      </c>
      <c r="AV1" s="20" t="s">
        <v>1035</v>
      </c>
      <c r="AW1" s="20" t="s">
        <v>649</v>
      </c>
      <c r="AX1" s="20" t="s">
        <v>1044</v>
      </c>
      <c r="AY1" s="20" t="s">
        <v>1044</v>
      </c>
      <c r="AZ1" s="20" t="s">
        <v>1036</v>
      </c>
    </row>
    <row r="2" spans="1:52" s="73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680</v>
      </c>
      <c r="K2" s="16" t="s">
        <v>1032</v>
      </c>
      <c r="L2" s="16" t="s">
        <v>1033</v>
      </c>
      <c r="M2" s="16" t="s">
        <v>673</v>
      </c>
      <c r="N2" s="16" t="s">
        <v>674</v>
      </c>
      <c r="O2" s="59" t="s">
        <v>1210</v>
      </c>
      <c r="P2" s="17" t="s">
        <v>1216</v>
      </c>
      <c r="Q2" s="17" t="s">
        <v>1129</v>
      </c>
      <c r="R2" s="17" t="s">
        <v>1129</v>
      </c>
      <c r="S2" s="17" t="s">
        <v>1130</v>
      </c>
      <c r="T2" s="17" t="s">
        <v>1131</v>
      </c>
      <c r="U2" s="17" t="s">
        <v>676</v>
      </c>
      <c r="V2" s="21" t="s">
        <v>374</v>
      </c>
      <c r="W2" s="21" t="s">
        <v>706</v>
      </c>
      <c r="X2" s="21" t="s">
        <v>707</v>
      </c>
      <c r="Y2" s="26" t="s">
        <v>697</v>
      </c>
      <c r="Z2" s="21" t="s">
        <v>779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748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1227</v>
      </c>
      <c r="AS2" s="23" t="s">
        <v>169</v>
      </c>
      <c r="AT2" s="23" t="s">
        <v>1040</v>
      </c>
      <c r="AU2" s="23" t="s">
        <v>1037</v>
      </c>
      <c r="AV2" s="23" t="s">
        <v>1034</v>
      </c>
      <c r="AW2" s="23" t="s">
        <v>415</v>
      </c>
      <c r="AX2" s="23" t="s">
        <v>1047</v>
      </c>
      <c r="AY2" s="25" t="s">
        <v>1048</v>
      </c>
      <c r="AZ2" s="25" t="s">
        <v>1038</v>
      </c>
    </row>
    <row r="3" spans="1:52" s="74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677</v>
      </c>
      <c r="K3" s="1" t="s">
        <v>1015</v>
      </c>
      <c r="L3" s="1" t="s">
        <v>1016</v>
      </c>
      <c r="M3" s="1" t="s">
        <v>670</v>
      </c>
      <c r="N3" s="1" t="s">
        <v>671</v>
      </c>
      <c r="O3" s="60" t="s">
        <v>1209</v>
      </c>
      <c r="P3" s="2" t="s">
        <v>1132</v>
      </c>
      <c r="Q3" s="2" t="s">
        <v>1133</v>
      </c>
      <c r="R3" s="46" t="s">
        <v>1134</v>
      </c>
      <c r="S3" s="46" t="s">
        <v>1135</v>
      </c>
      <c r="T3" s="2" t="s">
        <v>1125</v>
      </c>
      <c r="U3" s="2" t="s">
        <v>672</v>
      </c>
      <c r="V3" s="3" t="s">
        <v>372</v>
      </c>
      <c r="W3" s="3" t="s">
        <v>774</v>
      </c>
      <c r="X3" s="3" t="s">
        <v>775</v>
      </c>
      <c r="Y3" s="3" t="s">
        <v>776</v>
      </c>
      <c r="Z3" s="3" t="s">
        <v>777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1225</v>
      </c>
      <c r="AS3" s="4" t="s">
        <v>23</v>
      </c>
      <c r="AT3" s="4" t="s">
        <v>1041</v>
      </c>
      <c r="AU3" s="4" t="s">
        <v>519</v>
      </c>
      <c r="AV3" s="4" t="s">
        <v>413</v>
      </c>
      <c r="AW3" s="4" t="s">
        <v>414</v>
      </c>
      <c r="AX3" s="4" t="s">
        <v>1046</v>
      </c>
      <c r="AY3" s="4" t="s">
        <v>1045</v>
      </c>
      <c r="AZ3" s="5" t="s">
        <v>453</v>
      </c>
    </row>
    <row r="4" spans="1:52" s="75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688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 t="shared" ref="AH4:AH33" si="0">IF(ISBLANK(AG4),  "", _xlfn.CONCAT("haas/entity/sensor/", LOWER(C4), "/", E4, "/config"))</f>
        <v/>
      </c>
      <c r="AI4" s="6" t="str">
        <f t="shared" ref="AI4:AI35" si="1">IF(ISBLANK(AG4),  "", _xlfn.CONCAT(LOWER(C4), "/", E4))</f>
        <v/>
      </c>
      <c r="AJ4" s="6"/>
      <c r="AK4" s="6"/>
      <c r="AL4" s="32" t="s">
        <v>1056</v>
      </c>
      <c r="AM4" s="6" t="s">
        <v>470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627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 t="shared" si="0"/>
        <v>haas/entity/sensor/weewx/compensation_sensor_roof_temperature/config</v>
      </c>
      <c r="AI5" s="6" t="str">
        <f t="shared" si="1"/>
        <v>weewx/compensation_sensor_roof_temperature</v>
      </c>
      <c r="AJ5" s="6" t="s">
        <v>345</v>
      </c>
      <c r="AK5" s="6">
        <v>1</v>
      </c>
      <c r="AL5" s="32" t="s">
        <v>1056</v>
      </c>
      <c r="AM5" s="6" t="s">
        <v>470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 t="shared" si="2"/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901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1108</v>
      </c>
      <c r="T6" s="6"/>
      <c r="V6" s="8"/>
      <c r="W6" s="8"/>
      <c r="X6" s="8"/>
      <c r="Y6" s="8"/>
      <c r="AD6" s="6" t="s">
        <v>386</v>
      </c>
      <c r="AF6" s="8"/>
      <c r="AH6" s="6" t="str">
        <f t="shared" si="0"/>
        <v/>
      </c>
      <c r="AI6" s="6" t="str">
        <f t="shared" si="1"/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602</v>
      </c>
      <c r="AO6" s="6" t="s">
        <v>604</v>
      </c>
      <c r="AP6" s="6" t="s">
        <v>600</v>
      </c>
      <c r="AQ6" s="6" t="s">
        <v>128</v>
      </c>
      <c r="AS6" s="6" t="s">
        <v>130</v>
      </c>
      <c r="AV6" s="6"/>
      <c r="AW6" s="6"/>
      <c r="AZ6" s="6" t="str">
        <f t="shared" si="2"/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902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627</v>
      </c>
      <c r="V7" s="8" t="s">
        <v>385</v>
      </c>
      <c r="W7" s="8"/>
      <c r="X7" s="8"/>
      <c r="Y7" s="8"/>
      <c r="AD7" s="6" t="s">
        <v>386</v>
      </c>
      <c r="AF7" s="8"/>
      <c r="AH7" s="6" t="str">
        <f t="shared" si="0"/>
        <v/>
      </c>
      <c r="AI7" s="6" t="str">
        <f t="shared" si="1"/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602</v>
      </c>
      <c r="AO7" s="6" t="s">
        <v>604</v>
      </c>
      <c r="AP7" s="6" t="s">
        <v>600</v>
      </c>
      <c r="AQ7" s="6" t="s">
        <v>128</v>
      </c>
      <c r="AS7" s="6" t="s">
        <v>130</v>
      </c>
      <c r="AU7" s="6" t="s">
        <v>527</v>
      </c>
      <c r="AV7" s="9" t="s">
        <v>610</v>
      </c>
      <c r="AW7" s="6"/>
      <c r="AZ7" s="6" t="str">
        <f t="shared" si="2"/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903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1108</v>
      </c>
      <c r="T8" s="6"/>
      <c r="V8" s="8"/>
      <c r="W8" s="8"/>
      <c r="X8" s="8"/>
      <c r="Y8" s="8"/>
      <c r="AD8" s="6" t="s">
        <v>386</v>
      </c>
      <c r="AF8" s="8"/>
      <c r="AH8" s="6" t="str">
        <f t="shared" si="0"/>
        <v/>
      </c>
      <c r="AI8" s="6" t="str">
        <f t="shared" si="1"/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602</v>
      </c>
      <c r="AO8" s="6" t="s">
        <v>604</v>
      </c>
      <c r="AP8" s="6" t="s">
        <v>600</v>
      </c>
      <c r="AQ8" s="6" t="s">
        <v>128</v>
      </c>
      <c r="AS8" s="6" t="s">
        <v>127</v>
      </c>
      <c r="AV8" s="6"/>
      <c r="AW8" s="6"/>
      <c r="AZ8" s="6" t="str">
        <f t="shared" si="2"/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904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627</v>
      </c>
      <c r="V9" s="8" t="s">
        <v>385</v>
      </c>
      <c r="W9" s="8"/>
      <c r="X9" s="8"/>
      <c r="Y9" s="8"/>
      <c r="AD9" s="6" t="s">
        <v>386</v>
      </c>
      <c r="AF9" s="8"/>
      <c r="AH9" s="6" t="str">
        <f t="shared" si="0"/>
        <v/>
      </c>
      <c r="AI9" s="6" t="str">
        <f t="shared" si="1"/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602</v>
      </c>
      <c r="AO9" s="6" t="s">
        <v>604</v>
      </c>
      <c r="AP9" s="6" t="s">
        <v>600</v>
      </c>
      <c r="AQ9" s="6" t="s">
        <v>128</v>
      </c>
      <c r="AS9" s="6" t="s">
        <v>127</v>
      </c>
      <c r="AU9" s="6" t="s">
        <v>527</v>
      </c>
      <c r="AV9" s="6" t="s">
        <v>609</v>
      </c>
      <c r="AW9" s="6"/>
      <c r="AZ9" s="6" t="str">
        <f t="shared" si="2"/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905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 t="shared" si="0"/>
        <v/>
      </c>
      <c r="AI10" s="6" t="str">
        <f t="shared" si="1"/>
        <v/>
      </c>
      <c r="AK10" s="6"/>
      <c r="AL10" s="33"/>
      <c r="AM10" s="6" t="s">
        <v>684</v>
      </c>
      <c r="AN10" s="8" t="s">
        <v>603</v>
      </c>
      <c r="AO10" s="6" t="s">
        <v>604</v>
      </c>
      <c r="AP10" s="6" t="s">
        <v>601</v>
      </c>
      <c r="AQ10" s="6" t="s">
        <v>128</v>
      </c>
      <c r="AS10" s="6" t="str">
        <f t="shared" ref="AS10:AS25" si="3">G10</f>
        <v>Lounge</v>
      </c>
      <c r="AV10" s="6"/>
      <c r="AW10" s="6"/>
      <c r="AZ10" s="6" t="str">
        <f t="shared" si="2"/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906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627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 t="shared" si="0"/>
        <v/>
      </c>
      <c r="AI11" s="6" t="str">
        <f t="shared" si="1"/>
        <v/>
      </c>
      <c r="AK11" s="6"/>
      <c r="AL11" s="33"/>
      <c r="AM11" s="6" t="s">
        <v>684</v>
      </c>
      <c r="AN11" s="8" t="s">
        <v>603</v>
      </c>
      <c r="AO11" s="6" t="s">
        <v>604</v>
      </c>
      <c r="AP11" s="6" t="s">
        <v>601</v>
      </c>
      <c r="AQ11" s="6" t="s">
        <v>128</v>
      </c>
      <c r="AS11" s="6" t="str">
        <f t="shared" si="3"/>
        <v>Lounge</v>
      </c>
      <c r="AV11" s="6"/>
      <c r="AW11" s="6"/>
      <c r="AZ11" s="6" t="str">
        <f t="shared" si="2"/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907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 t="shared" si="0"/>
        <v/>
      </c>
      <c r="AI12" s="6" t="str">
        <f t="shared" si="1"/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602</v>
      </c>
      <c r="AO12" s="6" t="s">
        <v>604</v>
      </c>
      <c r="AP12" s="6" t="s">
        <v>600</v>
      </c>
      <c r="AQ12" s="6" t="s">
        <v>128</v>
      </c>
      <c r="AS12" s="6" t="str">
        <f t="shared" si="3"/>
        <v>Parents</v>
      </c>
      <c r="AV12" s="6"/>
      <c r="AW12" s="6"/>
      <c r="AZ12" s="6" t="str">
        <f t="shared" si="2"/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908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627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 t="shared" si="0"/>
        <v/>
      </c>
      <c r="AI13" s="6" t="str">
        <f t="shared" si="1"/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602</v>
      </c>
      <c r="AO13" s="6" t="s">
        <v>604</v>
      </c>
      <c r="AP13" s="6" t="s">
        <v>600</v>
      </c>
      <c r="AQ13" s="6" t="s">
        <v>128</v>
      </c>
      <c r="AS13" s="6" t="str">
        <f t="shared" si="3"/>
        <v>Parents</v>
      </c>
      <c r="AU13" s="6" t="s">
        <v>527</v>
      </c>
      <c r="AV13" s="6" t="s">
        <v>605</v>
      </c>
      <c r="AW13" s="6"/>
      <c r="AZ13" s="6" t="str">
        <f t="shared" si="2"/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860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 t="shared" si="0"/>
        <v/>
      </c>
      <c r="AI14" s="6" t="str">
        <f t="shared" si="1"/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603</v>
      </c>
      <c r="AO14" s="6" t="s">
        <v>604</v>
      </c>
      <c r="AP14" s="6" t="s">
        <v>601</v>
      </c>
      <c r="AQ14" s="6" t="s">
        <v>128</v>
      </c>
      <c r="AS14" s="6" t="str">
        <f t="shared" si="3"/>
        <v>Office</v>
      </c>
      <c r="AV14" s="6"/>
      <c r="AW14" s="6"/>
      <c r="AZ14" s="6" t="str">
        <f t="shared" si="2"/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861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627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 t="shared" si="0"/>
        <v/>
      </c>
      <c r="AI15" s="6" t="str">
        <f t="shared" si="1"/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603</v>
      </c>
      <c r="AO15" s="6" t="s">
        <v>604</v>
      </c>
      <c r="AP15" s="6" t="s">
        <v>601</v>
      </c>
      <c r="AQ15" s="6" t="s">
        <v>128</v>
      </c>
      <c r="AS15" s="6" t="str">
        <f t="shared" si="3"/>
        <v>Office</v>
      </c>
      <c r="AU15" s="6" t="s">
        <v>527</v>
      </c>
      <c r="AV15" s="6" t="s">
        <v>606</v>
      </c>
      <c r="AW15" s="6"/>
      <c r="AZ15" s="6" t="str">
        <f t="shared" si="2"/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862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 t="shared" si="0"/>
        <v/>
      </c>
      <c r="AI16" s="6" t="str">
        <f t="shared" si="1"/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603</v>
      </c>
      <c r="AO16" s="6" t="s">
        <v>604</v>
      </c>
      <c r="AP16" s="6" t="s">
        <v>601</v>
      </c>
      <c r="AQ16" s="6" t="s">
        <v>128</v>
      </c>
      <c r="AS16" s="6" t="str">
        <f t="shared" si="3"/>
        <v>Kitchen</v>
      </c>
      <c r="AV16" s="6"/>
      <c r="AW16" s="6"/>
      <c r="AZ16" s="6" t="str">
        <f t="shared" si="2"/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863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627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 t="shared" si="0"/>
        <v/>
      </c>
      <c r="AI17" s="6" t="str">
        <f t="shared" si="1"/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603</v>
      </c>
      <c r="AO17" s="6" t="s">
        <v>604</v>
      </c>
      <c r="AP17" s="6" t="s">
        <v>601</v>
      </c>
      <c r="AQ17" s="6" t="s">
        <v>128</v>
      </c>
      <c r="AS17" s="6" t="str">
        <f t="shared" si="3"/>
        <v>Kitchen</v>
      </c>
      <c r="AU17" s="6" t="s">
        <v>527</v>
      </c>
      <c r="AV17" s="6" t="s">
        <v>608</v>
      </c>
      <c r="AW17" s="6"/>
      <c r="AZ17" s="6" t="str">
        <f t="shared" si="2"/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864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 t="shared" si="0"/>
        <v/>
      </c>
      <c r="AI18" s="6" t="str">
        <f t="shared" si="1"/>
        <v/>
      </c>
      <c r="AK18" s="6"/>
      <c r="AL18" s="33"/>
      <c r="AM18" s="6" t="s">
        <v>685</v>
      </c>
      <c r="AN18" s="8" t="s">
        <v>603</v>
      </c>
      <c r="AO18" s="6" t="s">
        <v>604</v>
      </c>
      <c r="AP18" s="6" t="s">
        <v>601</v>
      </c>
      <c r="AQ18" s="6" t="s">
        <v>128</v>
      </c>
      <c r="AS18" s="6" t="str">
        <f t="shared" si="3"/>
        <v>Pantry</v>
      </c>
      <c r="AV18" s="6"/>
      <c r="AW18" s="6"/>
      <c r="AZ18" s="6" t="str">
        <f t="shared" si="2"/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865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627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 t="shared" si="0"/>
        <v/>
      </c>
      <c r="AI19" s="6" t="str">
        <f t="shared" si="1"/>
        <v/>
      </c>
      <c r="AK19" s="6"/>
      <c r="AL19" s="33"/>
      <c r="AM19" s="6" t="s">
        <v>685</v>
      </c>
      <c r="AN19" s="8" t="s">
        <v>603</v>
      </c>
      <c r="AO19" s="6" t="s">
        <v>604</v>
      </c>
      <c r="AP19" s="6" t="s">
        <v>601</v>
      </c>
      <c r="AQ19" s="6" t="s">
        <v>128</v>
      </c>
      <c r="AS19" s="6" t="str">
        <f t="shared" si="3"/>
        <v>Pantry</v>
      </c>
      <c r="AV19" s="6"/>
      <c r="AW19" s="6"/>
      <c r="AZ19" s="6" t="str">
        <f t="shared" si="2"/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866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 t="shared" si="0"/>
        <v/>
      </c>
      <c r="AI20" s="6" t="str">
        <f t="shared" si="1"/>
        <v/>
      </c>
      <c r="AK20" s="6"/>
      <c r="AL20" s="33"/>
      <c r="AM20" s="6" t="s">
        <v>686</v>
      </c>
      <c r="AN20" s="8" t="s">
        <v>603</v>
      </c>
      <c r="AO20" s="6" t="s">
        <v>604</v>
      </c>
      <c r="AP20" s="6" t="s">
        <v>601</v>
      </c>
      <c r="AQ20" s="6" t="s">
        <v>128</v>
      </c>
      <c r="AS20" s="6" t="str">
        <f t="shared" si="3"/>
        <v>Dining</v>
      </c>
      <c r="AV20" s="6"/>
      <c r="AW20" s="6"/>
      <c r="AZ20" s="6" t="str">
        <f t="shared" si="2"/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867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627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 t="shared" si="0"/>
        <v/>
      </c>
      <c r="AI21" s="6" t="str">
        <f t="shared" si="1"/>
        <v/>
      </c>
      <c r="AK21" s="6"/>
      <c r="AL21" s="33"/>
      <c r="AM21" s="6" t="s">
        <v>686</v>
      </c>
      <c r="AN21" s="8" t="s">
        <v>603</v>
      </c>
      <c r="AO21" s="6" t="s">
        <v>604</v>
      </c>
      <c r="AP21" s="6" t="s">
        <v>601</v>
      </c>
      <c r="AQ21" s="6" t="s">
        <v>128</v>
      </c>
      <c r="AS21" s="6" t="str">
        <f t="shared" si="3"/>
        <v>Dining</v>
      </c>
      <c r="AV21" s="6"/>
      <c r="AW21" s="6"/>
      <c r="AZ21" s="6" t="str">
        <f t="shared" si="2"/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868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 t="shared" si="0"/>
        <v/>
      </c>
      <c r="AI22" s="6" t="str">
        <f t="shared" si="1"/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602</v>
      </c>
      <c r="AO22" s="6" t="s">
        <v>604</v>
      </c>
      <c r="AP22" s="6" t="s">
        <v>600</v>
      </c>
      <c r="AQ22" s="6" t="s">
        <v>128</v>
      </c>
      <c r="AS22" s="6" t="str">
        <f t="shared" si="3"/>
        <v>Laundry</v>
      </c>
      <c r="AV22" s="6"/>
      <c r="AW22" s="6"/>
      <c r="AZ22" s="6" t="str">
        <f t="shared" si="2"/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869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627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 t="shared" si="0"/>
        <v/>
      </c>
      <c r="AI23" s="6" t="str">
        <f t="shared" si="1"/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602</v>
      </c>
      <c r="AO23" s="6" t="s">
        <v>604</v>
      </c>
      <c r="AP23" s="6" t="s">
        <v>600</v>
      </c>
      <c r="AQ23" s="6" t="s">
        <v>128</v>
      </c>
      <c r="AS23" s="6" t="str">
        <f t="shared" si="3"/>
        <v>Laundry</v>
      </c>
      <c r="AU23" s="6" t="s">
        <v>527</v>
      </c>
      <c r="AV23" s="9" t="s">
        <v>607</v>
      </c>
      <c r="AW23" s="6"/>
      <c r="AZ23" s="6" t="str">
        <f t="shared" si="2"/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870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 t="shared" si="0"/>
        <v/>
      </c>
      <c r="AI24" s="6" t="str">
        <f t="shared" si="1"/>
        <v/>
      </c>
      <c r="AK24" s="6"/>
      <c r="AL24" s="33"/>
      <c r="AM24" s="6" t="s">
        <v>687</v>
      </c>
      <c r="AN24" s="8" t="s">
        <v>603</v>
      </c>
      <c r="AO24" s="6" t="s">
        <v>604</v>
      </c>
      <c r="AP24" s="6" t="s">
        <v>601</v>
      </c>
      <c r="AQ24" s="6" t="s">
        <v>128</v>
      </c>
      <c r="AS24" s="6" t="str">
        <f t="shared" si="3"/>
        <v>Basement</v>
      </c>
      <c r="AV24" s="6"/>
      <c r="AW24" s="6"/>
      <c r="AZ24" s="6" t="str">
        <f t="shared" si="2"/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871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627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 t="shared" si="0"/>
        <v/>
      </c>
      <c r="AI25" s="6" t="str">
        <f t="shared" si="1"/>
        <v/>
      </c>
      <c r="AK25" s="6"/>
      <c r="AL25" s="33"/>
      <c r="AM25" s="6" t="s">
        <v>687</v>
      </c>
      <c r="AN25" s="8" t="s">
        <v>603</v>
      </c>
      <c r="AO25" s="6" t="s">
        <v>604</v>
      </c>
      <c r="AP25" s="6" t="s">
        <v>601</v>
      </c>
      <c r="AQ25" s="6" t="s">
        <v>128</v>
      </c>
      <c r="AS25" s="6" t="str">
        <f t="shared" si="3"/>
        <v>Basement</v>
      </c>
      <c r="AV25" s="6"/>
      <c r="AW25" s="6"/>
      <c r="AZ25" s="6" t="str">
        <f t="shared" si="2"/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689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 t="shared" si="0"/>
        <v/>
      </c>
      <c r="AI26" s="6" t="str">
        <f t="shared" si="1"/>
        <v/>
      </c>
      <c r="AK26" s="6"/>
      <c r="AL26" s="32" t="s">
        <v>1056</v>
      </c>
      <c r="AM26" s="6" t="s">
        <v>470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 t="shared" si="2"/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 t="shared" si="0"/>
        <v>haas/entity/sensor/weewx/compensation_sensor_rack_temperature/config</v>
      </c>
      <c r="AI27" s="6" t="str">
        <f t="shared" si="1"/>
        <v>weewx/compensation_sensor_rack_temperature</v>
      </c>
      <c r="AJ27" s="6" t="s">
        <v>345</v>
      </c>
      <c r="AK27" s="6">
        <v>1</v>
      </c>
      <c r="AL27" s="32" t="s">
        <v>1056</v>
      </c>
      <c r="AM27" s="6" t="s">
        <v>470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 t="shared" si="2"/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 t="shared" si="0"/>
        <v>haas/entity/sensor/weewx/compensation_sensor_roof_apparent_temperature/config</v>
      </c>
      <c r="AI28" s="6" t="str">
        <f t="shared" si="1"/>
        <v>weewx/compensation_sensor_roof_apparent_temperature</v>
      </c>
      <c r="AJ28" s="6" t="s">
        <v>345</v>
      </c>
      <c r="AK28" s="6">
        <v>1</v>
      </c>
      <c r="AL28" s="32" t="s">
        <v>1056</v>
      </c>
      <c r="AM28" s="6" t="s">
        <v>470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 t="shared" si="2"/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 t="shared" si="0"/>
        <v>haas/entity/sensor/weewx/compensation_sensor_roof_dew_point/config</v>
      </c>
      <c r="AI29" s="6" t="str">
        <f t="shared" si="1"/>
        <v>weewx/compensation_sensor_roof_dew_point</v>
      </c>
      <c r="AJ29" s="6" t="s">
        <v>345</v>
      </c>
      <c r="AK29" s="6">
        <v>1</v>
      </c>
      <c r="AL29" s="32" t="s">
        <v>1056</v>
      </c>
      <c r="AM29" s="6" t="s">
        <v>470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 t="shared" si="2"/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 t="shared" si="0"/>
        <v>haas/entity/sensor/weewx/compensation_sensor_roof_heat_index/config</v>
      </c>
      <c r="AI30" s="6" t="str">
        <f t="shared" si="1"/>
        <v>weewx/compensation_sensor_roof_heat_index</v>
      </c>
      <c r="AJ30" s="6" t="s">
        <v>345</v>
      </c>
      <c r="AK30" s="6">
        <v>1</v>
      </c>
      <c r="AL30" s="32" t="s">
        <v>1056</v>
      </c>
      <c r="AM30" s="6" t="s">
        <v>470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 t="shared" si="2"/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 t="shared" si="0"/>
        <v>haas/entity/sensor/weewx/compensation_sensor_roof_humidity_index/config</v>
      </c>
      <c r="AI31" s="6" t="str">
        <f t="shared" si="1"/>
        <v>weewx/compensation_sensor_roof_humidity_index</v>
      </c>
      <c r="AJ31" s="6" t="s">
        <v>345</v>
      </c>
      <c r="AK31" s="6">
        <v>1</v>
      </c>
      <c r="AL31" s="32" t="s">
        <v>1056</v>
      </c>
      <c r="AM31" s="6" t="s">
        <v>470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 t="shared" si="2"/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 t="shared" si="0"/>
        <v>haas/entity/sensor/weewx/compensation_sensor_rack_dew_point/config</v>
      </c>
      <c r="AI32" s="6" t="str">
        <f t="shared" si="1"/>
        <v>weewx/compensation_sensor_rack_dew_point</v>
      </c>
      <c r="AJ32" s="6" t="s">
        <v>345</v>
      </c>
      <c r="AK32" s="6">
        <v>1</v>
      </c>
      <c r="AL32" s="32" t="s">
        <v>1056</v>
      </c>
      <c r="AM32" s="6" t="s">
        <v>470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 t="shared" si="2"/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 t="shared" si="0"/>
        <v>haas/entity/sensor/weewx/compensation_sensor_roof_wind_chill_temperature/config</v>
      </c>
      <c r="AI33" s="6" t="str">
        <f t="shared" si="1"/>
        <v>weewx/compensation_sensor_roof_wind_chill_temperature</v>
      </c>
      <c r="AJ33" s="6" t="s">
        <v>345</v>
      </c>
      <c r="AK33" s="6">
        <v>1</v>
      </c>
      <c r="AL33" s="32" t="s">
        <v>1056</v>
      </c>
      <c r="AM33" s="6" t="s">
        <v>470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 t="shared" si="2"/>
        <v/>
      </c>
    </row>
    <row r="34" spans="1:52" ht="16" customHeight="1">
      <c r="A34" s="27">
        <v>1030</v>
      </c>
      <c r="B34" s="6" t="s">
        <v>26</v>
      </c>
      <c r="C34" s="6" t="s">
        <v>631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 t="shared" si="1"/>
        <v/>
      </c>
      <c r="AK34" s="6"/>
      <c r="AL34" s="33"/>
      <c r="AM34" s="6"/>
      <c r="AN34" s="8"/>
      <c r="AV34" s="6"/>
      <c r="AW34" s="6"/>
      <c r="AZ34" s="6" t="str">
        <f t="shared" si="2"/>
        <v/>
      </c>
    </row>
    <row r="35" spans="1:52" ht="16" customHeight="1">
      <c r="A35" s="6">
        <v>1040</v>
      </c>
      <c r="B35" s="6" t="s">
        <v>26</v>
      </c>
      <c r="C35" s="6" t="s">
        <v>650</v>
      </c>
      <c r="D35" s="6" t="s">
        <v>27</v>
      </c>
      <c r="E35" s="6" t="s">
        <v>654</v>
      </c>
      <c r="F35" s="6" t="str">
        <f>IF(ISBLANK(E35), "", Table2[[#This Row],[unique_id]])</f>
        <v>lounge_air_purifier_pm25</v>
      </c>
      <c r="G35" s="6" t="s">
        <v>203</v>
      </c>
      <c r="H35" s="6" t="s">
        <v>653</v>
      </c>
      <c r="I35" s="6" t="s">
        <v>30</v>
      </c>
      <c r="M35" s="6" t="s">
        <v>90</v>
      </c>
      <c r="T35" s="6"/>
      <c r="U35" s="6" t="s">
        <v>627</v>
      </c>
      <c r="V35" s="8"/>
      <c r="W35" s="8"/>
      <c r="X35" s="8"/>
      <c r="Y35" s="8"/>
      <c r="AD35" s="6" t="s">
        <v>656</v>
      </c>
      <c r="AH35" s="6" t="str">
        <f>IF(ISBLANK(AG35),  "", _xlfn.CONCAT("haas/entity/sensor/", LOWER(C35), "/", E35, "/config"))</f>
        <v/>
      </c>
      <c r="AI35" s="6" t="str">
        <f t="shared" si="1"/>
        <v/>
      </c>
      <c r="AK35" s="6"/>
      <c r="AL35" s="34"/>
      <c r="AM35" s="6"/>
      <c r="AN35" s="8"/>
      <c r="AV35" s="6"/>
      <c r="AW35" s="6"/>
      <c r="AZ35" s="6" t="str">
        <f t="shared" si="2"/>
        <v/>
      </c>
    </row>
    <row r="36" spans="1:52" ht="16" customHeight="1">
      <c r="A36" s="6">
        <v>1041</v>
      </c>
      <c r="B36" s="6" t="s">
        <v>26</v>
      </c>
      <c r="C36" s="6" t="s">
        <v>650</v>
      </c>
      <c r="D36" s="6" t="s">
        <v>27</v>
      </c>
      <c r="E36" s="6" t="s">
        <v>757</v>
      </c>
      <c r="F36" s="6" t="str">
        <f>IF(ISBLANK(E36), "", Table2[[#This Row],[unique_id]])</f>
        <v>dining_air_purifier_pm25</v>
      </c>
      <c r="G36" s="6" t="s">
        <v>202</v>
      </c>
      <c r="H36" s="6" t="s">
        <v>653</v>
      </c>
      <c r="I36" s="6" t="s">
        <v>30</v>
      </c>
      <c r="M36" s="6" t="s">
        <v>90</v>
      </c>
      <c r="T36" s="6"/>
      <c r="U36" s="6" t="s">
        <v>627</v>
      </c>
      <c r="V36" s="8"/>
      <c r="W36" s="8"/>
      <c r="X36" s="8"/>
      <c r="Y36" s="8"/>
      <c r="AD36" s="6" t="s">
        <v>656</v>
      </c>
      <c r="AH36" s="6" t="str">
        <f>IF(ISBLANK(AG36),  "", _xlfn.CONCAT("haas/entity/sensor/", LOWER(C36), "/", E36, "/config"))</f>
        <v/>
      </c>
      <c r="AI36" s="6" t="str">
        <f t="shared" ref="AI36:AI67" si="4"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631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653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656</v>
      </c>
      <c r="AI37" s="6" t="str">
        <f t="shared" si="4"/>
        <v/>
      </c>
      <c r="AK37" s="6"/>
      <c r="AL37" s="34"/>
      <c r="AM37" s="6"/>
      <c r="AN37" s="8"/>
      <c r="AV37" s="6"/>
      <c r="AW37" s="6"/>
      <c r="AZ37" s="6" t="str">
        <f t="shared" si="5"/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627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 t="shared" ref="AH38:AH49" si="6">IF(ISBLANK(AG38),  "", _xlfn.CONCAT("haas/entity/sensor/", LOWER(C38), "/", E38, "/config"))</f>
        <v>haas/entity/sensor/weewx/compensation_sensor_roof_humidity/config</v>
      </c>
      <c r="AI38" s="6" t="str">
        <f t="shared" si="4"/>
        <v>weewx/compensation_sensor_roof_humidity</v>
      </c>
      <c r="AJ38" s="6" t="s">
        <v>346</v>
      </c>
      <c r="AK38" s="6">
        <v>1</v>
      </c>
      <c r="AL38" s="32" t="s">
        <v>1056</v>
      </c>
      <c r="AM38" s="6" t="s">
        <v>470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 t="shared" si="5"/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872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627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 t="shared" si="6"/>
        <v/>
      </c>
      <c r="AI39" s="6" t="str">
        <f t="shared" si="4"/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602</v>
      </c>
      <c r="AO39" s="6" t="s">
        <v>604</v>
      </c>
      <c r="AP39" s="6" t="s">
        <v>600</v>
      </c>
      <c r="AQ39" s="6" t="s">
        <v>128</v>
      </c>
      <c r="AS39" s="6" t="str">
        <f t="shared" ref="AS39:AS48" si="7">G39</f>
        <v>Ada</v>
      </c>
      <c r="AV39" s="6"/>
      <c r="AW39" s="6"/>
      <c r="AZ39" s="6" t="str">
        <f t="shared" si="5"/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873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627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 t="shared" si="6"/>
        <v/>
      </c>
      <c r="AI40" s="6" t="str">
        <f t="shared" si="4"/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602</v>
      </c>
      <c r="AO40" s="6" t="s">
        <v>604</v>
      </c>
      <c r="AP40" s="6" t="s">
        <v>600</v>
      </c>
      <c r="AQ40" s="6" t="s">
        <v>128</v>
      </c>
      <c r="AS40" s="6" t="str">
        <f t="shared" si="7"/>
        <v>Edwin</v>
      </c>
      <c r="AV40" s="6"/>
      <c r="AW40" s="6"/>
      <c r="AZ40" s="6" t="str">
        <f t="shared" si="5"/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874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627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 t="shared" si="6"/>
        <v/>
      </c>
      <c r="AI41" s="6" t="str">
        <f t="shared" si="4"/>
        <v/>
      </c>
      <c r="AK41" s="6"/>
      <c r="AL41" s="33"/>
      <c r="AM41" s="6" t="s">
        <v>684</v>
      </c>
      <c r="AN41" s="8" t="s">
        <v>603</v>
      </c>
      <c r="AO41" s="6" t="s">
        <v>604</v>
      </c>
      <c r="AP41" s="6" t="s">
        <v>601</v>
      </c>
      <c r="AQ41" s="6" t="s">
        <v>128</v>
      </c>
      <c r="AS41" s="6" t="str">
        <f t="shared" si="7"/>
        <v>Lounge</v>
      </c>
      <c r="AV41" s="6"/>
      <c r="AW41" s="6"/>
      <c r="AZ41" s="6" t="str">
        <f t="shared" si="5"/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875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627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 t="shared" si="6"/>
        <v/>
      </c>
      <c r="AI42" s="6" t="str">
        <f t="shared" si="4"/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602</v>
      </c>
      <c r="AO42" s="6" t="s">
        <v>604</v>
      </c>
      <c r="AP42" s="6" t="s">
        <v>600</v>
      </c>
      <c r="AQ42" s="6" t="s">
        <v>128</v>
      </c>
      <c r="AS42" s="6" t="str">
        <f t="shared" si="7"/>
        <v>Parents</v>
      </c>
      <c r="AV42" s="6"/>
      <c r="AW42" s="6"/>
      <c r="AZ42" s="6" t="str">
        <f t="shared" si="5"/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876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627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 t="shared" si="6"/>
        <v/>
      </c>
      <c r="AI43" s="6" t="str">
        <f t="shared" si="4"/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603</v>
      </c>
      <c r="AO43" s="6" t="s">
        <v>604</v>
      </c>
      <c r="AP43" s="6" t="s">
        <v>601</v>
      </c>
      <c r="AQ43" s="6" t="s">
        <v>128</v>
      </c>
      <c r="AS43" s="6" t="str">
        <f t="shared" si="7"/>
        <v>Office</v>
      </c>
      <c r="AV43" s="6"/>
      <c r="AW43" s="6"/>
      <c r="AZ43" s="6" t="str">
        <f t="shared" si="5"/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877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627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 t="shared" si="6"/>
        <v/>
      </c>
      <c r="AI44" s="6" t="str">
        <f t="shared" si="4"/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603</v>
      </c>
      <c r="AO44" s="6" t="s">
        <v>604</v>
      </c>
      <c r="AP44" s="6" t="s">
        <v>601</v>
      </c>
      <c r="AQ44" s="6" t="s">
        <v>128</v>
      </c>
      <c r="AS44" s="6" t="str">
        <f t="shared" si="7"/>
        <v>Kitchen</v>
      </c>
      <c r="AV44" s="6"/>
      <c r="AW44" s="6"/>
      <c r="AZ44" s="6" t="str">
        <f t="shared" si="5"/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878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627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 t="shared" si="6"/>
        <v/>
      </c>
      <c r="AI45" s="6" t="str">
        <f t="shared" si="4"/>
        <v/>
      </c>
      <c r="AK45" s="6"/>
      <c r="AL45" s="33"/>
      <c r="AM45" s="6" t="s">
        <v>685</v>
      </c>
      <c r="AN45" s="8" t="s">
        <v>603</v>
      </c>
      <c r="AO45" s="6" t="s">
        <v>604</v>
      </c>
      <c r="AP45" s="6" t="s">
        <v>601</v>
      </c>
      <c r="AQ45" s="6" t="s">
        <v>128</v>
      </c>
      <c r="AS45" s="6" t="str">
        <f t="shared" si="7"/>
        <v>Pantry</v>
      </c>
      <c r="AV45" s="6"/>
      <c r="AW45" s="6"/>
      <c r="AZ45" s="6" t="str">
        <f t="shared" si="5"/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879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627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 t="shared" si="6"/>
        <v/>
      </c>
      <c r="AI46" s="6" t="str">
        <f t="shared" si="4"/>
        <v/>
      </c>
      <c r="AK46" s="6"/>
      <c r="AL46" s="33"/>
      <c r="AM46" s="6" t="s">
        <v>686</v>
      </c>
      <c r="AN46" s="8" t="s">
        <v>603</v>
      </c>
      <c r="AO46" s="6" t="s">
        <v>604</v>
      </c>
      <c r="AP46" s="6" t="s">
        <v>601</v>
      </c>
      <c r="AQ46" s="6" t="s">
        <v>128</v>
      </c>
      <c r="AS46" s="6" t="str">
        <f t="shared" si="7"/>
        <v>Dining</v>
      </c>
      <c r="AV46" s="6"/>
      <c r="AW46" s="6"/>
      <c r="AZ46" s="6" t="str">
        <f t="shared" si="5"/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880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627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 t="shared" si="6"/>
        <v/>
      </c>
      <c r="AI47" s="6" t="str">
        <f t="shared" si="4"/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602</v>
      </c>
      <c r="AO47" s="6" t="s">
        <v>604</v>
      </c>
      <c r="AP47" s="6" t="s">
        <v>600</v>
      </c>
      <c r="AQ47" s="6" t="s">
        <v>128</v>
      </c>
      <c r="AS47" s="6" t="str">
        <f t="shared" si="7"/>
        <v>Laundry</v>
      </c>
      <c r="AV47" s="6"/>
      <c r="AW47" s="6"/>
      <c r="AZ47" s="6" t="str">
        <f t="shared" si="5"/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881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627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 t="shared" si="6"/>
        <v/>
      </c>
      <c r="AI48" s="6" t="str">
        <f t="shared" si="4"/>
        <v/>
      </c>
      <c r="AK48" s="6"/>
      <c r="AL48" s="33"/>
      <c r="AM48" s="6" t="s">
        <v>687</v>
      </c>
      <c r="AN48" s="8" t="s">
        <v>603</v>
      </c>
      <c r="AO48" s="6" t="s">
        <v>604</v>
      </c>
      <c r="AP48" s="6" t="s">
        <v>601</v>
      </c>
      <c r="AQ48" s="6" t="s">
        <v>128</v>
      </c>
      <c r="AS48" s="6" t="str">
        <f t="shared" si="7"/>
        <v>Basement</v>
      </c>
      <c r="AV48" s="6"/>
      <c r="AW48" s="6"/>
      <c r="AZ48" s="6" t="str">
        <f t="shared" si="5"/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 t="shared" si="6"/>
        <v>haas/entity/sensor/weewx/compensation_sensor_rack_humidity/config</v>
      </c>
      <c r="AI49" s="6" t="str">
        <f t="shared" si="4"/>
        <v>weewx/compensation_sensor_rack_humidity</v>
      </c>
      <c r="AJ49" s="6" t="s">
        <v>346</v>
      </c>
      <c r="AK49" s="6">
        <v>1</v>
      </c>
      <c r="AL49" s="32" t="s">
        <v>1056</v>
      </c>
      <c r="AM49" s="6" t="s">
        <v>470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 t="shared" si="5"/>
        <v/>
      </c>
    </row>
    <row r="50" spans="1:52" ht="16" customHeight="1">
      <c r="A50" s="6">
        <v>1062</v>
      </c>
      <c r="B50" s="6" t="s">
        <v>26</v>
      </c>
      <c r="C50" s="6" t="s">
        <v>631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 t="shared" si="4"/>
        <v/>
      </c>
      <c r="AK50" s="6"/>
      <c r="AL50" s="33"/>
      <c r="AM50" s="6"/>
      <c r="AN50" s="8"/>
      <c r="AV50" s="6"/>
      <c r="AW50" s="6"/>
      <c r="AZ50" s="6" t="str">
        <f t="shared" si="5"/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882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 t="shared" ref="AH51:AH96" si="8">IF(ISBLANK(AG51),  "", _xlfn.CONCAT("haas/entity/sensor/", LOWER(C51), "/", E51, "/config"))</f>
        <v/>
      </c>
      <c r="AI51" s="6" t="str">
        <f t="shared" si="4"/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602</v>
      </c>
      <c r="AO51" s="6" t="s">
        <v>604</v>
      </c>
      <c r="AP51" s="6" t="s">
        <v>600</v>
      </c>
      <c r="AQ51" s="6" t="s">
        <v>128</v>
      </c>
      <c r="AS51" s="6" t="str">
        <f t="shared" ref="AS51:AS59" si="9">G51</f>
        <v>Ada</v>
      </c>
      <c r="AV51" s="6"/>
      <c r="AW51" s="6"/>
      <c r="AZ51" s="6" t="str">
        <f t="shared" si="5"/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883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627</v>
      </c>
      <c r="V52" s="8" t="s">
        <v>385</v>
      </c>
      <c r="W52" s="8"/>
      <c r="X52" s="8"/>
      <c r="Y52" s="8"/>
      <c r="AD52" s="6" t="s">
        <v>260</v>
      </c>
      <c r="AH52" s="6" t="str">
        <f t="shared" si="8"/>
        <v/>
      </c>
      <c r="AI52" s="6" t="str">
        <f t="shared" si="4"/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602</v>
      </c>
      <c r="AO52" s="6" t="s">
        <v>604</v>
      </c>
      <c r="AP52" s="6" t="s">
        <v>600</v>
      </c>
      <c r="AQ52" s="6" t="s">
        <v>128</v>
      </c>
      <c r="AS52" s="6" t="str">
        <f t="shared" si="9"/>
        <v>Edwin</v>
      </c>
      <c r="AV52" s="6"/>
      <c r="AW52" s="6"/>
      <c r="AZ52" s="6" t="str">
        <f t="shared" si="5"/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884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627</v>
      </c>
      <c r="V53" s="8" t="s">
        <v>373</v>
      </c>
      <c r="W53" s="8"/>
      <c r="X53" s="8"/>
      <c r="Y53" s="8"/>
      <c r="AD53" s="6" t="s">
        <v>260</v>
      </c>
      <c r="AH53" s="6" t="str">
        <f t="shared" si="8"/>
        <v/>
      </c>
      <c r="AI53" s="6" t="str">
        <f t="shared" si="4"/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602</v>
      </c>
      <c r="AO53" s="6" t="s">
        <v>604</v>
      </c>
      <c r="AP53" s="6" t="s">
        <v>600</v>
      </c>
      <c r="AQ53" s="6" t="s">
        <v>128</v>
      </c>
      <c r="AS53" s="6" t="str">
        <f t="shared" si="9"/>
        <v>Parents</v>
      </c>
      <c r="AV53" s="6"/>
      <c r="AW53" s="6"/>
      <c r="AZ53" s="6" t="str">
        <f t="shared" si="5"/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885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627</v>
      </c>
      <c r="V54" s="8" t="s">
        <v>385</v>
      </c>
      <c r="W54" s="8"/>
      <c r="X54" s="8"/>
      <c r="Y54" s="8"/>
      <c r="AD54" s="6" t="s">
        <v>260</v>
      </c>
      <c r="AH54" s="6" t="str">
        <f t="shared" si="8"/>
        <v/>
      </c>
      <c r="AI54" s="6" t="str">
        <f t="shared" si="4"/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603</v>
      </c>
      <c r="AO54" s="6" t="s">
        <v>604</v>
      </c>
      <c r="AP54" s="6" t="s">
        <v>601</v>
      </c>
      <c r="AQ54" s="6" t="s">
        <v>128</v>
      </c>
      <c r="AS54" s="6" t="str">
        <f t="shared" si="9"/>
        <v>Office</v>
      </c>
      <c r="AV54" s="6"/>
      <c r="AW54" s="6"/>
      <c r="AZ54" s="6" t="str">
        <f t="shared" si="5"/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886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627</v>
      </c>
      <c r="V55" s="8" t="s">
        <v>385</v>
      </c>
      <c r="W55" s="8"/>
      <c r="X55" s="8"/>
      <c r="Y55" s="8"/>
      <c r="AD55" s="6" t="s">
        <v>260</v>
      </c>
      <c r="AH55" s="6" t="str">
        <f t="shared" si="8"/>
        <v/>
      </c>
      <c r="AI55" s="6" t="str">
        <f t="shared" si="4"/>
        <v/>
      </c>
      <c r="AK55" s="6"/>
      <c r="AL55" s="34"/>
      <c r="AM55" s="6" t="s">
        <v>684</v>
      </c>
      <c r="AN55" s="8" t="s">
        <v>603</v>
      </c>
      <c r="AO55" s="6" t="s">
        <v>604</v>
      </c>
      <c r="AP55" s="6" t="s">
        <v>601</v>
      </c>
      <c r="AQ55" s="6" t="s">
        <v>128</v>
      </c>
      <c r="AS55" s="6" t="str">
        <f t="shared" si="9"/>
        <v>Lounge</v>
      </c>
      <c r="AV55" s="6"/>
      <c r="AW55" s="6"/>
      <c r="AZ55" s="6" t="str">
        <f t="shared" si="5"/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887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627</v>
      </c>
      <c r="V56" s="8" t="s">
        <v>385</v>
      </c>
      <c r="W56" s="8"/>
      <c r="X56" s="8"/>
      <c r="Y56" s="8"/>
      <c r="AD56" s="6" t="s">
        <v>260</v>
      </c>
      <c r="AH56" s="6" t="str">
        <f t="shared" si="8"/>
        <v/>
      </c>
      <c r="AI56" s="6" t="str">
        <f t="shared" si="4"/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603</v>
      </c>
      <c r="AO56" s="6" t="s">
        <v>604</v>
      </c>
      <c r="AP56" s="6" t="s">
        <v>601</v>
      </c>
      <c r="AQ56" s="6" t="s">
        <v>128</v>
      </c>
      <c r="AS56" s="6" t="str">
        <f t="shared" si="9"/>
        <v>Kitchen</v>
      </c>
      <c r="AV56" s="6"/>
      <c r="AW56" s="6"/>
      <c r="AZ56" s="6" t="str">
        <f t="shared" si="5"/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888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627</v>
      </c>
      <c r="V57" s="8" t="s">
        <v>385</v>
      </c>
      <c r="W57" s="8"/>
      <c r="X57" s="8"/>
      <c r="Y57" s="8"/>
      <c r="AD57" s="6" t="s">
        <v>260</v>
      </c>
      <c r="AH57" s="6" t="str">
        <f t="shared" si="8"/>
        <v/>
      </c>
      <c r="AI57" s="6" t="str">
        <f t="shared" si="4"/>
        <v/>
      </c>
      <c r="AK57" s="6"/>
      <c r="AL57" s="34"/>
      <c r="AM57" s="6" t="s">
        <v>685</v>
      </c>
      <c r="AN57" s="8" t="s">
        <v>603</v>
      </c>
      <c r="AO57" s="6" t="s">
        <v>604</v>
      </c>
      <c r="AP57" s="6" t="s">
        <v>601</v>
      </c>
      <c r="AQ57" s="6" t="s">
        <v>128</v>
      </c>
      <c r="AS57" s="6" t="str">
        <f t="shared" si="9"/>
        <v>Pantry</v>
      </c>
      <c r="AV57" s="6"/>
      <c r="AW57" s="6"/>
      <c r="AZ57" s="6" t="str">
        <f t="shared" si="5"/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889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627</v>
      </c>
      <c r="V58" s="8" t="s">
        <v>385</v>
      </c>
      <c r="W58" s="8"/>
      <c r="X58" s="8"/>
      <c r="Y58" s="8"/>
      <c r="AD58" s="6" t="s">
        <v>260</v>
      </c>
      <c r="AH58" s="6" t="str">
        <f t="shared" si="8"/>
        <v/>
      </c>
      <c r="AI58" s="6" t="str">
        <f t="shared" si="4"/>
        <v/>
      </c>
      <c r="AK58" s="6"/>
      <c r="AL58" s="34"/>
      <c r="AM58" s="6" t="s">
        <v>686</v>
      </c>
      <c r="AN58" s="8" t="s">
        <v>603</v>
      </c>
      <c r="AO58" s="6" t="s">
        <v>604</v>
      </c>
      <c r="AP58" s="6" t="s">
        <v>601</v>
      </c>
      <c r="AQ58" s="6" t="s">
        <v>128</v>
      </c>
      <c r="AS58" s="6" t="str">
        <f t="shared" si="9"/>
        <v>Dining</v>
      </c>
      <c r="AV58" s="6"/>
      <c r="AW58" s="6"/>
      <c r="AZ58" s="6" t="str">
        <f t="shared" si="5"/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890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 t="shared" si="8"/>
        <v/>
      </c>
      <c r="AI59" s="6" t="str">
        <f t="shared" si="4"/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602</v>
      </c>
      <c r="AO59" s="6" t="s">
        <v>604</v>
      </c>
      <c r="AP59" s="6" t="s">
        <v>600</v>
      </c>
      <c r="AQ59" s="6" t="s">
        <v>128</v>
      </c>
      <c r="AS59" s="6" t="str">
        <f t="shared" si="9"/>
        <v>Laundry</v>
      </c>
      <c r="AV59" s="6"/>
      <c r="AW59" s="6"/>
      <c r="AZ59" s="6" t="str">
        <f t="shared" si="5"/>
        <v/>
      </c>
    </row>
    <row r="60" spans="1:52" ht="16" customHeight="1">
      <c r="A60" s="6">
        <v>1109</v>
      </c>
      <c r="B60" s="6" t="s">
        <v>26</v>
      </c>
      <c r="C60" s="6" t="s">
        <v>631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 t="shared" si="8"/>
        <v/>
      </c>
      <c r="AI60" s="6" t="str">
        <f t="shared" si="4"/>
        <v/>
      </c>
      <c r="AK60" s="6"/>
      <c r="AL60" s="34"/>
      <c r="AM60" s="6"/>
      <c r="AN60" s="8"/>
      <c r="AV60" s="6"/>
      <c r="AW60" s="6"/>
      <c r="AZ60" s="6" t="str">
        <f t="shared" si="5"/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891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627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 t="shared" si="8"/>
        <v/>
      </c>
      <c r="AI61" s="6" t="str">
        <f t="shared" si="4"/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602</v>
      </c>
      <c r="AO61" s="6" t="s">
        <v>604</v>
      </c>
      <c r="AP61" s="6" t="s">
        <v>600</v>
      </c>
      <c r="AQ61" s="6" t="s">
        <v>128</v>
      </c>
      <c r="AS61" s="6" t="str">
        <f t="shared" ref="AS61:AS66" si="10">G61</f>
        <v>Ada</v>
      </c>
      <c r="AV61" s="6"/>
      <c r="AW61" s="6"/>
      <c r="AZ61" s="6" t="str">
        <f t="shared" si="5"/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892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627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 t="shared" si="8"/>
        <v/>
      </c>
      <c r="AI62" s="6" t="str">
        <f t="shared" si="4"/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602</v>
      </c>
      <c r="AO62" s="6" t="s">
        <v>604</v>
      </c>
      <c r="AP62" s="6" t="s">
        <v>600</v>
      </c>
      <c r="AQ62" s="6" t="s">
        <v>128</v>
      </c>
      <c r="AS62" s="6" t="str">
        <f t="shared" si="10"/>
        <v>Edwin</v>
      </c>
      <c r="AV62" s="6"/>
      <c r="AW62" s="6"/>
      <c r="AZ62" s="6" t="str">
        <f t="shared" si="5"/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893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627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 t="shared" si="8"/>
        <v/>
      </c>
      <c r="AI63" s="6" t="str">
        <f t="shared" si="4"/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602</v>
      </c>
      <c r="AO63" s="6" t="s">
        <v>604</v>
      </c>
      <c r="AP63" s="6" t="s">
        <v>600</v>
      </c>
      <c r="AQ63" s="6" t="s">
        <v>128</v>
      </c>
      <c r="AS63" s="6" t="str">
        <f t="shared" si="10"/>
        <v>Parents</v>
      </c>
      <c r="AV63" s="6"/>
      <c r="AW63" s="6"/>
      <c r="AZ63" s="6" t="str">
        <f t="shared" si="5"/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894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 t="shared" si="8"/>
        <v/>
      </c>
      <c r="AI64" s="6" t="str">
        <f t="shared" si="4"/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603</v>
      </c>
      <c r="AO64" s="6" t="s">
        <v>604</v>
      </c>
      <c r="AP64" s="6" t="s">
        <v>601</v>
      </c>
      <c r="AQ64" s="6" t="s">
        <v>128</v>
      </c>
      <c r="AS64" s="6" t="str">
        <f t="shared" si="10"/>
        <v>Office</v>
      </c>
      <c r="AV64" s="6"/>
      <c r="AW64" s="6"/>
      <c r="AZ64" s="6" t="str">
        <f t="shared" si="5"/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895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627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 t="shared" si="8"/>
        <v/>
      </c>
      <c r="AI65" s="6" t="str">
        <f t="shared" si="4"/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603</v>
      </c>
      <c r="AO65" s="6" t="s">
        <v>604</v>
      </c>
      <c r="AP65" s="6" t="s">
        <v>601</v>
      </c>
      <c r="AQ65" s="6" t="s">
        <v>128</v>
      </c>
      <c r="AS65" s="6" t="str">
        <f t="shared" si="10"/>
        <v>Kitchen</v>
      </c>
      <c r="AV65" s="6"/>
      <c r="AW65" s="6"/>
      <c r="AZ65" s="6" t="str">
        <f t="shared" si="5"/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896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 t="shared" si="8"/>
        <v/>
      </c>
      <c r="AI66" s="6" t="str">
        <f t="shared" si="4"/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tr">
        <f t="shared" si="10"/>
        <v>Laundry</v>
      </c>
      <c r="AV66" s="6"/>
      <c r="AW66" s="6"/>
      <c r="AZ66" s="6" t="str">
        <f t="shared" si="5"/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 t="shared" si="8"/>
        <v>haas/entity/sensor/weewx/roof_cloud_base/config</v>
      </c>
      <c r="AI67" s="6" t="str">
        <f t="shared" si="4"/>
        <v>weewx/roof_cloud_base</v>
      </c>
      <c r="AJ67" s="6" t="s">
        <v>346</v>
      </c>
      <c r="AK67" s="6">
        <v>1</v>
      </c>
      <c r="AL67" s="32" t="s">
        <v>1056</v>
      </c>
      <c r="AM67" s="6" t="s">
        <v>470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 t="shared" si="5"/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 t="shared" si="8"/>
        <v>haas/entity/sensor/weewx/roof_max_solar_radiation/config</v>
      </c>
      <c r="AI68" s="6" t="str">
        <f t="shared" ref="AI68:AI100" si="11"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1056</v>
      </c>
      <c r="AM68" s="6" t="s">
        <v>470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 t="shared" si="8"/>
        <v>haas/entity/sensor/weewx/roof_barometer_pressure/config</v>
      </c>
      <c r="AI69" s="6" t="str">
        <f t="shared" si="11"/>
        <v>weewx/roof_barometer_pressure</v>
      </c>
      <c r="AJ69" s="6" t="s">
        <v>346</v>
      </c>
      <c r="AK69" s="6">
        <v>1</v>
      </c>
      <c r="AL69" s="32" t="s">
        <v>1056</v>
      </c>
      <c r="AM69" s="6" t="s">
        <v>470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 t="shared" si="12"/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 t="shared" si="8"/>
        <v>haas/entity/sensor/weewx/roof_pressure/config</v>
      </c>
      <c r="AI70" s="6" t="str">
        <f t="shared" si="11"/>
        <v>weewx/roof_pressure</v>
      </c>
      <c r="AJ70" s="6" t="s">
        <v>346</v>
      </c>
      <c r="AK70" s="6">
        <v>1</v>
      </c>
      <c r="AL70" s="32" t="s">
        <v>1056</v>
      </c>
      <c r="AM70" s="6" t="s">
        <v>470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 t="shared" si="12"/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 t="shared" si="8"/>
        <v>haas/entity/sensor/weewx/roof_wind_direction/config</v>
      </c>
      <c r="AI71" s="6" t="str">
        <f t="shared" si="11"/>
        <v>weewx/roof_wind_direction</v>
      </c>
      <c r="AJ71" s="6" t="s">
        <v>346</v>
      </c>
      <c r="AK71" s="6">
        <v>1</v>
      </c>
      <c r="AL71" s="32" t="s">
        <v>1056</v>
      </c>
      <c r="AM71" s="6" t="s">
        <v>470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 t="shared" si="12"/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 t="shared" si="8"/>
        <v>haas/entity/sensor/weewx/roof_wind_gust_direction/config</v>
      </c>
      <c r="AI72" s="6" t="str">
        <f t="shared" si="11"/>
        <v>weewx/roof_wind_gust_direction</v>
      </c>
      <c r="AJ72" s="6" t="s">
        <v>346</v>
      </c>
      <c r="AK72" s="6">
        <v>1</v>
      </c>
      <c r="AL72" s="32" t="s">
        <v>1056</v>
      </c>
      <c r="AM72" s="6" t="s">
        <v>470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 t="shared" si="12"/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 t="shared" si="8"/>
        <v>haas/entity/sensor/weewx/roof_wind_gust_speed/config</v>
      </c>
      <c r="AI73" s="6" t="str">
        <f t="shared" si="11"/>
        <v>weewx/roof_wind_gust_speed</v>
      </c>
      <c r="AJ73" s="6" t="s">
        <v>345</v>
      </c>
      <c r="AK73" s="6">
        <v>1</v>
      </c>
      <c r="AL73" s="32" t="s">
        <v>1056</v>
      </c>
      <c r="AM73" s="6" t="s">
        <v>470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 t="shared" si="12"/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 t="shared" si="8"/>
        <v>haas/entity/sensor/weewx/roof_wind_speed_10min/config</v>
      </c>
      <c r="AI74" s="6" t="str">
        <f t="shared" si="11"/>
        <v>weewx/roof_wind_speed_10min</v>
      </c>
      <c r="AJ74" s="6" t="s">
        <v>345</v>
      </c>
      <c r="AK74" s="6">
        <v>1</v>
      </c>
      <c r="AL74" s="32" t="s">
        <v>1056</v>
      </c>
      <c r="AM74" s="6" t="s">
        <v>470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 t="shared" si="12"/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 t="shared" si="8"/>
        <v>haas/entity/sensor/weewx/roof_wind_samples/config</v>
      </c>
      <c r="AI75" s="6" t="str">
        <f t="shared" si="11"/>
        <v>weewx/roof_wind_samples</v>
      </c>
      <c r="AJ75" s="6" t="s">
        <v>347</v>
      </c>
      <c r="AK75" s="6">
        <v>1</v>
      </c>
      <c r="AL75" s="32" t="s">
        <v>1056</v>
      </c>
      <c r="AM75" s="6" t="s">
        <v>470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 t="shared" si="12"/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 t="shared" si="8"/>
        <v>haas/entity/sensor/weewx/roof_wind_run/config</v>
      </c>
      <c r="AI76" s="6" t="str">
        <f t="shared" si="11"/>
        <v>weewx/roof_wind_run</v>
      </c>
      <c r="AJ76" s="6" t="s">
        <v>345</v>
      </c>
      <c r="AK76" s="6">
        <v>1</v>
      </c>
      <c r="AL76" s="32" t="s">
        <v>1056</v>
      </c>
      <c r="AM76" s="6" t="s">
        <v>470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 t="shared" si="12"/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 t="shared" si="8"/>
        <v>haas/entity/sensor/weewx/roof_wind_speed/config</v>
      </c>
      <c r="AI77" s="6" t="str">
        <f t="shared" si="11"/>
        <v>weewx/roof_wind_speed</v>
      </c>
      <c r="AJ77" s="6" t="s">
        <v>345</v>
      </c>
      <c r="AK77" s="6">
        <v>1</v>
      </c>
      <c r="AL77" s="32" t="s">
        <v>1056</v>
      </c>
      <c r="AM77" s="6" t="s">
        <v>470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 t="shared" si="12"/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 t="shared" si="8"/>
        <v>haas/entity/sensor/weewx/roof_rain_rate/config</v>
      </c>
      <c r="AI78" s="6" t="str">
        <f t="shared" si="11"/>
        <v>weewx/roof_rain_rate</v>
      </c>
      <c r="AJ78" s="6" t="s">
        <v>623</v>
      </c>
      <c r="AK78" s="6">
        <v>1</v>
      </c>
      <c r="AL78" s="32" t="s">
        <v>1056</v>
      </c>
      <c r="AM78" s="6" t="s">
        <v>470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 t="shared" si="12"/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627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 t="shared" si="8"/>
        <v>haas/entity/sensor/weewx/roof_hourly_rain/config</v>
      </c>
      <c r="AI79" s="6" t="str">
        <f t="shared" si="11"/>
        <v>weewx/roof_hourly_rain</v>
      </c>
      <c r="AJ79" s="6" t="s">
        <v>623</v>
      </c>
      <c r="AK79" s="6">
        <v>1</v>
      </c>
      <c r="AL79" s="32" t="s">
        <v>1056</v>
      </c>
      <c r="AM79" s="6" t="s">
        <v>470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 t="shared" si="12"/>
        <v/>
      </c>
    </row>
    <row r="80" spans="1:52" ht="16" customHeight="1">
      <c r="A80" s="6">
        <v>1352</v>
      </c>
      <c r="B80" s="6" t="s">
        <v>26</v>
      </c>
      <c r="C80" s="6" t="s">
        <v>631</v>
      </c>
      <c r="D80" s="6" t="s">
        <v>409</v>
      </c>
      <c r="E80" s="6" t="s">
        <v>629</v>
      </c>
      <c r="F80" s="6" t="str">
        <f>IF(ISBLANK(E80), "", Table2[[#This Row],[unique_id]])</f>
        <v>graph_break</v>
      </c>
      <c r="G80" s="6" t="s">
        <v>630</v>
      </c>
      <c r="H80" s="6" t="s">
        <v>59</v>
      </c>
      <c r="I80" s="6" t="s">
        <v>190</v>
      </c>
      <c r="T80" s="6"/>
      <c r="U80" s="6" t="s">
        <v>627</v>
      </c>
      <c r="V80" s="8"/>
      <c r="W80" s="8"/>
      <c r="X80" s="8"/>
      <c r="Y80" s="8"/>
      <c r="AF80" s="8"/>
      <c r="AH80" s="6" t="str">
        <f t="shared" si="8"/>
        <v/>
      </c>
      <c r="AI80" s="6" t="str">
        <f t="shared" si="11"/>
        <v/>
      </c>
      <c r="AK80" s="6"/>
      <c r="AL80" s="33"/>
      <c r="AM80" s="6"/>
      <c r="AN80" s="8"/>
      <c r="AV80" s="6"/>
      <c r="AW80" s="6"/>
      <c r="AZ80" s="6" t="str">
        <f t="shared" si="12"/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627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 t="shared" si="8"/>
        <v>haas/entity/sensor/weewx/roof_daily_rain/config</v>
      </c>
      <c r="AI81" s="6" t="str">
        <f t="shared" si="11"/>
        <v>weewx/roof_daily_rain</v>
      </c>
      <c r="AJ81" s="6" t="s">
        <v>623</v>
      </c>
      <c r="AK81" s="6">
        <v>1</v>
      </c>
      <c r="AL81" s="32" t="s">
        <v>1056</v>
      </c>
      <c r="AM81" s="6" t="s">
        <v>470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 t="shared" si="12"/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 t="shared" si="8"/>
        <v>haas/entity/sensor/weewx/roof_24hour_rain/config</v>
      </c>
      <c r="AI82" s="6" t="str">
        <f t="shared" si="11"/>
        <v>weewx/roof_24hour_rain</v>
      </c>
      <c r="AJ82" s="6" t="s">
        <v>623</v>
      </c>
      <c r="AK82" s="6">
        <v>1</v>
      </c>
      <c r="AL82" s="32" t="s">
        <v>1056</v>
      </c>
      <c r="AM82" s="6" t="s">
        <v>470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 t="shared" si="12"/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 t="shared" si="8"/>
        <v/>
      </c>
      <c r="AI83" s="6" t="str">
        <f t="shared" si="11"/>
        <v/>
      </c>
      <c r="AK83" s="6"/>
      <c r="AL83" s="33"/>
      <c r="AM83" s="6"/>
      <c r="AN83" s="8"/>
      <c r="AV83" s="6"/>
      <c r="AW83" s="6"/>
      <c r="AZ83" s="6" t="str">
        <f t="shared" si="12"/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 t="shared" si="8"/>
        <v>haas/entity/sensor/weewx/roof_monthly_rain/config</v>
      </c>
      <c r="AI84" s="6" t="str">
        <f t="shared" si="11"/>
        <v>weewx/roof_monthly_rain</v>
      </c>
      <c r="AJ84" s="6" t="s">
        <v>348</v>
      </c>
      <c r="AK84" s="6">
        <v>1</v>
      </c>
      <c r="AL84" s="32" t="s">
        <v>1056</v>
      </c>
      <c r="AM84" s="6" t="s">
        <v>470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 t="shared" si="12"/>
        <v/>
      </c>
    </row>
    <row r="85" spans="1:52" ht="16" customHeight="1">
      <c r="A85" s="6">
        <v>1357</v>
      </c>
      <c r="B85" s="6" t="s">
        <v>26</v>
      </c>
      <c r="C85" s="6" t="s">
        <v>631</v>
      </c>
      <c r="D85" s="6" t="s">
        <v>409</v>
      </c>
      <c r="E85" s="6" t="s">
        <v>629</v>
      </c>
      <c r="F85" s="6" t="str">
        <f>IF(ISBLANK(E85), "", Table2[[#This Row],[unique_id]])</f>
        <v>graph_break</v>
      </c>
      <c r="G85" s="6" t="s">
        <v>630</v>
      </c>
      <c r="H85" s="6" t="s">
        <v>59</v>
      </c>
      <c r="I85" s="6" t="s">
        <v>190</v>
      </c>
      <c r="T85" s="6"/>
      <c r="U85" s="6" t="s">
        <v>627</v>
      </c>
      <c r="V85" s="8"/>
      <c r="W85" s="8"/>
      <c r="X85" s="8"/>
      <c r="Y85" s="8"/>
      <c r="AF85" s="8"/>
      <c r="AH85" s="6" t="str">
        <f t="shared" si="8"/>
        <v/>
      </c>
      <c r="AI85" s="6" t="str">
        <f t="shared" si="11"/>
        <v/>
      </c>
      <c r="AK85" s="6"/>
      <c r="AL85" s="33"/>
      <c r="AM85" s="6"/>
      <c r="AN85" s="8"/>
      <c r="AV85" s="6"/>
      <c r="AW85" s="6"/>
      <c r="AZ85" s="6" t="str">
        <f t="shared" si="12"/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627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 t="shared" si="8"/>
        <v>haas/entity/sensor/weewx/roof_yearly_rain/config</v>
      </c>
      <c r="AI86" s="6" t="str">
        <f t="shared" si="11"/>
        <v>weewx/roof_yearly_rain</v>
      </c>
      <c r="AJ86" s="6" t="s">
        <v>348</v>
      </c>
      <c r="AK86" s="6">
        <v>1</v>
      </c>
      <c r="AL86" s="32" t="s">
        <v>1056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 t="shared" si="12"/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 t="shared" si="8"/>
        <v>haas/entity/sensor/weewx/roof_rain/config</v>
      </c>
      <c r="AI87" s="6" t="str">
        <f t="shared" si="11"/>
        <v>weewx/roof_rain</v>
      </c>
      <c r="AJ87" s="6" t="s">
        <v>348</v>
      </c>
      <c r="AK87" s="6">
        <v>1</v>
      </c>
      <c r="AL87" s="32" t="s">
        <v>1056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 t="shared" si="12"/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 t="shared" si="8"/>
        <v>haas/entity/sensor/weewx/roof_storm_rain/config</v>
      </c>
      <c r="AI88" s="6" t="str">
        <f t="shared" si="11"/>
        <v>weewx/roof_storm_rain</v>
      </c>
      <c r="AJ88" s="6" t="s">
        <v>348</v>
      </c>
      <c r="AK88" s="6">
        <v>1</v>
      </c>
      <c r="AL88" s="32" t="s">
        <v>1056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 t="shared" si="12"/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990</v>
      </c>
      <c r="F89" s="6" t="str">
        <f>IF(ISBLANK(E89), "", Table2[[#This Row],[unique_id]])</f>
        <v>home_security</v>
      </c>
      <c r="G89" s="6" t="s">
        <v>988</v>
      </c>
      <c r="H89" s="6" t="s">
        <v>370</v>
      </c>
      <c r="I89" s="6" t="s">
        <v>132</v>
      </c>
      <c r="J89" s="6" t="s">
        <v>989</v>
      </c>
      <c r="M89" s="6" t="s">
        <v>289</v>
      </c>
      <c r="T89" s="6"/>
      <c r="V89" s="8"/>
      <c r="W89" s="8"/>
      <c r="X89" s="8"/>
      <c r="Y89" s="8"/>
      <c r="AD89" s="6" t="s">
        <v>1003</v>
      </c>
      <c r="AF89" s="8"/>
      <c r="AH89" s="6" t="str">
        <f t="shared" si="8"/>
        <v/>
      </c>
      <c r="AI89" s="6" t="str">
        <f t="shared" si="11"/>
        <v/>
      </c>
      <c r="AK89" s="6"/>
      <c r="AL89" s="34"/>
      <c r="AM89" s="6"/>
      <c r="AN89" s="8"/>
      <c r="AS89" s="6" t="s">
        <v>172</v>
      </c>
      <c r="AT89" s="6" t="s">
        <v>1042</v>
      </c>
      <c r="AV89" s="13"/>
      <c r="AW89" s="12"/>
      <c r="AX89" s="12"/>
      <c r="AY89" s="12"/>
      <c r="AZ89" s="6" t="str">
        <f t="shared" si="12"/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632</v>
      </c>
      <c r="F90" s="6" t="str">
        <f>IF(ISBLANK(E90), "", Table2[[#This Row],[unique_id]])</f>
        <v>home_movie</v>
      </c>
      <c r="G90" s="6" t="s">
        <v>646</v>
      </c>
      <c r="H90" s="6" t="s">
        <v>370</v>
      </c>
      <c r="I90" s="6" t="s">
        <v>132</v>
      </c>
      <c r="J90" s="6" t="s">
        <v>681</v>
      </c>
      <c r="M90" s="6" t="s">
        <v>289</v>
      </c>
      <c r="T90" s="6"/>
      <c r="V90" s="8"/>
      <c r="W90" s="8"/>
      <c r="X90" s="8"/>
      <c r="Y90" s="8"/>
      <c r="AD90" s="6" t="s">
        <v>621</v>
      </c>
      <c r="AF90" s="8"/>
      <c r="AH90" s="6" t="str">
        <f t="shared" si="8"/>
        <v/>
      </c>
      <c r="AI90" s="6" t="str">
        <f t="shared" si="11"/>
        <v/>
      </c>
      <c r="AK90" s="6"/>
      <c r="AL90" s="33"/>
      <c r="AM90" s="6"/>
      <c r="AN90" s="8"/>
      <c r="AS90" s="6" t="s">
        <v>172</v>
      </c>
      <c r="AT90" s="6" t="s">
        <v>1042</v>
      </c>
      <c r="AV90" s="6"/>
      <c r="AW90" s="6"/>
      <c r="AZ90" s="6" t="str">
        <f t="shared" si="12"/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683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 t="shared" si="8"/>
        <v/>
      </c>
      <c r="AI91" s="6" t="str">
        <f t="shared" si="11"/>
        <v/>
      </c>
      <c r="AK91" s="6"/>
      <c r="AL91" s="33"/>
      <c r="AM91" s="6"/>
      <c r="AN91" s="8"/>
      <c r="AS91" s="6" t="s">
        <v>172</v>
      </c>
      <c r="AT91" s="6" t="s">
        <v>1042</v>
      </c>
      <c r="AV91" s="6"/>
      <c r="AW91" s="6"/>
      <c r="AZ91" s="6" t="str">
        <f t="shared" si="12"/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620</v>
      </c>
      <c r="F92" s="6" t="str">
        <f>IF(ISBLANK(E92), "", Table2[[#This Row],[unique_id]])</f>
        <v>home_reset</v>
      </c>
      <c r="G92" s="6" t="s">
        <v>647</v>
      </c>
      <c r="H92" s="6" t="s">
        <v>370</v>
      </c>
      <c r="I92" s="6" t="s">
        <v>132</v>
      </c>
      <c r="J92" s="6" t="s">
        <v>682</v>
      </c>
      <c r="M92" s="6" t="s">
        <v>289</v>
      </c>
      <c r="T92" s="6"/>
      <c r="V92" s="8"/>
      <c r="W92" s="8"/>
      <c r="X92" s="8"/>
      <c r="Y92" s="8"/>
      <c r="AD92" s="6" t="s">
        <v>622</v>
      </c>
      <c r="AF92" s="8"/>
      <c r="AH92" s="6" t="str">
        <f t="shared" si="8"/>
        <v/>
      </c>
      <c r="AI92" s="6" t="str">
        <f t="shared" si="11"/>
        <v/>
      </c>
      <c r="AK92" s="6"/>
      <c r="AL92" s="33"/>
      <c r="AM92" s="6"/>
      <c r="AN92" s="8"/>
      <c r="AS92" s="6" t="s">
        <v>172</v>
      </c>
      <c r="AT92" s="6" t="s">
        <v>1042</v>
      </c>
      <c r="AV92" s="6"/>
      <c r="AW92" s="6"/>
      <c r="AZ92" s="6" t="str">
        <f t="shared" si="12"/>
        <v/>
      </c>
    </row>
    <row r="93" spans="1:52" ht="16" customHeight="1">
      <c r="A93" s="6">
        <v>1404</v>
      </c>
      <c r="B93" s="6" t="s">
        <v>26</v>
      </c>
      <c r="C93" s="6" t="s">
        <v>1007</v>
      </c>
      <c r="D93" s="6" t="s">
        <v>1008</v>
      </c>
      <c r="E93" s="6" t="s">
        <v>1009</v>
      </c>
      <c r="F93" s="6" t="str">
        <f>IF(ISBLANK(E93), "", Table2[[#This Row],[unique_id]])</f>
        <v>home_secure_back_door_off</v>
      </c>
      <c r="G93" s="6" t="s">
        <v>1010</v>
      </c>
      <c r="H93" s="6" t="s">
        <v>370</v>
      </c>
      <c r="I93" s="6" t="s">
        <v>132</v>
      </c>
      <c r="K93" s="6" t="s">
        <v>1011</v>
      </c>
      <c r="L93" s="6" t="s">
        <v>1017</v>
      </c>
      <c r="T93" s="6"/>
      <c r="V93" s="8"/>
      <c r="W93" s="8"/>
      <c r="X93" s="8"/>
      <c r="Y93" s="8"/>
      <c r="AD93" s="6" t="s">
        <v>1018</v>
      </c>
      <c r="AF93" s="8"/>
      <c r="AH93" s="6" t="str">
        <f t="shared" si="8"/>
        <v/>
      </c>
      <c r="AI93" s="6" t="str">
        <f t="shared" si="11"/>
        <v/>
      </c>
      <c r="AK93" s="6"/>
      <c r="AL93" s="33"/>
      <c r="AM93" s="6"/>
      <c r="AN93" s="8"/>
      <c r="AV93" s="6"/>
      <c r="AW93" s="6"/>
      <c r="AZ93" s="6" t="str">
        <f t="shared" si="12"/>
        <v/>
      </c>
    </row>
    <row r="94" spans="1:52" ht="16" customHeight="1">
      <c r="A94" s="6">
        <v>1405</v>
      </c>
      <c r="B94" s="6" t="s">
        <v>26</v>
      </c>
      <c r="C94" s="6" t="s">
        <v>1007</v>
      </c>
      <c r="D94" s="6" t="s">
        <v>1008</v>
      </c>
      <c r="E94" s="6" t="s">
        <v>1019</v>
      </c>
      <c r="F94" s="6" t="str">
        <f>IF(ISBLANK(E94), "", Table2[[#This Row],[unique_id]])</f>
        <v>home_secure_front_door_off</v>
      </c>
      <c r="G94" s="6" t="s">
        <v>1020</v>
      </c>
      <c r="H94" s="6" t="s">
        <v>370</v>
      </c>
      <c r="I94" s="6" t="s">
        <v>132</v>
      </c>
      <c r="K94" s="6" t="s">
        <v>1021</v>
      </c>
      <c r="L94" s="6" t="s">
        <v>1017</v>
      </c>
      <c r="T94" s="6"/>
      <c r="V94" s="8"/>
      <c r="W94" s="8"/>
      <c r="X94" s="8"/>
      <c r="Y94" s="8"/>
      <c r="AD94" s="6" t="s">
        <v>1018</v>
      </c>
      <c r="AF94" s="8"/>
      <c r="AH94" s="6" t="str">
        <f t="shared" si="8"/>
        <v/>
      </c>
      <c r="AI94" s="6" t="str">
        <f t="shared" si="11"/>
        <v/>
      </c>
      <c r="AK94" s="6"/>
      <c r="AL94" s="33"/>
      <c r="AM94" s="6"/>
      <c r="AN94" s="8"/>
      <c r="AV94" s="6"/>
      <c r="AW94" s="6"/>
      <c r="AZ94" s="6" t="str">
        <f t="shared" si="12"/>
        <v/>
      </c>
    </row>
    <row r="95" spans="1:52" ht="16" customHeight="1">
      <c r="A95" s="6">
        <v>1406</v>
      </c>
      <c r="B95" s="6" t="s">
        <v>26</v>
      </c>
      <c r="C95" s="6" t="s">
        <v>1007</v>
      </c>
      <c r="D95" s="6" t="s">
        <v>1008</v>
      </c>
      <c r="E95" s="6" t="s">
        <v>1024</v>
      </c>
      <c r="F95" s="6" t="str">
        <f>IF(ISBLANK(E95), "", Table2[[#This Row],[unique_id]])</f>
        <v>home_sleep_on</v>
      </c>
      <c r="G95" s="6" t="s">
        <v>1022</v>
      </c>
      <c r="H95" s="6" t="s">
        <v>370</v>
      </c>
      <c r="I95" s="6" t="s">
        <v>132</v>
      </c>
      <c r="K95" s="6" t="s">
        <v>1026</v>
      </c>
      <c r="L95" s="6" t="s">
        <v>1027</v>
      </c>
      <c r="T95" s="6"/>
      <c r="V95" s="8"/>
      <c r="W95" s="8"/>
      <c r="X95" s="8"/>
      <c r="Y95" s="8"/>
      <c r="AD95" s="6" t="s">
        <v>371</v>
      </c>
      <c r="AF95" s="8"/>
      <c r="AH95" s="6" t="str">
        <f t="shared" si="8"/>
        <v/>
      </c>
      <c r="AI95" s="6" t="str">
        <f t="shared" si="11"/>
        <v/>
      </c>
      <c r="AK95" s="6"/>
      <c r="AL95" s="33"/>
      <c r="AM95" s="6"/>
      <c r="AN95" s="8"/>
      <c r="AV95" s="6"/>
      <c r="AW95" s="6"/>
      <c r="AZ95" s="6" t="str">
        <f t="shared" si="12"/>
        <v/>
      </c>
    </row>
    <row r="96" spans="1:52" ht="16" customHeight="1">
      <c r="A96" s="6">
        <v>1407</v>
      </c>
      <c r="B96" s="6" t="s">
        <v>26</v>
      </c>
      <c r="C96" s="6" t="s">
        <v>1007</v>
      </c>
      <c r="D96" s="6" t="s">
        <v>1008</v>
      </c>
      <c r="E96" s="6" t="s">
        <v>1025</v>
      </c>
      <c r="F96" s="6" t="str">
        <f>IF(ISBLANK(E96), "", Table2[[#This Row],[unique_id]])</f>
        <v>home_sleep_off</v>
      </c>
      <c r="G96" s="6" t="s">
        <v>1023</v>
      </c>
      <c r="H96" s="6" t="s">
        <v>370</v>
      </c>
      <c r="I96" s="6" t="s">
        <v>132</v>
      </c>
      <c r="K96" s="6" t="s">
        <v>1026</v>
      </c>
      <c r="L96" s="6" t="s">
        <v>1017</v>
      </c>
      <c r="T96" s="6"/>
      <c r="V96" s="8"/>
      <c r="W96" s="8"/>
      <c r="X96" s="8"/>
      <c r="Y96" s="8"/>
      <c r="AD96" s="6" t="s">
        <v>1028</v>
      </c>
      <c r="AF96" s="8"/>
      <c r="AH96" s="6" t="str">
        <f t="shared" si="8"/>
        <v/>
      </c>
      <c r="AI96" s="6" t="str">
        <f t="shared" si="11"/>
        <v/>
      </c>
      <c r="AK96" s="6"/>
      <c r="AL96" s="33"/>
      <c r="AM96" s="6"/>
      <c r="AN96" s="8"/>
      <c r="AV96" s="6"/>
      <c r="AW96" s="6"/>
      <c r="AZ96" s="6" t="str">
        <f t="shared" si="12"/>
        <v/>
      </c>
    </row>
    <row r="97" spans="1:52" ht="16" customHeight="1">
      <c r="A97" s="6">
        <v>1408</v>
      </c>
      <c r="B97" s="6" t="s">
        <v>26</v>
      </c>
      <c r="C97" s="6" t="s">
        <v>631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 t="shared" si="11"/>
        <v/>
      </c>
      <c r="AK97" s="6"/>
      <c r="AL97" s="33"/>
      <c r="AM97" s="6"/>
      <c r="AN97" s="8"/>
      <c r="AV97" s="6"/>
      <c r="AW97" s="6"/>
      <c r="AZ97" s="6" t="str">
        <f t="shared" si="12"/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581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1098</v>
      </c>
      <c r="M98" s="6" t="s">
        <v>136</v>
      </c>
      <c r="O98" s="8" t="s">
        <v>1211</v>
      </c>
      <c r="P98" s="6" t="s">
        <v>172</v>
      </c>
      <c r="Q98" s="6" t="s">
        <v>1141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1136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 t="shared" si="11"/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462</v>
      </c>
      <c r="AO98" s="6" t="s">
        <v>129</v>
      </c>
      <c r="AP98" s="6" t="s">
        <v>463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569</v>
      </c>
      <c r="AV98" s="6" t="s">
        <v>464</v>
      </c>
      <c r="AW98" s="6" t="s">
        <v>572</v>
      </c>
      <c r="AZ98" s="6" t="str">
        <f t="shared" si="12"/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582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1098</v>
      </c>
      <c r="M99" s="6" t="s">
        <v>136</v>
      </c>
      <c r="O99" s="8" t="s">
        <v>1211</v>
      </c>
      <c r="P99" s="6" t="s">
        <v>172</v>
      </c>
      <c r="Q99" s="6" t="s">
        <v>1141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1136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 t="shared" si="11"/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462</v>
      </c>
      <c r="AO99" s="6" t="s">
        <v>129</v>
      </c>
      <c r="AP99" s="6" t="s">
        <v>463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569</v>
      </c>
      <c r="AV99" s="6" t="s">
        <v>465</v>
      </c>
      <c r="AW99" s="6" t="s">
        <v>573</v>
      </c>
      <c r="AZ99" s="6" t="str">
        <f t="shared" si="12"/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583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679</v>
      </c>
      <c r="M100" s="6" t="s">
        <v>136</v>
      </c>
      <c r="O100" s="8" t="s">
        <v>1211</v>
      </c>
      <c r="P100" s="6" t="s">
        <v>172</v>
      </c>
      <c r="Q100" s="6" t="s">
        <v>1141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1136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 t="shared" si="11"/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462</v>
      </c>
      <c r="AO100" s="6" t="s">
        <v>129</v>
      </c>
      <c r="AP100" s="6" t="s">
        <v>463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569</v>
      </c>
      <c r="AV100" s="6" t="s">
        <v>468</v>
      </c>
      <c r="AW100" s="6" t="s">
        <v>574</v>
      </c>
      <c r="AZ100" s="6" t="str">
        <f t="shared" si="12"/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1163</v>
      </c>
      <c r="D101" s="6" t="s">
        <v>149</v>
      </c>
      <c r="E101" s="6" t="s">
        <v>1188</v>
      </c>
      <c r="F101" s="6" t="str">
        <f>IF(ISBLANK(E101), "", Table2[[#This Row],[unique_id]])</f>
        <v>template_kitchen_fan_plug</v>
      </c>
      <c r="G101" s="6" t="s">
        <v>215</v>
      </c>
      <c r="H101" s="6" t="s">
        <v>131</v>
      </c>
      <c r="I101" s="6" t="s">
        <v>132</v>
      </c>
      <c r="O101" s="8" t="s">
        <v>1211</v>
      </c>
      <c r="P101" s="6" t="s">
        <v>172</v>
      </c>
      <c r="Q101" s="6" t="s">
        <v>1141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679</v>
      </c>
      <c r="M102" s="6" t="s">
        <v>136</v>
      </c>
      <c r="O102" s="8" t="s">
        <v>1211</v>
      </c>
      <c r="P102" s="6" t="s">
        <v>172</v>
      </c>
      <c r="Q102" s="6" t="s">
        <v>1141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1228</v>
      </c>
      <c r="AS102" s="6" t="s">
        <v>215</v>
      </c>
      <c r="AU102" s="6" t="s">
        <v>569</v>
      </c>
      <c r="AV102" s="7" t="s">
        <v>442</v>
      </c>
      <c r="AW102" s="7" t="s">
        <v>568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584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679</v>
      </c>
      <c r="M103" s="6" t="s">
        <v>136</v>
      </c>
      <c r="O103" s="8" t="s">
        <v>1211</v>
      </c>
      <c r="P103" s="6" t="s">
        <v>172</v>
      </c>
      <c r="Q103" s="6" t="s">
        <v>1141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1136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462</v>
      </c>
      <c r="AO103" s="6" t="s">
        <v>129</v>
      </c>
      <c r="AP103" s="6" t="s">
        <v>463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569</v>
      </c>
      <c r="AV103" s="6" t="s">
        <v>469</v>
      </c>
      <c r="AW103" s="6" t="s">
        <v>575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585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1099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586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1211</v>
      </c>
      <c r="P105" s="6" t="s">
        <v>172</v>
      </c>
      <c r="Q105" s="6" t="s">
        <v>1141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1136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462</v>
      </c>
      <c r="AO105" s="6" t="s">
        <v>471</v>
      </c>
      <c r="AP105" s="6" t="s">
        <v>463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569</v>
      </c>
      <c r="AV105" s="6" t="s">
        <v>466</v>
      </c>
      <c r="AW105" s="6" t="s">
        <v>576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587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1211</v>
      </c>
      <c r="P106" s="6" t="s">
        <v>172</v>
      </c>
      <c r="Q106" s="6" t="s">
        <v>1141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1136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462</v>
      </c>
      <c r="AO106" s="6" t="s">
        <v>472</v>
      </c>
      <c r="AP106" s="6" t="s">
        <v>463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569</v>
      </c>
      <c r="AV106" s="6" t="s">
        <v>467</v>
      </c>
      <c r="AW106" s="12" t="s">
        <v>577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631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581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1100</v>
      </c>
      <c r="M108" s="6" t="s">
        <v>136</v>
      </c>
      <c r="O108" s="8" t="s">
        <v>1211</v>
      </c>
      <c r="P108" s="6" t="s">
        <v>172</v>
      </c>
      <c r="Q108" s="6" t="s">
        <v>1141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1154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478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749</v>
      </c>
      <c r="K109" s="6" t="s">
        <v>1012</v>
      </c>
      <c r="M109" s="6" t="s">
        <v>136</v>
      </c>
      <c r="T109" s="6"/>
      <c r="V109" s="8"/>
      <c r="W109" s="8" t="s">
        <v>705</v>
      </c>
      <c r="X109" s="47" t="s">
        <v>722</v>
      </c>
      <c r="Y109" s="14" t="s">
        <v>1139</v>
      </c>
      <c r="Z109" s="14" t="s">
        <v>782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803</v>
      </c>
      <c r="AO109" s="6" t="s">
        <v>713</v>
      </c>
      <c r="AP109" s="6" t="s">
        <v>806</v>
      </c>
      <c r="AQ109" s="6" t="s">
        <v>478</v>
      </c>
      <c r="AS109" s="6" t="s">
        <v>130</v>
      </c>
      <c r="AT109" s="6" t="s">
        <v>1031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478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1211</v>
      </c>
      <c r="P110" s="6" t="s">
        <v>172</v>
      </c>
      <c r="Q110" s="6" t="s">
        <v>1141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704</v>
      </c>
      <c r="X110" s="47" t="s">
        <v>722</v>
      </c>
      <c r="Y110" s="14" t="s">
        <v>1137</v>
      </c>
      <c r="Z110" s="14" t="s">
        <v>782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803</v>
      </c>
      <c r="AO110" s="6" t="s">
        <v>714</v>
      </c>
      <c r="AP110" s="6" t="s">
        <v>806</v>
      </c>
      <c r="AQ110" s="6" t="s">
        <v>478</v>
      </c>
      <c r="AS110" s="6" t="s">
        <v>130</v>
      </c>
      <c r="AT110" s="6" t="s">
        <v>1031</v>
      </c>
      <c r="AV110" s="6" t="s">
        <v>720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478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749</v>
      </c>
      <c r="K111" s="6" t="s">
        <v>1013</v>
      </c>
      <c r="M111" s="6" t="s">
        <v>136</v>
      </c>
      <c r="T111" s="6"/>
      <c r="V111" s="8"/>
      <c r="W111" s="8" t="s">
        <v>705</v>
      </c>
      <c r="X111" s="47" t="s">
        <v>723</v>
      </c>
      <c r="Y111" s="14" t="s">
        <v>1139</v>
      </c>
      <c r="Z111" s="14" t="s">
        <v>783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803</v>
      </c>
      <c r="AO111" s="6" t="s">
        <v>713</v>
      </c>
      <c r="AP111" s="6" t="s">
        <v>806</v>
      </c>
      <c r="AQ111" s="6" t="s">
        <v>478</v>
      </c>
      <c r="AS111" s="6" t="s">
        <v>127</v>
      </c>
      <c r="AT111" s="6" t="s">
        <v>1031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478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1211</v>
      </c>
      <c r="P112" s="6" t="s">
        <v>172</v>
      </c>
      <c r="Q112" s="6" t="s">
        <v>1141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704</v>
      </c>
      <c r="X112" s="47" t="s">
        <v>723</v>
      </c>
      <c r="Y112" s="14" t="s">
        <v>1137</v>
      </c>
      <c r="Z112" s="14" t="s">
        <v>783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803</v>
      </c>
      <c r="AO112" s="6" t="s">
        <v>714</v>
      </c>
      <c r="AP112" s="6" t="s">
        <v>806</v>
      </c>
      <c r="AQ112" s="6" t="s">
        <v>478</v>
      </c>
      <c r="AS112" s="6" t="s">
        <v>127</v>
      </c>
      <c r="AT112" s="6" t="s">
        <v>1031</v>
      </c>
      <c r="AV112" s="6" t="s">
        <v>747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582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1100</v>
      </c>
      <c r="M113" s="6" t="s">
        <v>136</v>
      </c>
      <c r="O113" s="8" t="s">
        <v>1211</v>
      </c>
      <c r="P113" s="6" t="s">
        <v>172</v>
      </c>
      <c r="Q113" s="6" t="s">
        <v>1141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1155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478</v>
      </c>
      <c r="D114" s="6" t="s">
        <v>137</v>
      </c>
      <c r="E114" s="6" t="s">
        <v>571</v>
      </c>
      <c r="F114" s="6" t="str">
        <f>IF(ISBLANK(E114), "", Table2[[#This Row],[unique_id]])</f>
        <v>edwin_night_light</v>
      </c>
      <c r="G114" s="6" t="s">
        <v>570</v>
      </c>
      <c r="H114" s="6" t="s">
        <v>139</v>
      </c>
      <c r="I114" s="6" t="s">
        <v>132</v>
      </c>
      <c r="J114" s="6" t="s">
        <v>750</v>
      </c>
      <c r="K114" s="6" t="s">
        <v>1012</v>
      </c>
      <c r="M114" s="6" t="s">
        <v>136</v>
      </c>
      <c r="T114" s="6"/>
      <c r="V114" s="8"/>
      <c r="W114" s="8" t="s">
        <v>705</v>
      </c>
      <c r="X114" s="47">
        <v>300</v>
      </c>
      <c r="Y114" s="14" t="s">
        <v>1139</v>
      </c>
      <c r="Z114" s="14" t="s">
        <v>782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701</v>
      </c>
      <c r="AO114" s="6" t="s">
        <v>718</v>
      </c>
      <c r="AP114" s="6" t="s">
        <v>700</v>
      </c>
      <c r="AQ114" s="6" t="s">
        <v>478</v>
      </c>
      <c r="AS114" s="6" t="s">
        <v>127</v>
      </c>
      <c r="AT114" s="6" t="s">
        <v>1031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478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1211</v>
      </c>
      <c r="P115" s="6" t="s">
        <v>172</v>
      </c>
      <c r="Q115" s="6" t="s">
        <v>1141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704</v>
      </c>
      <c r="X115" s="47">
        <v>300</v>
      </c>
      <c r="Y115" s="14" t="s">
        <v>1137</v>
      </c>
      <c r="Z115" s="14" t="s">
        <v>782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701</v>
      </c>
      <c r="AO115" s="6" t="s">
        <v>719</v>
      </c>
      <c r="AP115" s="6" t="s">
        <v>700</v>
      </c>
      <c r="AQ115" s="6" t="s">
        <v>478</v>
      </c>
      <c r="AS115" s="6" t="s">
        <v>127</v>
      </c>
      <c r="AT115" s="6" t="s">
        <v>1031</v>
      </c>
      <c r="AV115" s="6" t="s">
        <v>721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478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1102</v>
      </c>
      <c r="K116" s="6" t="s">
        <v>1014</v>
      </c>
      <c r="M116" s="6" t="s">
        <v>136</v>
      </c>
      <c r="T116" s="6"/>
      <c r="V116" s="8"/>
      <c r="W116" s="8" t="s">
        <v>705</v>
      </c>
      <c r="X116" s="47">
        <v>400</v>
      </c>
      <c r="Y116" s="14" t="s">
        <v>1139</v>
      </c>
      <c r="Z116" s="14" t="s">
        <v>781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701</v>
      </c>
      <c r="AO116" s="6" t="s">
        <v>702</v>
      </c>
      <c r="AP116" s="6" t="s">
        <v>700</v>
      </c>
      <c r="AQ116" s="6" t="s">
        <v>478</v>
      </c>
      <c r="AS116" s="6" t="s">
        <v>533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478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1211</v>
      </c>
      <c r="P117" s="6" t="s">
        <v>172</v>
      </c>
      <c r="Q117" s="6" t="s">
        <v>1141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704</v>
      </c>
      <c r="X117" s="47">
        <v>400</v>
      </c>
      <c r="Y117" s="14" t="s">
        <v>1137</v>
      </c>
      <c r="Z117" s="14" t="s">
        <v>781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701</v>
      </c>
      <c r="AO117" s="6" t="s">
        <v>703</v>
      </c>
      <c r="AP117" s="6" t="s">
        <v>700</v>
      </c>
      <c r="AQ117" s="6" t="s">
        <v>478</v>
      </c>
      <c r="AS117" s="6" t="s">
        <v>533</v>
      </c>
      <c r="AV117" s="6" t="s">
        <v>724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478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1211</v>
      </c>
      <c r="P118" s="6" t="s">
        <v>172</v>
      </c>
      <c r="Q118" s="6" t="s">
        <v>1141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704</v>
      </c>
      <c r="X118" s="47">
        <v>400</v>
      </c>
      <c r="Y118" s="14" t="s">
        <v>1137</v>
      </c>
      <c r="Z118" s="14" t="s">
        <v>781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701</v>
      </c>
      <c r="AO118" s="6" t="s">
        <v>710</v>
      </c>
      <c r="AP118" s="6" t="s">
        <v>700</v>
      </c>
      <c r="AQ118" s="6" t="s">
        <v>478</v>
      </c>
      <c r="AS118" s="6" t="s">
        <v>533</v>
      </c>
      <c r="AV118" s="6" t="s">
        <v>725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478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1211</v>
      </c>
      <c r="P119" s="6" t="s">
        <v>172</v>
      </c>
      <c r="Q119" s="6" t="s">
        <v>1141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704</v>
      </c>
      <c r="X119" s="47">
        <v>400</v>
      </c>
      <c r="Y119" s="14" t="s">
        <v>1137</v>
      </c>
      <c r="Z119" s="14" t="s">
        <v>781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701</v>
      </c>
      <c r="AO119" s="6" t="s">
        <v>711</v>
      </c>
      <c r="AP119" s="6" t="s">
        <v>700</v>
      </c>
      <c r="AQ119" s="6" t="s">
        <v>478</v>
      </c>
      <c r="AS119" s="6" t="s">
        <v>533</v>
      </c>
      <c r="AV119" s="6" t="s">
        <v>726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478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1211</v>
      </c>
      <c r="P120" s="6" t="s">
        <v>172</v>
      </c>
      <c r="Q120" s="6" t="s">
        <v>1141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704</v>
      </c>
      <c r="X120" s="47">
        <v>400</v>
      </c>
      <c r="Y120" s="14" t="s">
        <v>1137</v>
      </c>
      <c r="Z120" s="14" t="s">
        <v>781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701</v>
      </c>
      <c r="AO120" s="6" t="s">
        <v>715</v>
      </c>
      <c r="AP120" s="6" t="s">
        <v>700</v>
      </c>
      <c r="AQ120" s="6" t="s">
        <v>478</v>
      </c>
      <c r="AS120" s="6" t="s">
        <v>533</v>
      </c>
      <c r="AV120" s="6" t="s">
        <v>727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478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1102</v>
      </c>
      <c r="K121" s="6" t="s">
        <v>1013</v>
      </c>
      <c r="M121" s="6" t="s">
        <v>136</v>
      </c>
      <c r="T121" s="6"/>
      <c r="V121" s="8"/>
      <c r="W121" s="8" t="s">
        <v>705</v>
      </c>
      <c r="X121" s="47">
        <v>500</v>
      </c>
      <c r="Y121" s="14" t="s">
        <v>1139</v>
      </c>
      <c r="Z121" s="14" t="s">
        <v>783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701</v>
      </c>
      <c r="AO121" s="6" t="s">
        <v>702</v>
      </c>
      <c r="AP121" s="6" t="s">
        <v>700</v>
      </c>
      <c r="AQ121" s="6" t="s">
        <v>478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478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1211</v>
      </c>
      <c r="P122" s="6" t="s">
        <v>172</v>
      </c>
      <c r="Q122" s="6" t="s">
        <v>1141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704</v>
      </c>
      <c r="X122" s="47">
        <v>500</v>
      </c>
      <c r="Y122" s="14" t="s">
        <v>1137</v>
      </c>
      <c r="Z122" s="14" t="s">
        <v>783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701</v>
      </c>
      <c r="AO122" s="6" t="s">
        <v>703</v>
      </c>
      <c r="AP122" s="6" t="s">
        <v>700</v>
      </c>
      <c r="AQ122" s="6" t="s">
        <v>478</v>
      </c>
      <c r="AS122" s="6" t="s">
        <v>202</v>
      </c>
      <c r="AV122" s="6" t="s">
        <v>728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478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1211</v>
      </c>
      <c r="P123" s="6" t="s">
        <v>172</v>
      </c>
      <c r="Q123" s="6" t="s">
        <v>1141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704</v>
      </c>
      <c r="X123" s="47">
        <v>500</v>
      </c>
      <c r="Y123" s="14" t="s">
        <v>1137</v>
      </c>
      <c r="Z123" s="14" t="s">
        <v>783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701</v>
      </c>
      <c r="AO123" s="6" t="s">
        <v>710</v>
      </c>
      <c r="AP123" s="6" t="s">
        <v>700</v>
      </c>
      <c r="AQ123" s="6" t="s">
        <v>478</v>
      </c>
      <c r="AS123" s="6" t="s">
        <v>202</v>
      </c>
      <c r="AV123" s="6" t="s">
        <v>729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478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1211</v>
      </c>
      <c r="P124" s="6" t="s">
        <v>172</v>
      </c>
      <c r="Q124" s="6" t="s">
        <v>1141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704</v>
      </c>
      <c r="X124" s="47">
        <v>500</v>
      </c>
      <c r="Y124" s="14" t="s">
        <v>1137</v>
      </c>
      <c r="Z124" s="14" t="s">
        <v>783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701</v>
      </c>
      <c r="AO124" s="6" t="s">
        <v>711</v>
      </c>
      <c r="AP124" s="6" t="s">
        <v>700</v>
      </c>
      <c r="AQ124" s="6" t="s">
        <v>478</v>
      </c>
      <c r="AS124" s="6" t="s">
        <v>202</v>
      </c>
      <c r="AV124" s="6" t="s">
        <v>730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478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1211</v>
      </c>
      <c r="P125" s="6" t="s">
        <v>172</v>
      </c>
      <c r="Q125" s="6" t="s">
        <v>1141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704</v>
      </c>
      <c r="X125" s="47">
        <v>500</v>
      </c>
      <c r="Y125" s="14" t="s">
        <v>1137</v>
      </c>
      <c r="Z125" s="14" t="s">
        <v>783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701</v>
      </c>
      <c r="AO125" s="6" t="s">
        <v>715</v>
      </c>
      <c r="AP125" s="6" t="s">
        <v>700</v>
      </c>
      <c r="AQ125" s="6" t="s">
        <v>478</v>
      </c>
      <c r="AS125" s="6" t="s">
        <v>202</v>
      </c>
      <c r="AV125" s="6" t="s">
        <v>731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478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1211</v>
      </c>
      <c r="P126" s="6" t="s">
        <v>172</v>
      </c>
      <c r="Q126" s="6" t="s">
        <v>1141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704</v>
      </c>
      <c r="X126" s="47">
        <v>500</v>
      </c>
      <c r="Y126" s="14" t="s">
        <v>1137</v>
      </c>
      <c r="Z126" s="14" t="s">
        <v>783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701</v>
      </c>
      <c r="AO126" s="6" t="s">
        <v>716</v>
      </c>
      <c r="AP126" s="6" t="s">
        <v>700</v>
      </c>
      <c r="AQ126" s="6" t="s">
        <v>478</v>
      </c>
      <c r="AS126" s="6" t="s">
        <v>202</v>
      </c>
      <c r="AV126" s="6" t="s">
        <v>732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478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1211</v>
      </c>
      <c r="P127" s="6" t="s">
        <v>172</v>
      </c>
      <c r="Q127" s="6" t="s">
        <v>1141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704</v>
      </c>
      <c r="X127" s="47">
        <v>500</v>
      </c>
      <c r="Y127" s="14" t="s">
        <v>1137</v>
      </c>
      <c r="Z127" s="14" t="s">
        <v>783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701</v>
      </c>
      <c r="AO127" s="6" t="s">
        <v>717</v>
      </c>
      <c r="AP127" s="6" t="s">
        <v>700</v>
      </c>
      <c r="AQ127" s="6" t="s">
        <v>478</v>
      </c>
      <c r="AS127" s="6" t="s">
        <v>202</v>
      </c>
      <c r="AV127" s="6" t="s">
        <v>733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478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1102</v>
      </c>
      <c r="K128" s="6" t="s">
        <v>1013</v>
      </c>
      <c r="M128" s="6" t="s">
        <v>136</v>
      </c>
      <c r="T128" s="6"/>
      <c r="V128" s="8"/>
      <c r="W128" s="8" t="s">
        <v>705</v>
      </c>
      <c r="X128" s="47">
        <v>600</v>
      </c>
      <c r="Y128" s="14" t="s">
        <v>1139</v>
      </c>
      <c r="Z128" s="14" t="s">
        <v>783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701</v>
      </c>
      <c r="AO128" s="6" t="s">
        <v>702</v>
      </c>
      <c r="AP128" s="6" t="s">
        <v>700</v>
      </c>
      <c r="AQ128" s="6" t="s">
        <v>478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478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1211</v>
      </c>
      <c r="P129" s="6" t="s">
        <v>172</v>
      </c>
      <c r="Q129" s="6" t="s">
        <v>1141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704</v>
      </c>
      <c r="X129" s="47">
        <v>600</v>
      </c>
      <c r="Y129" s="14" t="s">
        <v>1137</v>
      </c>
      <c r="Z129" s="14" t="s">
        <v>783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701</v>
      </c>
      <c r="AO129" s="6" t="s">
        <v>703</v>
      </c>
      <c r="AP129" s="6" t="s">
        <v>700</v>
      </c>
      <c r="AQ129" s="6" t="s">
        <v>478</v>
      </c>
      <c r="AS129" s="6" t="s">
        <v>203</v>
      </c>
      <c r="AV129" s="6" t="s">
        <v>734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478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1211</v>
      </c>
      <c r="P130" s="6" t="s">
        <v>172</v>
      </c>
      <c r="Q130" s="6" t="s">
        <v>1141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704</v>
      </c>
      <c r="X130" s="47">
        <v>600</v>
      </c>
      <c r="Y130" s="14" t="s">
        <v>1137</v>
      </c>
      <c r="Z130" s="14" t="s">
        <v>783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701</v>
      </c>
      <c r="AO130" s="6" t="s">
        <v>710</v>
      </c>
      <c r="AP130" s="6" t="s">
        <v>700</v>
      </c>
      <c r="AQ130" s="6" t="s">
        <v>478</v>
      </c>
      <c r="AS130" s="6" t="s">
        <v>203</v>
      </c>
      <c r="AV130" s="6" t="s">
        <v>735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478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1211</v>
      </c>
      <c r="P131" s="6" t="s">
        <v>172</v>
      </c>
      <c r="Q131" s="6" t="s">
        <v>1141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704</v>
      </c>
      <c r="X131" s="47">
        <v>600</v>
      </c>
      <c r="Y131" s="14" t="s">
        <v>1137</v>
      </c>
      <c r="Z131" s="14" t="s">
        <v>783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701</v>
      </c>
      <c r="AO131" s="6" t="s">
        <v>711</v>
      </c>
      <c r="AP131" s="6" t="s">
        <v>700</v>
      </c>
      <c r="AQ131" s="6" t="s">
        <v>478</v>
      </c>
      <c r="AS131" s="6" t="s">
        <v>203</v>
      </c>
      <c r="AV131" s="6" t="s">
        <v>736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584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1103</v>
      </c>
      <c r="M132" s="6" t="s">
        <v>136</v>
      </c>
      <c r="O132" s="8" t="s">
        <v>1211</v>
      </c>
      <c r="P132" s="6" t="s">
        <v>172</v>
      </c>
      <c r="Q132" s="6" t="s">
        <v>1141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1156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1031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478</v>
      </c>
      <c r="D133" s="6" t="s">
        <v>137</v>
      </c>
      <c r="E133" s="6" t="s">
        <v>792</v>
      </c>
      <c r="F133" s="6" t="str">
        <f>IF(ISBLANK(E133), "", Table2[[#This Row],[unique_id]])</f>
        <v>lounge_lamp</v>
      </c>
      <c r="G133" s="6" t="s">
        <v>793</v>
      </c>
      <c r="H133" s="6" t="s">
        <v>139</v>
      </c>
      <c r="I133" s="6" t="s">
        <v>132</v>
      </c>
      <c r="J133" s="6" t="s">
        <v>749</v>
      </c>
      <c r="K133" s="6" t="s">
        <v>1013</v>
      </c>
      <c r="M133" s="6" t="s">
        <v>136</v>
      </c>
      <c r="T133" s="6"/>
      <c r="V133" s="8"/>
      <c r="W133" s="8" t="s">
        <v>705</v>
      </c>
      <c r="X133" s="47" t="s">
        <v>795</v>
      </c>
      <c r="Y133" s="14" t="s">
        <v>1139</v>
      </c>
      <c r="Z133" s="14" t="s">
        <v>783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701</v>
      </c>
      <c r="AO133" s="6" t="s">
        <v>713</v>
      </c>
      <c r="AP133" s="6" t="s">
        <v>700</v>
      </c>
      <c r="AQ133" s="6" t="s">
        <v>478</v>
      </c>
      <c r="AS133" s="6" t="s">
        <v>203</v>
      </c>
      <c r="AT133" s="6" t="s">
        <v>1031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478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1211</v>
      </c>
      <c r="P134" s="6" t="s">
        <v>172</v>
      </c>
      <c r="Q134" s="6" t="s">
        <v>1141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704</v>
      </c>
      <c r="X134" s="47" t="s">
        <v>795</v>
      </c>
      <c r="Y134" s="14" t="s">
        <v>1137</v>
      </c>
      <c r="Z134" s="14" t="s">
        <v>782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701</v>
      </c>
      <c r="AO134" s="6" t="s">
        <v>714</v>
      </c>
      <c r="AP134" s="6" t="s">
        <v>700</v>
      </c>
      <c r="AQ134" s="6" t="s">
        <v>478</v>
      </c>
      <c r="AS134" s="6" t="s">
        <v>203</v>
      </c>
      <c r="AT134" s="6" t="s">
        <v>1031</v>
      </c>
      <c r="AV134" s="6" t="s">
        <v>794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478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1102</v>
      </c>
      <c r="K135" s="6" t="s">
        <v>1014</v>
      </c>
      <c r="M135" s="6" t="s">
        <v>136</v>
      </c>
      <c r="T135" s="6"/>
      <c r="V135" s="8"/>
      <c r="W135" s="8" t="s">
        <v>705</v>
      </c>
      <c r="X135" s="8">
        <v>700</v>
      </c>
      <c r="Y135" s="14" t="s">
        <v>1139</v>
      </c>
      <c r="Z135" s="14" t="s">
        <v>781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701</v>
      </c>
      <c r="AO135" s="6" t="s">
        <v>702</v>
      </c>
      <c r="AP135" s="6" t="s">
        <v>700</v>
      </c>
      <c r="AQ135" s="6" t="s">
        <v>478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478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1211</v>
      </c>
      <c r="P136" s="6" t="s">
        <v>172</v>
      </c>
      <c r="Q136" s="6" t="s">
        <v>1141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704</v>
      </c>
      <c r="X136" s="8">
        <v>700</v>
      </c>
      <c r="Y136" s="14" t="s">
        <v>1137</v>
      </c>
      <c r="Z136" s="14" t="s">
        <v>781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701</v>
      </c>
      <c r="AO136" s="6" t="s">
        <v>703</v>
      </c>
      <c r="AP136" s="6" t="s">
        <v>700</v>
      </c>
      <c r="AQ136" s="6" t="s">
        <v>478</v>
      </c>
      <c r="AS136" s="6" t="s">
        <v>201</v>
      </c>
      <c r="AV136" s="6" t="s">
        <v>699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478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1211</v>
      </c>
      <c r="P137" s="6" t="s">
        <v>172</v>
      </c>
      <c r="Q137" s="6" t="s">
        <v>1141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704</v>
      </c>
      <c r="X137" s="8">
        <v>700</v>
      </c>
      <c r="Y137" s="14" t="s">
        <v>1137</v>
      </c>
      <c r="Z137" s="14" t="s">
        <v>781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701</v>
      </c>
      <c r="AO137" s="6" t="s">
        <v>710</v>
      </c>
      <c r="AP137" s="6" t="s">
        <v>700</v>
      </c>
      <c r="AQ137" s="6" t="s">
        <v>478</v>
      </c>
      <c r="AS137" s="6" t="s">
        <v>201</v>
      </c>
      <c r="AV137" s="6" t="s">
        <v>708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478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1211</v>
      </c>
      <c r="P138" s="6" t="s">
        <v>172</v>
      </c>
      <c r="Q138" s="6" t="s">
        <v>1141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704</v>
      </c>
      <c r="X138" s="8">
        <v>700</v>
      </c>
      <c r="Y138" s="14" t="s">
        <v>1137</v>
      </c>
      <c r="Z138" s="14" t="s">
        <v>781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701</v>
      </c>
      <c r="AO138" s="6" t="s">
        <v>711</v>
      </c>
      <c r="AP138" s="6" t="s">
        <v>700</v>
      </c>
      <c r="AQ138" s="6" t="s">
        <v>478</v>
      </c>
      <c r="AS138" s="6" t="s">
        <v>201</v>
      </c>
      <c r="AV138" s="6" t="s">
        <v>709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478</v>
      </c>
      <c r="D139" s="6" t="s">
        <v>137</v>
      </c>
      <c r="E139" s="6" t="s">
        <v>1121</v>
      </c>
      <c r="F139" s="6" t="str">
        <f>IF(ISBLANK(E139), "", Table2[[#This Row],[unique_id]])</f>
        <v>study_lamp</v>
      </c>
      <c r="G139" s="6" t="s">
        <v>1122</v>
      </c>
      <c r="H139" s="6" t="s">
        <v>139</v>
      </c>
      <c r="I139" s="6" t="s">
        <v>132</v>
      </c>
      <c r="J139" s="6" t="s">
        <v>749</v>
      </c>
      <c r="K139" s="6" t="s">
        <v>1013</v>
      </c>
      <c r="M139" s="6" t="s">
        <v>136</v>
      </c>
      <c r="T139" s="6"/>
      <c r="V139" s="8"/>
      <c r="W139" s="8" t="s">
        <v>705</v>
      </c>
      <c r="X139" s="47" t="s">
        <v>1123</v>
      </c>
      <c r="Y139" s="14" t="s">
        <v>1139</v>
      </c>
      <c r="Z139" s="14" t="s">
        <v>783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701</v>
      </c>
      <c r="AO139" s="6" t="s">
        <v>713</v>
      </c>
      <c r="AP139" s="6" t="s">
        <v>700</v>
      </c>
      <c r="AQ139" s="6" t="s">
        <v>478</v>
      </c>
      <c r="AS139" s="6" t="s">
        <v>435</v>
      </c>
      <c r="AT139" s="6" t="s">
        <v>1031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478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1211</v>
      </c>
      <c r="P140" s="6" t="s">
        <v>172</v>
      </c>
      <c r="Q140" s="6" t="s">
        <v>1141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704</v>
      </c>
      <c r="X140" s="47" t="s">
        <v>1123</v>
      </c>
      <c r="Y140" s="14" t="s">
        <v>1137</v>
      </c>
      <c r="Z140" s="14" t="s">
        <v>782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701</v>
      </c>
      <c r="AO140" s="6" t="s">
        <v>714</v>
      </c>
      <c r="AP140" s="6" t="s">
        <v>700</v>
      </c>
      <c r="AQ140" s="6" t="s">
        <v>478</v>
      </c>
      <c r="AS140" s="6" t="s">
        <v>435</v>
      </c>
      <c r="AT140" s="6" t="s">
        <v>1031</v>
      </c>
      <c r="AV140" s="6" t="s">
        <v>1124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478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1102</v>
      </c>
      <c r="K141" s="6" t="s">
        <v>1013</v>
      </c>
      <c r="M141" s="6" t="s">
        <v>136</v>
      </c>
      <c r="T141" s="6"/>
      <c r="V141" s="8"/>
      <c r="W141" s="8" t="s">
        <v>705</v>
      </c>
      <c r="X141" s="8">
        <v>800</v>
      </c>
      <c r="Y141" s="14" t="s">
        <v>1139</v>
      </c>
      <c r="Z141" s="14" t="s">
        <v>783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803</v>
      </c>
      <c r="AO141" s="6" t="s">
        <v>702</v>
      </c>
      <c r="AP141" s="6" t="s">
        <v>806</v>
      </c>
      <c r="AQ141" s="6" t="s">
        <v>478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478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1211</v>
      </c>
      <c r="P142" s="6" t="s">
        <v>172</v>
      </c>
      <c r="Q142" s="6" t="s">
        <v>1141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704</v>
      </c>
      <c r="X142" s="8">
        <v>800</v>
      </c>
      <c r="Y142" s="14" t="s">
        <v>1137</v>
      </c>
      <c r="Z142" s="14" t="s">
        <v>783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803</v>
      </c>
      <c r="AO142" s="6" t="s">
        <v>703</v>
      </c>
      <c r="AP142" s="6" t="s">
        <v>806</v>
      </c>
      <c r="AQ142" s="6" t="s">
        <v>478</v>
      </c>
      <c r="AS142" s="6" t="s">
        <v>215</v>
      </c>
      <c r="AV142" s="6" t="s">
        <v>737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478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1211</v>
      </c>
      <c r="P143" s="6" t="s">
        <v>172</v>
      </c>
      <c r="Q143" s="6" t="s">
        <v>1141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704</v>
      </c>
      <c r="X143" s="8">
        <v>800</v>
      </c>
      <c r="Y143" s="14" t="s">
        <v>1137</v>
      </c>
      <c r="Z143" s="14" t="s">
        <v>783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803</v>
      </c>
      <c r="AO143" s="6" t="s">
        <v>710</v>
      </c>
      <c r="AP143" s="6" t="s">
        <v>806</v>
      </c>
      <c r="AQ143" s="6" t="s">
        <v>478</v>
      </c>
      <c r="AS143" s="6" t="s">
        <v>215</v>
      </c>
      <c r="AV143" s="6" t="s">
        <v>738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478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1211</v>
      </c>
      <c r="P144" s="6" t="s">
        <v>172</v>
      </c>
      <c r="Q144" s="6" t="s">
        <v>1141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704</v>
      </c>
      <c r="X144" s="8">
        <v>800</v>
      </c>
      <c r="Y144" s="14" t="s">
        <v>1137</v>
      </c>
      <c r="Z144" s="14" t="s">
        <v>783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803</v>
      </c>
      <c r="AO144" s="6" t="s">
        <v>711</v>
      </c>
      <c r="AP144" s="6" t="s">
        <v>806</v>
      </c>
      <c r="AQ144" s="6" t="s">
        <v>478</v>
      </c>
      <c r="AS144" s="6" t="s">
        <v>215</v>
      </c>
      <c r="AV144" s="6" t="s">
        <v>739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478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1211</v>
      </c>
      <c r="P145" s="6" t="s">
        <v>172</v>
      </c>
      <c r="Q145" s="6" t="s">
        <v>1141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704</v>
      </c>
      <c r="X145" s="8">
        <v>800</v>
      </c>
      <c r="Y145" s="14" t="s">
        <v>1137</v>
      </c>
      <c r="Z145" s="14" t="s">
        <v>783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803</v>
      </c>
      <c r="AO145" s="6" t="s">
        <v>715</v>
      </c>
      <c r="AP145" s="6" t="s">
        <v>806</v>
      </c>
      <c r="AQ145" s="6" t="s">
        <v>478</v>
      </c>
      <c r="AS145" s="6" t="s">
        <v>215</v>
      </c>
      <c r="AV145" s="6" t="s">
        <v>740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1163</v>
      </c>
      <c r="D146" s="6" t="s">
        <v>149</v>
      </c>
      <c r="E146" s="6" t="s">
        <v>1189</v>
      </c>
      <c r="F146" s="6" t="str">
        <f>IF(ISBLANK(E146), "", Table2[[#This Row],[unique_id]])</f>
        <v>template_kitchen_downlights_plug</v>
      </c>
      <c r="G146" s="6" t="s">
        <v>830</v>
      </c>
      <c r="H146" s="6" t="s">
        <v>139</v>
      </c>
      <c r="I146" s="6" t="s">
        <v>132</v>
      </c>
      <c r="O146" s="8" t="s">
        <v>1211</v>
      </c>
      <c r="P146" s="6" t="s">
        <v>172</v>
      </c>
      <c r="Q146" s="6" t="s">
        <v>1141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829</v>
      </c>
      <c r="F147" s="6" t="str">
        <f>IF(ISBLANK(E147), "", Table2[[#This Row],[unique_id]])</f>
        <v>kitchen_downlights</v>
      </c>
      <c r="G147" s="6" t="s">
        <v>830</v>
      </c>
      <c r="H147" s="6" t="s">
        <v>139</v>
      </c>
      <c r="I147" s="6" t="s">
        <v>132</v>
      </c>
      <c r="J147" s="6" t="s">
        <v>1104</v>
      </c>
      <c r="M147" s="6" t="s">
        <v>136</v>
      </c>
      <c r="O147" s="8" t="s">
        <v>1211</v>
      </c>
      <c r="P147" s="6" t="s">
        <v>172</v>
      </c>
      <c r="Q147" s="69" t="s">
        <v>1141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831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1228</v>
      </c>
      <c r="AS147" s="6" t="s">
        <v>215</v>
      </c>
      <c r="AU147" s="6" t="s">
        <v>569</v>
      </c>
      <c r="AV147" s="6" t="s">
        <v>427</v>
      </c>
      <c r="AW147" s="6" t="s">
        <v>560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478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1101</v>
      </c>
      <c r="K148" s="6" t="s">
        <v>1013</v>
      </c>
      <c r="M148" s="6" t="s">
        <v>136</v>
      </c>
      <c r="T148" s="6"/>
      <c r="V148" s="8"/>
      <c r="W148" s="8" t="s">
        <v>705</v>
      </c>
      <c r="X148" s="8">
        <v>900</v>
      </c>
      <c r="Y148" s="14" t="s">
        <v>1139</v>
      </c>
      <c r="Z148" s="14" t="s">
        <v>783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701</v>
      </c>
      <c r="AO148" s="6" t="s">
        <v>702</v>
      </c>
      <c r="AP148" s="6" t="s">
        <v>700</v>
      </c>
      <c r="AQ148" s="6" t="s">
        <v>478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478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1211</v>
      </c>
      <c r="P149" s="6" t="s">
        <v>172</v>
      </c>
      <c r="Q149" s="6" t="s">
        <v>1141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704</v>
      </c>
      <c r="X149" s="8">
        <v>900</v>
      </c>
      <c r="Y149" s="14" t="s">
        <v>1137</v>
      </c>
      <c r="Z149" s="14" t="s">
        <v>783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701</v>
      </c>
      <c r="AO149" s="6" t="s">
        <v>703</v>
      </c>
      <c r="AP149" s="6" t="s">
        <v>700</v>
      </c>
      <c r="AQ149" s="6" t="s">
        <v>478</v>
      </c>
      <c r="AS149" s="6" t="s">
        <v>223</v>
      </c>
      <c r="AV149" s="6" t="s">
        <v>741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478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1101</v>
      </c>
      <c r="K150" s="6" t="s">
        <v>1013</v>
      </c>
      <c r="M150" s="6" t="s">
        <v>136</v>
      </c>
      <c r="T150" s="6"/>
      <c r="V150" s="8"/>
      <c r="W150" s="8" t="s">
        <v>705</v>
      </c>
      <c r="X150" s="8">
        <v>1000</v>
      </c>
      <c r="Y150" s="14" t="s">
        <v>1139</v>
      </c>
      <c r="Z150" s="14" t="s">
        <v>783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701</v>
      </c>
      <c r="AO150" s="6" t="s">
        <v>702</v>
      </c>
      <c r="AP150" s="6" t="s">
        <v>700</v>
      </c>
      <c r="AQ150" s="6" t="s">
        <v>478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478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1211</v>
      </c>
      <c r="P151" s="6" t="s">
        <v>172</v>
      </c>
      <c r="Q151" s="6" t="s">
        <v>1141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704</v>
      </c>
      <c r="X151" s="8">
        <v>1000</v>
      </c>
      <c r="Y151" s="14" t="s">
        <v>1137</v>
      </c>
      <c r="Z151" s="14" t="s">
        <v>783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701</v>
      </c>
      <c r="AO151" s="6" t="s">
        <v>703</v>
      </c>
      <c r="AP151" s="6" t="s">
        <v>700</v>
      </c>
      <c r="AQ151" s="6" t="s">
        <v>478</v>
      </c>
      <c r="AS151" s="6" t="s">
        <v>221</v>
      </c>
      <c r="AV151" s="6" t="s">
        <v>742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478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1101</v>
      </c>
      <c r="M152" s="6" t="s">
        <v>136</v>
      </c>
      <c r="T152" s="6"/>
      <c r="V152" s="8"/>
      <c r="W152" s="8" t="s">
        <v>705</v>
      </c>
      <c r="X152" s="8">
        <v>1100</v>
      </c>
      <c r="Y152" s="14" t="s">
        <v>1139</v>
      </c>
      <c r="Z152" s="14" t="s">
        <v>784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803</v>
      </c>
      <c r="AO152" s="6" t="s">
        <v>702</v>
      </c>
      <c r="AP152" s="6" t="s">
        <v>806</v>
      </c>
      <c r="AQ152" s="6" t="s">
        <v>478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478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1211</v>
      </c>
      <c r="P153" s="6" t="s">
        <v>172</v>
      </c>
      <c r="Q153" s="6" t="s">
        <v>1141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704</v>
      </c>
      <c r="X153" s="8">
        <v>1100</v>
      </c>
      <c r="Y153" s="14" t="s">
        <v>1137</v>
      </c>
      <c r="Z153" s="14" t="s">
        <v>784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803</v>
      </c>
      <c r="AO153" s="6" t="s">
        <v>703</v>
      </c>
      <c r="AP153" s="6" t="s">
        <v>806</v>
      </c>
      <c r="AQ153" s="6" t="s">
        <v>478</v>
      </c>
      <c r="AS153" s="6" t="s">
        <v>222</v>
      </c>
      <c r="AV153" s="6" t="s">
        <v>743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478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1101</v>
      </c>
      <c r="K154" s="6" t="s">
        <v>1014</v>
      </c>
      <c r="M154" s="6" t="s">
        <v>136</v>
      </c>
      <c r="T154" s="6"/>
      <c r="V154" s="8"/>
      <c r="W154" s="8" t="s">
        <v>705</v>
      </c>
      <c r="X154" s="8">
        <v>1200</v>
      </c>
      <c r="Y154" s="14" t="s">
        <v>1139</v>
      </c>
      <c r="Z154" s="14" t="s">
        <v>781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701</v>
      </c>
      <c r="AO154" s="6" t="s">
        <v>702</v>
      </c>
      <c r="AP154" s="6" t="s">
        <v>700</v>
      </c>
      <c r="AQ154" s="6" t="s">
        <v>478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478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1211</v>
      </c>
      <c r="P155" s="6" t="s">
        <v>172</v>
      </c>
      <c r="Q155" s="6" t="s">
        <v>1141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704</v>
      </c>
      <c r="X155" s="8">
        <v>1200</v>
      </c>
      <c r="Y155" s="14" t="s">
        <v>1137</v>
      </c>
      <c r="Z155" s="14" t="s">
        <v>781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701</v>
      </c>
      <c r="AO155" s="6" t="s">
        <v>703</v>
      </c>
      <c r="AP155" s="6" t="s">
        <v>700</v>
      </c>
      <c r="AQ155" s="6" t="s">
        <v>478</v>
      </c>
      <c r="AS155" s="6" t="s">
        <v>437</v>
      </c>
      <c r="AV155" s="6" t="s">
        <v>744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478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1101</v>
      </c>
      <c r="K156" s="6" t="s">
        <v>1014</v>
      </c>
      <c r="M156" s="6" t="s">
        <v>136</v>
      </c>
      <c r="T156" s="6"/>
      <c r="V156" s="8"/>
      <c r="W156" s="8" t="s">
        <v>705</v>
      </c>
      <c r="X156" s="8">
        <v>1300</v>
      </c>
      <c r="Y156" s="14" t="s">
        <v>1139</v>
      </c>
      <c r="Z156" s="14" t="s">
        <v>781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803</v>
      </c>
      <c r="AO156" s="6" t="s">
        <v>702</v>
      </c>
      <c r="AP156" s="6" t="s">
        <v>806</v>
      </c>
      <c r="AQ156" s="6" t="s">
        <v>478</v>
      </c>
      <c r="AS156" s="6" t="s">
        <v>512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478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1211</v>
      </c>
      <c r="P157" s="6" t="s">
        <v>172</v>
      </c>
      <c r="Q157" s="6" t="s">
        <v>1141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704</v>
      </c>
      <c r="X157" s="8">
        <v>1300</v>
      </c>
      <c r="Y157" s="14" t="s">
        <v>1137</v>
      </c>
      <c r="Z157" s="14" t="s">
        <v>781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803</v>
      </c>
      <c r="AO157" s="6" t="s">
        <v>703</v>
      </c>
      <c r="AP157" s="6" t="s">
        <v>806</v>
      </c>
      <c r="AQ157" s="6" t="s">
        <v>478</v>
      </c>
      <c r="AS157" s="6" t="s">
        <v>512</v>
      </c>
      <c r="AV157" s="6" t="s">
        <v>745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478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1101</v>
      </c>
      <c r="K158" s="6" t="s">
        <v>1014</v>
      </c>
      <c r="M158" s="6" t="s">
        <v>136</v>
      </c>
      <c r="T158" s="6"/>
      <c r="V158" s="8"/>
      <c r="W158" s="8" t="s">
        <v>705</v>
      </c>
      <c r="X158" s="8">
        <v>1400</v>
      </c>
      <c r="Y158" s="14" t="s">
        <v>1139</v>
      </c>
      <c r="Z158" s="14" t="s">
        <v>781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803</v>
      </c>
      <c r="AO158" s="6" t="s">
        <v>702</v>
      </c>
      <c r="AP158" s="6" t="s">
        <v>806</v>
      </c>
      <c r="AQ158" s="6" t="s">
        <v>478</v>
      </c>
      <c r="AS158" s="6" t="s">
        <v>712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478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1211</v>
      </c>
      <c r="P159" s="6" t="s">
        <v>172</v>
      </c>
      <c r="Q159" s="6" t="s">
        <v>1141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704</v>
      </c>
      <c r="X159" s="8">
        <v>1400</v>
      </c>
      <c r="Y159" s="14" t="s">
        <v>1137</v>
      </c>
      <c r="Z159" s="14" t="s">
        <v>781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803</v>
      </c>
      <c r="AO159" s="6" t="s">
        <v>703</v>
      </c>
      <c r="AP159" s="6" t="s">
        <v>806</v>
      </c>
      <c r="AQ159" s="6" t="s">
        <v>478</v>
      </c>
      <c r="AS159" s="6" t="s">
        <v>712</v>
      </c>
      <c r="AV159" s="6" t="s">
        <v>746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1163</v>
      </c>
      <c r="D160" s="6" t="s">
        <v>149</v>
      </c>
      <c r="E160" s="6" t="s">
        <v>1190</v>
      </c>
      <c r="F160" s="6" t="str">
        <f>IF(ISBLANK(E160), "", Table2[[#This Row],[unique_id]])</f>
        <v>template_deck_festoons_plug</v>
      </c>
      <c r="G160" s="6" t="s">
        <v>349</v>
      </c>
      <c r="H160" s="6" t="s">
        <v>139</v>
      </c>
      <c r="I160" s="6" t="s">
        <v>132</v>
      </c>
      <c r="O160" s="8" t="s">
        <v>1211</v>
      </c>
      <c r="P160" s="6" t="s">
        <v>172</v>
      </c>
      <c r="Q160" s="6" t="s">
        <v>1141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578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1106</v>
      </c>
      <c r="M161" s="6" t="s">
        <v>136</v>
      </c>
      <c r="O161" s="8" t="s">
        <v>1211</v>
      </c>
      <c r="P161" s="6" t="s">
        <v>172</v>
      </c>
      <c r="Q161" s="6" t="s">
        <v>1141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1228</v>
      </c>
      <c r="AS161" s="6" t="s">
        <v>436</v>
      </c>
      <c r="AU161" s="6" t="s">
        <v>569</v>
      </c>
      <c r="AV161" s="6" t="s">
        <v>802</v>
      </c>
      <c r="AW161" s="6" t="s">
        <v>801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1163</v>
      </c>
      <c r="D162" s="6" t="s">
        <v>149</v>
      </c>
      <c r="E162" s="6" t="s">
        <v>1191</v>
      </c>
      <c r="F162" s="6" t="str">
        <f>IF(ISBLANK(E162), "", Table2[[#This Row],[unique_id]])</f>
        <v>template_landing_festoons_plug</v>
      </c>
      <c r="G162" s="6" t="s">
        <v>797</v>
      </c>
      <c r="H162" s="6" t="s">
        <v>139</v>
      </c>
      <c r="I162" s="6" t="s">
        <v>132</v>
      </c>
      <c r="O162" s="8" t="s">
        <v>1211</v>
      </c>
      <c r="P162" s="6" t="s">
        <v>172</v>
      </c>
      <c r="Q162" s="6" t="s">
        <v>1141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796</v>
      </c>
      <c r="F163" s="6" t="str">
        <f>IF(ISBLANK(E163), "", Table2[[#This Row],[unique_id]])</f>
        <v>landing_festoons</v>
      </c>
      <c r="G163" s="6" t="s">
        <v>797</v>
      </c>
      <c r="H163" s="6" t="s">
        <v>139</v>
      </c>
      <c r="I163" s="6" t="s">
        <v>132</v>
      </c>
      <c r="J163" s="6" t="s">
        <v>1106</v>
      </c>
      <c r="M163" s="6" t="s">
        <v>136</v>
      </c>
      <c r="O163" s="8" t="s">
        <v>1211</v>
      </c>
      <c r="P163" s="6" t="s">
        <v>172</v>
      </c>
      <c r="Q163" s="6" t="s">
        <v>1141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9" t="s">
        <v>439</v>
      </c>
      <c r="AQ163" s="6" t="str">
        <f>IF(OR(ISBLANK(AV163), ISBLANK(AW163)), "", Table2[[#This Row],[device_via_device]])</f>
        <v>TPLink</v>
      </c>
      <c r="AR163" s="6" t="s">
        <v>1228</v>
      </c>
      <c r="AS163" s="6" t="s">
        <v>798</v>
      </c>
      <c r="AU163" s="6" t="s">
        <v>569</v>
      </c>
      <c r="AV163" s="6" t="s">
        <v>799</v>
      </c>
      <c r="AW163" s="6" t="s">
        <v>800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834</v>
      </c>
      <c r="C164" s="6" t="s">
        <v>478</v>
      </c>
      <c r="D164" s="6" t="s">
        <v>137</v>
      </c>
      <c r="E164" s="6" t="s">
        <v>818</v>
      </c>
      <c r="F164" s="6" t="str">
        <f>IF(ISBLANK(E164), "", Table2[[#This Row],[unique_id]])</f>
        <v>garden_pedestals</v>
      </c>
      <c r="G164" s="6" t="s">
        <v>819</v>
      </c>
      <c r="H164" s="6" t="s">
        <v>139</v>
      </c>
      <c r="I164" s="6" t="s">
        <v>132</v>
      </c>
      <c r="J164" s="6" t="s">
        <v>1105</v>
      </c>
      <c r="M164" s="6" t="s">
        <v>136</v>
      </c>
      <c r="T164" s="6"/>
      <c r="V164" s="8"/>
      <c r="W164" s="8" t="s">
        <v>705</v>
      </c>
      <c r="X164" s="8" t="s">
        <v>809</v>
      </c>
      <c r="Y164" s="14" t="s">
        <v>1140</v>
      </c>
      <c r="Z164" s="14" t="s">
        <v>808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805</v>
      </c>
      <c r="AO164" s="6" t="s">
        <v>821</v>
      </c>
      <c r="AP164" s="6" t="s">
        <v>807</v>
      </c>
      <c r="AQ164" s="6" t="s">
        <v>478</v>
      </c>
      <c r="AS164" s="6" t="s">
        <v>820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834</v>
      </c>
      <c r="C165" s="6" t="s">
        <v>478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1211</v>
      </c>
      <c r="P165" s="6" t="s">
        <v>172</v>
      </c>
      <c r="Q165" s="6" t="s">
        <v>1141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704</v>
      </c>
      <c r="X165" s="8" t="s">
        <v>809</v>
      </c>
      <c r="Y165" s="14" t="s">
        <v>1137</v>
      </c>
      <c r="Z165" s="14" t="s">
        <v>808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805</v>
      </c>
      <c r="AO165" s="6" t="s">
        <v>822</v>
      </c>
      <c r="AP165" s="6" t="s">
        <v>807</v>
      </c>
      <c r="AQ165" s="6" t="s">
        <v>478</v>
      </c>
      <c r="AS165" s="6" t="s">
        <v>820</v>
      </c>
      <c r="AV165" s="6" t="s">
        <v>804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834</v>
      </c>
      <c r="C166" s="6" t="s">
        <v>478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1211</v>
      </c>
      <c r="P166" s="6" t="s">
        <v>172</v>
      </c>
      <c r="Q166" s="6" t="s">
        <v>1141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704</v>
      </c>
      <c r="X166" s="8" t="s">
        <v>809</v>
      </c>
      <c r="Y166" s="14" t="s">
        <v>1137</v>
      </c>
      <c r="Z166" s="14" t="s">
        <v>808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805</v>
      </c>
      <c r="AO166" s="6" t="s">
        <v>823</v>
      </c>
      <c r="AP166" s="6" t="s">
        <v>807</v>
      </c>
      <c r="AQ166" s="6" t="s">
        <v>478</v>
      </c>
      <c r="AS166" s="6" t="s">
        <v>820</v>
      </c>
      <c r="AV166" s="6" t="s">
        <v>810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834</v>
      </c>
      <c r="C167" s="6" t="s">
        <v>478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1211</v>
      </c>
      <c r="P167" s="6" t="s">
        <v>172</v>
      </c>
      <c r="Q167" s="6" t="s">
        <v>1141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704</v>
      </c>
      <c r="X167" s="8" t="s">
        <v>809</v>
      </c>
      <c r="Y167" s="14" t="s">
        <v>1137</v>
      </c>
      <c r="Z167" s="14" t="s">
        <v>808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805</v>
      </c>
      <c r="AO167" s="6" t="s">
        <v>824</v>
      </c>
      <c r="AP167" s="6" t="s">
        <v>807</v>
      </c>
      <c r="AQ167" s="6" t="s">
        <v>478</v>
      </c>
      <c r="AS167" s="6" t="s">
        <v>820</v>
      </c>
      <c r="AV167" s="6" t="s">
        <v>811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834</v>
      </c>
      <c r="C168" s="6" t="s">
        <v>478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1211</v>
      </c>
      <c r="P168" s="6" t="s">
        <v>172</v>
      </c>
      <c r="Q168" s="6" t="s">
        <v>1141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704</v>
      </c>
      <c r="X168" s="8" t="s">
        <v>809</v>
      </c>
      <c r="Y168" s="14" t="s">
        <v>1137</v>
      </c>
      <c r="Z168" s="14" t="s">
        <v>808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805</v>
      </c>
      <c r="AO168" s="6" t="s">
        <v>825</v>
      </c>
      <c r="AP168" s="6" t="s">
        <v>807</v>
      </c>
      <c r="AQ168" s="6" t="s">
        <v>478</v>
      </c>
      <c r="AS168" s="6" t="s">
        <v>820</v>
      </c>
      <c r="AV168" s="6" t="s">
        <v>812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834</v>
      </c>
      <c r="C169" s="28" t="s">
        <v>478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704</v>
      </c>
      <c r="X169" s="29" t="s">
        <v>809</v>
      </c>
      <c r="Y169" s="30" t="s">
        <v>1137</v>
      </c>
      <c r="Z169" s="30" t="s">
        <v>808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805</v>
      </c>
      <c r="AO169" s="6" t="s">
        <v>943</v>
      </c>
      <c r="AP169" s="28" t="s">
        <v>807</v>
      </c>
      <c r="AQ169" s="28" t="s">
        <v>478</v>
      </c>
      <c r="AR169" s="28"/>
      <c r="AS169" s="28" t="s">
        <v>820</v>
      </c>
      <c r="AT169" s="28"/>
      <c r="AU169" s="28"/>
      <c r="AV169" s="28" t="s">
        <v>942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834</v>
      </c>
      <c r="C170" s="28" t="s">
        <v>478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704</v>
      </c>
      <c r="X170" s="29" t="s">
        <v>809</v>
      </c>
      <c r="Y170" s="30" t="s">
        <v>1137</v>
      </c>
      <c r="Z170" s="30" t="s">
        <v>808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805</v>
      </c>
      <c r="AO170" s="6" t="s">
        <v>944</v>
      </c>
      <c r="AP170" s="28" t="s">
        <v>807</v>
      </c>
      <c r="AQ170" s="28" t="s">
        <v>478</v>
      </c>
      <c r="AR170" s="28"/>
      <c r="AS170" s="28" t="s">
        <v>820</v>
      </c>
      <c r="AT170" s="28"/>
      <c r="AU170" s="28"/>
      <c r="AV170" s="28" t="s">
        <v>942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834</v>
      </c>
      <c r="C171" s="28" t="s">
        <v>478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704</v>
      </c>
      <c r="X171" s="29" t="s">
        <v>809</v>
      </c>
      <c r="Y171" s="30" t="s">
        <v>1137</v>
      </c>
      <c r="Z171" s="30" t="s">
        <v>808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805</v>
      </c>
      <c r="AO171" s="6" t="s">
        <v>945</v>
      </c>
      <c r="AP171" s="28" t="s">
        <v>807</v>
      </c>
      <c r="AQ171" s="28" t="s">
        <v>478</v>
      </c>
      <c r="AR171" s="28"/>
      <c r="AS171" s="28" t="s">
        <v>820</v>
      </c>
      <c r="AT171" s="28"/>
      <c r="AU171" s="28"/>
      <c r="AV171" s="28" t="s">
        <v>942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834</v>
      </c>
      <c r="C172" s="28" t="s">
        <v>478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704</v>
      </c>
      <c r="X172" s="29" t="s">
        <v>809</v>
      </c>
      <c r="Y172" s="30" t="s">
        <v>1137</v>
      </c>
      <c r="Z172" s="30" t="s">
        <v>808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805</v>
      </c>
      <c r="AO172" s="6" t="s">
        <v>946</v>
      </c>
      <c r="AP172" s="28" t="s">
        <v>807</v>
      </c>
      <c r="AQ172" s="28" t="s">
        <v>478</v>
      </c>
      <c r="AR172" s="28"/>
      <c r="AS172" s="28" t="s">
        <v>820</v>
      </c>
      <c r="AT172" s="28"/>
      <c r="AU172" s="28"/>
      <c r="AV172" s="28" t="s">
        <v>942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834</v>
      </c>
      <c r="C173" s="6" t="s">
        <v>478</v>
      </c>
      <c r="D173" s="6" t="s">
        <v>137</v>
      </c>
      <c r="E173" s="6" t="s">
        <v>828</v>
      </c>
      <c r="F173" s="6" t="str">
        <f>IF(ISBLANK(E173), "", Table2[[#This Row],[unique_id]])</f>
        <v>tree_spotlights</v>
      </c>
      <c r="G173" s="6" t="s">
        <v>817</v>
      </c>
      <c r="H173" s="6" t="s">
        <v>139</v>
      </c>
      <c r="I173" s="6" t="s">
        <v>132</v>
      </c>
      <c r="J173" s="6" t="s">
        <v>1107</v>
      </c>
      <c r="M173" s="6" t="s">
        <v>136</v>
      </c>
      <c r="T173" s="6"/>
      <c r="V173" s="8"/>
      <c r="W173" s="8" t="s">
        <v>705</v>
      </c>
      <c r="X173" s="8" t="s">
        <v>816</v>
      </c>
      <c r="Y173" s="14" t="s">
        <v>1140</v>
      </c>
      <c r="Z173" s="14" t="s">
        <v>808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805</v>
      </c>
      <c r="AO173" s="6" t="s">
        <v>826</v>
      </c>
      <c r="AP173" s="6" t="s">
        <v>815</v>
      </c>
      <c r="AQ173" s="6" t="s">
        <v>478</v>
      </c>
      <c r="AS173" s="6" t="s">
        <v>814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834</v>
      </c>
      <c r="C174" s="6" t="s">
        <v>478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1211</v>
      </c>
      <c r="P174" s="6" t="s">
        <v>172</v>
      </c>
      <c r="Q174" s="6" t="s">
        <v>1141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704</v>
      </c>
      <c r="X174" s="8" t="s">
        <v>816</v>
      </c>
      <c r="Y174" s="14" t="s">
        <v>1137</v>
      </c>
      <c r="Z174" s="14" t="s">
        <v>808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805</v>
      </c>
      <c r="AO174" s="6" t="s">
        <v>827</v>
      </c>
      <c r="AP174" s="6" t="s">
        <v>815</v>
      </c>
      <c r="AQ174" s="6" t="s">
        <v>478</v>
      </c>
      <c r="AS174" s="6" t="s">
        <v>814</v>
      </c>
      <c r="AV174" s="6" t="s">
        <v>813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834</v>
      </c>
      <c r="C175" s="6" t="s">
        <v>478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1211</v>
      </c>
      <c r="P175" s="6" t="s">
        <v>172</v>
      </c>
      <c r="Q175" s="6" t="s">
        <v>1141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704</v>
      </c>
      <c r="X175" s="8" t="s">
        <v>816</v>
      </c>
      <c r="Y175" s="14" t="s">
        <v>1137</v>
      </c>
      <c r="Z175" s="14" t="s">
        <v>808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805</v>
      </c>
      <c r="AO175" s="6" t="s">
        <v>832</v>
      </c>
      <c r="AP175" s="6" t="s">
        <v>815</v>
      </c>
      <c r="AQ175" s="6" t="s">
        <v>478</v>
      </c>
      <c r="AS175" s="6" t="s">
        <v>814</v>
      </c>
      <c r="AV175" s="6" t="s">
        <v>833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834</v>
      </c>
      <c r="C176" s="28" t="s">
        <v>478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704</v>
      </c>
      <c r="X176" s="29" t="s">
        <v>816</v>
      </c>
      <c r="Y176" s="30" t="s">
        <v>1137</v>
      </c>
      <c r="Z176" s="30" t="s">
        <v>808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805</v>
      </c>
      <c r="AO176" s="6" t="s">
        <v>947</v>
      </c>
      <c r="AP176" s="28" t="s">
        <v>815</v>
      </c>
      <c r="AQ176" s="28" t="s">
        <v>478</v>
      </c>
      <c r="AR176" s="28"/>
      <c r="AS176" s="28" t="s">
        <v>814</v>
      </c>
      <c r="AT176" s="28"/>
      <c r="AU176" s="28"/>
      <c r="AV176" s="28" t="s">
        <v>942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631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991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1163</v>
      </c>
      <c r="D178" s="6" t="s">
        <v>149</v>
      </c>
      <c r="E178" s="6" t="s">
        <v>1192</v>
      </c>
      <c r="F178" s="6" t="str">
        <f>IF(ISBLANK(E178), "", Table2[[#This Row],[unique_id]])</f>
        <v>template_bathroom_rails_plug</v>
      </c>
      <c r="G178" s="6" t="s">
        <v>648</v>
      </c>
      <c r="H178" s="6" t="s">
        <v>991</v>
      </c>
      <c r="I178" s="6" t="s">
        <v>132</v>
      </c>
      <c r="O178" s="8" t="s">
        <v>1211</v>
      </c>
      <c r="P178" s="6" t="s">
        <v>172</v>
      </c>
      <c r="Q178" s="11" t="s">
        <v>1142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648</v>
      </c>
      <c r="H179" s="6" t="s">
        <v>991</v>
      </c>
      <c r="I179" s="6" t="s">
        <v>132</v>
      </c>
      <c r="J179" s="6" t="s">
        <v>648</v>
      </c>
      <c r="M179" s="6" t="s">
        <v>289</v>
      </c>
      <c r="O179" s="8" t="s">
        <v>1211</v>
      </c>
      <c r="P179" s="6" t="s">
        <v>172</v>
      </c>
      <c r="Q179" s="11" t="s">
        <v>1142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1228</v>
      </c>
      <c r="AS179" s="6" t="s">
        <v>437</v>
      </c>
      <c r="AU179" s="6" t="s">
        <v>569</v>
      </c>
      <c r="AV179" s="6" t="s">
        <v>429</v>
      </c>
      <c r="AW179" s="6" t="s">
        <v>562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834</v>
      </c>
      <c r="C180" s="6" t="s">
        <v>1049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645</v>
      </c>
      <c r="H180" s="6" t="s">
        <v>991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638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635</v>
      </c>
      <c r="AO180" s="6" t="s">
        <v>634</v>
      </c>
      <c r="AP180" s="6" t="s">
        <v>636</v>
      </c>
      <c r="AQ180" s="6" t="s">
        <v>410</v>
      </c>
      <c r="AS180" s="6" t="s">
        <v>38</v>
      </c>
      <c r="AU180" s="6" t="s">
        <v>569</v>
      </c>
      <c r="AV180" s="6" t="s">
        <v>633</v>
      </c>
      <c r="AW180" s="7" t="s">
        <v>637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"10.0.6.99"]]</v>
      </c>
    </row>
    <row r="181" spans="1:52" ht="16" customHeight="1">
      <c r="A181" s="6">
        <v>1704</v>
      </c>
      <c r="B181" s="6" t="s">
        <v>228</v>
      </c>
      <c r="C181" s="6" t="s">
        <v>1049</v>
      </c>
      <c r="D181" s="6" t="s">
        <v>134</v>
      </c>
      <c r="E181" s="6" t="s">
        <v>639</v>
      </c>
      <c r="F181" s="6" t="str">
        <f>IF(ISBLANK(E181), "", Table2[[#This Row],[unique_id]])</f>
        <v>outdoor_pool_filter</v>
      </c>
      <c r="G181" s="6" t="s">
        <v>389</v>
      </c>
      <c r="H181" s="6" t="s">
        <v>991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1211</v>
      </c>
      <c r="P181" s="6" t="s">
        <v>172</v>
      </c>
      <c r="Q181" s="6" t="s">
        <v>1142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640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49">
        <v>2000</v>
      </c>
      <c r="B182" s="49" t="s">
        <v>26</v>
      </c>
      <c r="C182" s="49" t="s">
        <v>650</v>
      </c>
      <c r="D182" s="49" t="s">
        <v>129</v>
      </c>
      <c r="E182" s="50" t="s">
        <v>655</v>
      </c>
      <c r="F182" s="49" t="str">
        <f>IF(ISBLANK(E182), "", Table2[[#This Row],[unique_id]])</f>
        <v>lounge_air_purifier</v>
      </c>
      <c r="G182" s="49" t="s">
        <v>203</v>
      </c>
      <c r="H182" s="49" t="s">
        <v>651</v>
      </c>
      <c r="I182" s="49" t="s">
        <v>132</v>
      </c>
      <c r="J182" s="49" t="s">
        <v>678</v>
      </c>
      <c r="K182" s="49"/>
      <c r="L182" s="49"/>
      <c r="M182" s="49" t="s">
        <v>136</v>
      </c>
      <c r="N182" s="49"/>
      <c r="O182" s="51"/>
      <c r="P182" s="49" t="s">
        <v>172</v>
      </c>
      <c r="Q182" s="49" t="s">
        <v>1141</v>
      </c>
      <c r="R182" s="49" t="str">
        <f>Table2[[#This Row],[entity_domain]]</f>
        <v>Air Purifiers</v>
      </c>
      <c r="S182" s="49" t="str">
        <f>_xlfn.CONCAT( Table2[[#This Row],[device_suggested_area]], " ",Table2[[#This Row],[powercalc_group_3]])</f>
        <v>Lounge Air Purifiers</v>
      </c>
      <c r="T182" s="49"/>
      <c r="U182" s="49"/>
      <c r="V182" s="51"/>
      <c r="W182" s="51" t="s">
        <v>704</v>
      </c>
      <c r="X182" s="51"/>
      <c r="Y182" s="52" t="s">
        <v>1137</v>
      </c>
      <c r="Z182" s="52"/>
      <c r="AA182" s="49"/>
      <c r="AB182" s="49"/>
      <c r="AC182" s="49"/>
      <c r="AD182" s="49" t="s">
        <v>652</v>
      </c>
      <c r="AE182" s="49"/>
      <c r="AF182" s="51"/>
      <c r="AG182" s="49"/>
      <c r="AH182" s="49" t="str">
        <f>IF(ISBLANK(AG182),  "", _xlfn.CONCAT("haas/entity/sensor/", LOWER(C182), "/", E182, "/config"))</f>
        <v/>
      </c>
      <c r="AI182" s="49" t="str">
        <f>IF(ISBLANK(AG182),  "", _xlfn.CONCAT(LOWER(C182), "/", E182))</f>
        <v/>
      </c>
      <c r="AJ182" s="49"/>
      <c r="AK182" s="49"/>
      <c r="AL182" s="5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49" t="s">
        <v>667</v>
      </c>
      <c r="AN182" s="51" t="s">
        <v>668</v>
      </c>
      <c r="AO182" s="49" t="s">
        <v>666</v>
      </c>
      <c r="AP182" s="49" t="s">
        <v>669</v>
      </c>
      <c r="AQ182" s="49" t="s">
        <v>650</v>
      </c>
      <c r="AR182" s="49"/>
      <c r="AS182" s="49" t="s">
        <v>203</v>
      </c>
      <c r="AT182" s="49"/>
      <c r="AU182" s="49"/>
      <c r="AV182" s="49" t="s">
        <v>690</v>
      </c>
      <c r="AW182" s="49"/>
      <c r="AX182" s="49"/>
      <c r="AY182" s="49"/>
      <c r="AZ182" s="49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49">
        <v>2001</v>
      </c>
      <c r="B183" s="49" t="s">
        <v>26</v>
      </c>
      <c r="C183" s="49" t="s">
        <v>650</v>
      </c>
      <c r="D183" s="49" t="s">
        <v>129</v>
      </c>
      <c r="E183" s="50" t="s">
        <v>754</v>
      </c>
      <c r="F183" s="49" t="str">
        <f>IF(ISBLANK(E183), "", Table2[[#This Row],[unique_id]])</f>
        <v>dining_air_purifier</v>
      </c>
      <c r="G183" s="49" t="s">
        <v>202</v>
      </c>
      <c r="H183" s="49" t="s">
        <v>651</v>
      </c>
      <c r="I183" s="49" t="s">
        <v>132</v>
      </c>
      <c r="J183" s="49" t="s">
        <v>678</v>
      </c>
      <c r="K183" s="49"/>
      <c r="L183" s="49"/>
      <c r="M183" s="49" t="s">
        <v>136</v>
      </c>
      <c r="N183" s="49"/>
      <c r="O183" s="51"/>
      <c r="P183" s="49" t="s">
        <v>172</v>
      </c>
      <c r="Q183" s="49" t="s">
        <v>1141</v>
      </c>
      <c r="R183" s="49" t="str">
        <f>Table2[[#This Row],[entity_domain]]</f>
        <v>Air Purifiers</v>
      </c>
      <c r="S183" s="49" t="str">
        <f>_xlfn.CONCAT( Table2[[#This Row],[device_suggested_area]], " ",Table2[[#This Row],[powercalc_group_3]])</f>
        <v>Dining Air Purifiers</v>
      </c>
      <c r="T183" s="49"/>
      <c r="U183" s="49"/>
      <c r="V183" s="51"/>
      <c r="W183" s="51" t="s">
        <v>704</v>
      </c>
      <c r="X183" s="51"/>
      <c r="Y183" s="52" t="s">
        <v>1137</v>
      </c>
      <c r="Z183" s="52"/>
      <c r="AA183" s="49"/>
      <c r="AB183" s="49"/>
      <c r="AC183" s="49"/>
      <c r="AD183" s="49" t="s">
        <v>652</v>
      </c>
      <c r="AE183" s="49"/>
      <c r="AF183" s="51"/>
      <c r="AG183" s="49"/>
      <c r="AH183" s="49" t="str">
        <f>IF(ISBLANK(AG183),  "", _xlfn.CONCAT("haas/entity/sensor/", LOWER(C183), "/", E183, "/config"))</f>
        <v/>
      </c>
      <c r="AI183" s="49" t="str">
        <f>IF(ISBLANK(AG183),  "", _xlfn.CONCAT(LOWER(C183), "/", E183))</f>
        <v/>
      </c>
      <c r="AJ183" s="49"/>
      <c r="AK183" s="49"/>
      <c r="AL183" s="5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49" t="s">
        <v>756</v>
      </c>
      <c r="AN183" s="51" t="s">
        <v>668</v>
      </c>
      <c r="AO183" s="49" t="s">
        <v>666</v>
      </c>
      <c r="AP183" s="49" t="s">
        <v>669</v>
      </c>
      <c r="AQ183" s="49" t="s">
        <v>650</v>
      </c>
      <c r="AR183" s="49"/>
      <c r="AS183" s="49" t="s">
        <v>202</v>
      </c>
      <c r="AT183" s="49"/>
      <c r="AU183" s="49"/>
      <c r="AV183" s="49" t="s">
        <v>755</v>
      </c>
      <c r="AW183" s="49"/>
      <c r="AX183" s="49"/>
      <c r="AY183" s="49"/>
      <c r="AZ183" s="49" t="str">
        <f>IF(AND(ISBLANK(AV183), ISBLANK(AW183)), "", _xlfn.CONCAT("[", IF(ISBLANK(AV183), "", _xlfn.CONCAT("[""mac"", """, AV183, """]")), IF(ISBLANK(AW183), "", _xlfn.CONCAT(", [""ip"", """, AW183, """]")), "]"))</f>
        <v>[["mac", "0x9035eafffe82fef8"]]</v>
      </c>
    </row>
    <row r="184" spans="1:52" ht="16" customHeight="1">
      <c r="A184" s="6">
        <v>2100</v>
      </c>
      <c r="B184" s="6" t="s">
        <v>26</v>
      </c>
      <c r="C184" s="6" t="s">
        <v>1162</v>
      </c>
      <c r="D184" s="6" t="s">
        <v>27</v>
      </c>
      <c r="E184" s="6" t="s">
        <v>243</v>
      </c>
      <c r="F184" s="6" t="str">
        <f>IF(ISBLANK(E184), "", Table2[[#This Row],[unique_id]])</f>
        <v>home_power</v>
      </c>
      <c r="G184" s="6" t="s">
        <v>394</v>
      </c>
      <c r="H184" s="6" t="s">
        <v>257</v>
      </c>
      <c r="I184" s="6" t="s">
        <v>141</v>
      </c>
      <c r="M184" s="6" t="s">
        <v>90</v>
      </c>
      <c r="T184" s="6"/>
      <c r="U184" s="6" t="s">
        <v>628</v>
      </c>
      <c r="V184" s="8"/>
      <c r="W184" s="8"/>
      <c r="X184" s="8"/>
      <c r="Y184" s="8"/>
      <c r="AB184" s="6" t="s">
        <v>403</v>
      </c>
      <c r="AD184" s="6" t="s">
        <v>258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2101</v>
      </c>
      <c r="B185" s="6" t="s">
        <v>26</v>
      </c>
      <c r="C185" s="6" t="s">
        <v>1162</v>
      </c>
      <c r="D185" s="6" t="s">
        <v>27</v>
      </c>
      <c r="E185" s="6" t="s">
        <v>391</v>
      </c>
      <c r="F185" s="6" t="str">
        <f>IF(ISBLANK(E185), "", Table2[[#This Row],[unique_id]])</f>
        <v>home_base_power</v>
      </c>
      <c r="G185" s="6" t="s">
        <v>392</v>
      </c>
      <c r="H185" s="6" t="s">
        <v>257</v>
      </c>
      <c r="I185" s="6" t="s">
        <v>141</v>
      </c>
      <c r="M185" s="6" t="s">
        <v>90</v>
      </c>
      <c r="T185" s="6"/>
      <c r="U185" s="6" t="s">
        <v>628</v>
      </c>
      <c r="V185" s="8"/>
      <c r="W185" s="8"/>
      <c r="X185" s="8"/>
      <c r="Y185" s="8"/>
      <c r="AB185" s="6" t="s">
        <v>403</v>
      </c>
      <c r="AD185" s="6" t="s">
        <v>258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4"/>
      <c r="AM185" s="6"/>
      <c r="AN185" s="8"/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2102</v>
      </c>
      <c r="B186" s="6" t="s">
        <v>26</v>
      </c>
      <c r="C186" s="6" t="s">
        <v>1162</v>
      </c>
      <c r="D186" s="6" t="s">
        <v>27</v>
      </c>
      <c r="E186" s="6" t="s">
        <v>390</v>
      </c>
      <c r="F186" s="6" t="str">
        <f>IF(ISBLANK(E186), "", Table2[[#This Row],[unique_id]])</f>
        <v>home_peak_power</v>
      </c>
      <c r="G186" s="6" t="s">
        <v>393</v>
      </c>
      <c r="H186" s="6" t="s">
        <v>257</v>
      </c>
      <c r="I186" s="6" t="s">
        <v>141</v>
      </c>
      <c r="M186" s="6" t="s">
        <v>90</v>
      </c>
      <c r="T186" s="6"/>
      <c r="U186" s="6" t="s">
        <v>628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2103</v>
      </c>
      <c r="B187" s="6" t="s">
        <v>26</v>
      </c>
      <c r="C187" s="6" t="s">
        <v>631</v>
      </c>
      <c r="D187" s="6" t="s">
        <v>409</v>
      </c>
      <c r="E187" s="6" t="s">
        <v>629</v>
      </c>
      <c r="F187" s="6" t="str">
        <f>IF(ISBLANK(E187), "", Table2[[#This Row],[unique_id]])</f>
        <v>graph_break</v>
      </c>
      <c r="G187" s="6" t="s">
        <v>630</v>
      </c>
      <c r="H187" s="6" t="s">
        <v>257</v>
      </c>
      <c r="I187" s="6" t="s">
        <v>141</v>
      </c>
      <c r="T187" s="6"/>
      <c r="U187" s="6" t="s">
        <v>628</v>
      </c>
      <c r="V187" s="8"/>
      <c r="W187" s="8"/>
      <c r="X187" s="8"/>
      <c r="Y187" s="8"/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2104</v>
      </c>
      <c r="B188" s="10" t="s">
        <v>26</v>
      </c>
      <c r="C188" s="6" t="s">
        <v>1162</v>
      </c>
      <c r="D188" s="10" t="s">
        <v>27</v>
      </c>
      <c r="E188" s="10" t="s">
        <v>1144</v>
      </c>
      <c r="F188" s="6" t="str">
        <f>IF(ISBLANK(E188), "", Table2[[#This Row],[unique_id]])</f>
        <v>lights_power</v>
      </c>
      <c r="G188" s="10" t="s">
        <v>1215</v>
      </c>
      <c r="H188" s="10" t="s">
        <v>257</v>
      </c>
      <c r="I188" s="10" t="s">
        <v>141</v>
      </c>
      <c r="K188" s="10"/>
      <c r="L188" s="10"/>
      <c r="M188" s="10" t="s">
        <v>136</v>
      </c>
      <c r="T188" s="6"/>
      <c r="U188" s="6" t="s">
        <v>628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2105</v>
      </c>
      <c r="B189" s="10" t="s">
        <v>26</v>
      </c>
      <c r="C189" s="6" t="s">
        <v>1162</v>
      </c>
      <c r="D189" s="10" t="s">
        <v>27</v>
      </c>
      <c r="E189" s="10" t="s">
        <v>1145</v>
      </c>
      <c r="F189" s="6" t="str">
        <f>IF(ISBLANK(E189), "", Table2[[#This Row],[unique_id]])</f>
        <v>fans_power</v>
      </c>
      <c r="G189" s="10" t="s">
        <v>1214</v>
      </c>
      <c r="H189" s="10" t="s">
        <v>257</v>
      </c>
      <c r="I189" s="10" t="s">
        <v>141</v>
      </c>
      <c r="K189" s="10"/>
      <c r="L189" s="10"/>
      <c r="M189" s="10" t="s">
        <v>136</v>
      </c>
      <c r="T189" s="6"/>
      <c r="U189" s="6" t="s">
        <v>628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2106</v>
      </c>
      <c r="B190" s="6" t="s">
        <v>26</v>
      </c>
      <c r="C190" s="6" t="s">
        <v>1162</v>
      </c>
      <c r="D190" s="6" t="s">
        <v>27</v>
      </c>
      <c r="E190" s="6" t="s">
        <v>1212</v>
      </c>
      <c r="F190" s="6" t="str">
        <f>IF(ISBLANK(E190), "", Table2[[#This Row],[unique_id]])</f>
        <v>kitchen_coffee_machine_power</v>
      </c>
      <c r="G190" s="6" t="s">
        <v>135</v>
      </c>
      <c r="H190" s="6" t="s">
        <v>257</v>
      </c>
      <c r="I190" s="6" t="s">
        <v>141</v>
      </c>
      <c r="M190" s="6" t="s">
        <v>136</v>
      </c>
      <c r="T190" s="6"/>
      <c r="U190" s="6" t="s">
        <v>628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2107</v>
      </c>
      <c r="B191" s="6" t="s">
        <v>26</v>
      </c>
      <c r="C191" s="6" t="s">
        <v>1162</v>
      </c>
      <c r="D191" s="6" t="s">
        <v>27</v>
      </c>
      <c r="E191" s="6" t="s">
        <v>1164</v>
      </c>
      <c r="F191" s="6" t="str">
        <f>IF(ISBLANK(E191), "", Table2[[#This Row],[unique_id]])</f>
        <v>study_battery_charger_power</v>
      </c>
      <c r="G191" s="6" t="s">
        <v>242</v>
      </c>
      <c r="H191" s="6" t="s">
        <v>257</v>
      </c>
      <c r="I191" s="6" t="s">
        <v>141</v>
      </c>
      <c r="M191" s="6" t="s">
        <v>136</v>
      </c>
      <c r="T191" s="6"/>
      <c r="U191" s="6" t="s">
        <v>628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2108</v>
      </c>
      <c r="B192" s="6" t="s">
        <v>26</v>
      </c>
      <c r="C192" s="6" t="s">
        <v>1162</v>
      </c>
      <c r="D192" s="6" t="s">
        <v>27</v>
      </c>
      <c r="E192" s="6" t="s">
        <v>1165</v>
      </c>
      <c r="F192" s="6" t="str">
        <f>IF(ISBLANK(E192), "", Table2[[#This Row],[unique_id]])</f>
        <v>laundry_vacuum_charger_power</v>
      </c>
      <c r="G192" s="6" t="s">
        <v>241</v>
      </c>
      <c r="H192" s="6" t="s">
        <v>257</v>
      </c>
      <c r="I192" s="6" t="s">
        <v>141</v>
      </c>
      <c r="M192" s="6" t="s">
        <v>136</v>
      </c>
      <c r="T192" s="6"/>
      <c r="U192" s="6" t="s">
        <v>628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2109</v>
      </c>
      <c r="B193" s="10" t="s">
        <v>228</v>
      </c>
      <c r="C193" s="6" t="s">
        <v>1049</v>
      </c>
      <c r="D193" s="10" t="s">
        <v>27</v>
      </c>
      <c r="E193" s="10" t="s">
        <v>641</v>
      </c>
      <c r="F193" s="6" t="str">
        <f>IF(ISBLANK(E193), "", Table2[[#This Row],[unique_id]])</f>
        <v>outdoor_pool_filter_power</v>
      </c>
      <c r="G193" s="10" t="s">
        <v>389</v>
      </c>
      <c r="H193" s="10" t="s">
        <v>257</v>
      </c>
      <c r="I193" s="10" t="s">
        <v>141</v>
      </c>
      <c r="K193" s="10"/>
      <c r="L193" s="10"/>
      <c r="M193" s="10" t="s">
        <v>136</v>
      </c>
      <c r="T193" s="6"/>
      <c r="U193" s="6" t="s">
        <v>628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2110</v>
      </c>
      <c r="B194" s="6" t="s">
        <v>834</v>
      </c>
      <c r="C194" s="6" t="s">
        <v>1049</v>
      </c>
      <c r="D194" s="10" t="s">
        <v>27</v>
      </c>
      <c r="E194" s="10" t="s">
        <v>643</v>
      </c>
      <c r="F194" s="6" t="str">
        <f>IF(ISBLANK(E194), "", Table2[[#This Row],[unique_id]])</f>
        <v>roof_water_heater_booster_energy_power</v>
      </c>
      <c r="G194" s="10" t="s">
        <v>645</v>
      </c>
      <c r="H194" s="10" t="s">
        <v>257</v>
      </c>
      <c r="I194" s="10" t="s">
        <v>141</v>
      </c>
      <c r="K194" s="10"/>
      <c r="L194" s="10"/>
      <c r="M194" s="10" t="s">
        <v>136</v>
      </c>
      <c r="T194" s="6"/>
      <c r="U194" s="6" t="s">
        <v>628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2111</v>
      </c>
      <c r="B195" s="6" t="s">
        <v>26</v>
      </c>
      <c r="C195" s="6" t="s">
        <v>1162</v>
      </c>
      <c r="D195" s="6" t="s">
        <v>27</v>
      </c>
      <c r="E195" s="6" t="s">
        <v>1166</v>
      </c>
      <c r="F195" s="6" t="str">
        <f>IF(ISBLANK(E195), "", Table2[[#This Row],[unique_id]])</f>
        <v>kitchen_dish_washer_power</v>
      </c>
      <c r="G195" s="6" t="s">
        <v>239</v>
      </c>
      <c r="H195" s="6" t="s">
        <v>257</v>
      </c>
      <c r="I195" s="6" t="s">
        <v>141</v>
      </c>
      <c r="M195" s="6" t="s">
        <v>136</v>
      </c>
      <c r="T195" s="6"/>
      <c r="U195" s="6" t="s">
        <v>628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2112</v>
      </c>
      <c r="B196" s="6" t="s">
        <v>26</v>
      </c>
      <c r="C196" s="6" t="s">
        <v>1162</v>
      </c>
      <c r="D196" s="6" t="s">
        <v>27</v>
      </c>
      <c r="E196" s="6" t="s">
        <v>1167</v>
      </c>
      <c r="F196" s="6" t="str">
        <f>IF(ISBLANK(E196), "", Table2[[#This Row],[unique_id]])</f>
        <v>laundry_clothes_dryer_power</v>
      </c>
      <c r="G196" s="6" t="s">
        <v>240</v>
      </c>
      <c r="H196" s="6" t="s">
        <v>257</v>
      </c>
      <c r="I196" s="6" t="s">
        <v>141</v>
      </c>
      <c r="M196" s="6" t="s">
        <v>136</v>
      </c>
      <c r="T196" s="6"/>
      <c r="U196" s="6" t="s">
        <v>628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2113</v>
      </c>
      <c r="B197" s="6" t="s">
        <v>26</v>
      </c>
      <c r="C197" s="6" t="s">
        <v>1162</v>
      </c>
      <c r="D197" s="6" t="s">
        <v>27</v>
      </c>
      <c r="E197" s="6" t="s">
        <v>1160</v>
      </c>
      <c r="F197" s="6" t="str">
        <f>IF(ISBLANK(E197), "", Table2[[#This Row],[unique_id]])</f>
        <v>laundry_washing_machine_power</v>
      </c>
      <c r="G197" s="6" t="s">
        <v>238</v>
      </c>
      <c r="H197" s="6" t="s">
        <v>257</v>
      </c>
      <c r="I197" s="6" t="s">
        <v>141</v>
      </c>
      <c r="M197" s="6" t="s">
        <v>136</v>
      </c>
      <c r="T197" s="6"/>
      <c r="U197" s="6" t="s">
        <v>628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2114</v>
      </c>
      <c r="B198" s="6" t="s">
        <v>26</v>
      </c>
      <c r="C198" s="6" t="s">
        <v>1162</v>
      </c>
      <c r="D198" s="6" t="s">
        <v>27</v>
      </c>
      <c r="E198" s="6" t="s">
        <v>1168</v>
      </c>
      <c r="F198" s="6" t="str">
        <f>IF(ISBLANK(E198), "", Table2[[#This Row],[unique_id]])</f>
        <v>kitchen_fridge_power</v>
      </c>
      <c r="G198" s="6" t="s">
        <v>234</v>
      </c>
      <c r="H198" s="6" t="s">
        <v>257</v>
      </c>
      <c r="I198" s="6" t="s">
        <v>141</v>
      </c>
      <c r="M198" s="6" t="s">
        <v>136</v>
      </c>
      <c r="T198" s="6"/>
      <c r="U198" s="6" t="s">
        <v>628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2115</v>
      </c>
      <c r="B199" s="6" t="s">
        <v>26</v>
      </c>
      <c r="C199" s="6" t="s">
        <v>1162</v>
      </c>
      <c r="D199" s="6" t="s">
        <v>27</v>
      </c>
      <c r="E199" s="6" t="s">
        <v>1169</v>
      </c>
      <c r="F199" s="6" t="str">
        <f>IF(ISBLANK(E199), "", Table2[[#This Row],[unique_id]])</f>
        <v>deck_freezer_power</v>
      </c>
      <c r="G199" s="6" t="s">
        <v>235</v>
      </c>
      <c r="H199" s="6" t="s">
        <v>257</v>
      </c>
      <c r="I199" s="6" t="s">
        <v>141</v>
      </c>
      <c r="M199" s="6" t="s">
        <v>136</v>
      </c>
      <c r="T199" s="6"/>
      <c r="U199" s="6" t="s">
        <v>628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2116</v>
      </c>
      <c r="B200" s="6" t="s">
        <v>26</v>
      </c>
      <c r="C200" s="6" t="s">
        <v>1162</v>
      </c>
      <c r="D200" s="6" t="s">
        <v>27</v>
      </c>
      <c r="E200" s="6" t="s">
        <v>1208</v>
      </c>
      <c r="F200" s="6" t="str">
        <f>IF(ISBLANK(E200), "", Table2[[#This Row],[unique_id]])</f>
        <v>bathroom_towel_rails_power</v>
      </c>
      <c r="G200" s="6" t="s">
        <v>648</v>
      </c>
      <c r="H200" s="6" t="s">
        <v>257</v>
      </c>
      <c r="I200" s="6" t="s">
        <v>141</v>
      </c>
      <c r="M200" s="6" t="s">
        <v>136</v>
      </c>
      <c r="T200" s="6"/>
      <c r="U200" s="6" t="s">
        <v>628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2117</v>
      </c>
      <c r="B201" s="6" t="s">
        <v>26</v>
      </c>
      <c r="C201" s="6" t="s">
        <v>1162</v>
      </c>
      <c r="D201" s="6" t="s">
        <v>27</v>
      </c>
      <c r="E201" s="6" t="s">
        <v>1170</v>
      </c>
      <c r="F201" s="6" t="str">
        <f>IF(ISBLANK(E201), "", Table2[[#This Row],[unique_id]])</f>
        <v>study_outlet_power</v>
      </c>
      <c r="G201" s="6" t="s">
        <v>237</v>
      </c>
      <c r="H201" s="6" t="s">
        <v>257</v>
      </c>
      <c r="I201" s="6" t="s">
        <v>141</v>
      </c>
      <c r="M201" s="6" t="s">
        <v>136</v>
      </c>
      <c r="T201" s="6"/>
      <c r="U201" s="6" t="s">
        <v>628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2118</v>
      </c>
      <c r="B202" s="6" t="s">
        <v>26</v>
      </c>
      <c r="C202" s="6" t="s">
        <v>1162</v>
      </c>
      <c r="D202" s="6" t="s">
        <v>27</v>
      </c>
      <c r="E202" s="6" t="s">
        <v>1171</v>
      </c>
      <c r="F202" s="6" t="str">
        <f>IF(ISBLANK(E202), "", Table2[[#This Row],[unique_id]])</f>
        <v>office_outlet_power</v>
      </c>
      <c r="G202" s="6" t="s">
        <v>236</v>
      </c>
      <c r="H202" s="6" t="s">
        <v>257</v>
      </c>
      <c r="I202" s="6" t="s">
        <v>141</v>
      </c>
      <c r="M202" s="6" t="s">
        <v>136</v>
      </c>
      <c r="T202" s="6"/>
      <c r="U202" s="6" t="s">
        <v>628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2119</v>
      </c>
      <c r="B203" s="6" t="s">
        <v>26</v>
      </c>
      <c r="C203" s="6" t="s">
        <v>1162</v>
      </c>
      <c r="D203" s="6" t="s">
        <v>27</v>
      </c>
      <c r="E203" s="6" t="s">
        <v>1222</v>
      </c>
      <c r="F203" s="6" t="str">
        <f>IF(ISBLANK(E203), "", Table2[[#This Row],[unique_id]])</f>
        <v>audio_visual_devices_power</v>
      </c>
      <c r="G203" s="6" t="s">
        <v>1223</v>
      </c>
      <c r="H203" s="6" t="s">
        <v>257</v>
      </c>
      <c r="I203" s="6" t="s">
        <v>141</v>
      </c>
      <c r="M203" s="6" t="s">
        <v>136</v>
      </c>
      <c r="T203" s="6"/>
      <c r="U203" s="6" t="s">
        <v>628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2120</v>
      </c>
      <c r="B204" s="6" t="s">
        <v>26</v>
      </c>
      <c r="C204" s="6" t="s">
        <v>1162</v>
      </c>
      <c r="D204" s="6" t="s">
        <v>27</v>
      </c>
      <c r="E204" s="6" t="s">
        <v>1149</v>
      </c>
      <c r="F204" s="6" t="str">
        <f>IF(ISBLANK(E204), "", Table2[[#This Row],[unique_id]])</f>
        <v>servers_network_power</v>
      </c>
      <c r="G204" s="6" t="s">
        <v>1143</v>
      </c>
      <c r="H204" s="6" t="s">
        <v>257</v>
      </c>
      <c r="I204" s="6" t="s">
        <v>141</v>
      </c>
      <c r="M204" s="6" t="s">
        <v>136</v>
      </c>
      <c r="T204" s="6"/>
      <c r="U204" s="6" t="s">
        <v>628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2121</v>
      </c>
      <c r="B205" s="6" t="s">
        <v>26</v>
      </c>
      <c r="C205" s="6" t="s">
        <v>631</v>
      </c>
      <c r="D205" s="6" t="s">
        <v>409</v>
      </c>
      <c r="E205" s="6" t="s">
        <v>408</v>
      </c>
      <c r="F205" s="6" t="str">
        <f>IF(ISBLANK(E205), "", Table2[[#This Row],[unique_id]])</f>
        <v>column_break</v>
      </c>
      <c r="G205" s="6" t="s">
        <v>405</v>
      </c>
      <c r="H205" s="6" t="s">
        <v>257</v>
      </c>
      <c r="I205" s="6" t="s">
        <v>141</v>
      </c>
      <c r="M205" s="6" t="s">
        <v>406</v>
      </c>
      <c r="N205" s="6" t="s">
        <v>407</v>
      </c>
      <c r="T205" s="6"/>
      <c r="V205" s="8"/>
      <c r="W205" s="8"/>
      <c r="X205" s="8"/>
      <c r="Y205" s="8"/>
      <c r="AF205" s="8"/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2122</v>
      </c>
      <c r="B206" s="6" t="s">
        <v>26</v>
      </c>
      <c r="C206" s="6" t="s">
        <v>1162</v>
      </c>
      <c r="D206" s="6" t="s">
        <v>27</v>
      </c>
      <c r="E206" s="6" t="s">
        <v>1172</v>
      </c>
      <c r="F206" s="6" t="str">
        <f>IF(ISBLANK(E206), "", Table2[[#This Row],[unique_id]])</f>
        <v>rack_modem_power</v>
      </c>
      <c r="G206" s="6" t="s">
        <v>232</v>
      </c>
      <c r="H206" s="6" t="s">
        <v>257</v>
      </c>
      <c r="I206" s="6" t="s">
        <v>141</v>
      </c>
      <c r="T206" s="6"/>
      <c r="U206" s="6" t="s">
        <v>628</v>
      </c>
      <c r="V206" s="8"/>
      <c r="W206" s="8"/>
      <c r="X206" s="8"/>
      <c r="Y206" s="8"/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2123</v>
      </c>
      <c r="B207" s="6" t="s">
        <v>26</v>
      </c>
      <c r="C207" s="6" t="s">
        <v>1162</v>
      </c>
      <c r="D207" s="6" t="s">
        <v>27</v>
      </c>
      <c r="E207" s="6" t="s">
        <v>1173</v>
      </c>
      <c r="F207" s="6" t="str">
        <f>IF(ISBLANK(E207), "", Table2[[#This Row],[unique_id]])</f>
        <v>rack_outlet_power</v>
      </c>
      <c r="G207" s="6" t="s">
        <v>417</v>
      </c>
      <c r="H207" s="6" t="s">
        <v>257</v>
      </c>
      <c r="I207" s="6" t="s">
        <v>141</v>
      </c>
      <c r="T207" s="6"/>
      <c r="U207" s="6" t="s">
        <v>628</v>
      </c>
      <c r="V207" s="8"/>
      <c r="W207" s="8"/>
      <c r="X207" s="8"/>
      <c r="Y207" s="8"/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2124</v>
      </c>
      <c r="B208" s="6" t="s">
        <v>26</v>
      </c>
      <c r="C208" s="6" t="s">
        <v>1162</v>
      </c>
      <c r="D208" s="6" t="s">
        <v>27</v>
      </c>
      <c r="E208" s="6" t="s">
        <v>1174</v>
      </c>
      <c r="F208" s="6" t="str">
        <f>IF(ISBLANK(E208), "", Table2[[#This Row],[unique_id]])</f>
        <v>kitchen_fan_power</v>
      </c>
      <c r="G208" s="6" t="s">
        <v>231</v>
      </c>
      <c r="H208" s="6" t="s">
        <v>257</v>
      </c>
      <c r="I208" s="6" t="s">
        <v>141</v>
      </c>
      <c r="T208" s="6"/>
      <c r="U208" s="6" t="s">
        <v>628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2125</v>
      </c>
      <c r="B209" s="6" t="s">
        <v>26</v>
      </c>
      <c r="C209" s="6" t="s">
        <v>1162</v>
      </c>
      <c r="D209" s="6" t="s">
        <v>27</v>
      </c>
      <c r="E209" s="6" t="s">
        <v>1175</v>
      </c>
      <c r="F209" s="6" t="str">
        <f>IF(ISBLANK(E209), "", Table2[[#This Row],[unique_id]])</f>
        <v>roof_network_switch_power</v>
      </c>
      <c r="G209" s="6" t="s">
        <v>230</v>
      </c>
      <c r="H209" s="6" t="s">
        <v>257</v>
      </c>
      <c r="I209" s="6" t="s">
        <v>141</v>
      </c>
      <c r="T209" s="6"/>
      <c r="U209" s="6" t="s">
        <v>628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2126</v>
      </c>
      <c r="B210" s="6" t="s">
        <v>26</v>
      </c>
      <c r="C210" s="6" t="s">
        <v>1162</v>
      </c>
      <c r="D210" s="6" t="s">
        <v>27</v>
      </c>
      <c r="E210" s="6" t="s">
        <v>250</v>
      </c>
      <c r="F210" s="6" t="str">
        <f>IF(ISBLANK(E210), "", Table2[[#This Row],[unique_id]])</f>
        <v>home_energy_daily</v>
      </c>
      <c r="G210" s="6" t="s">
        <v>394</v>
      </c>
      <c r="H210" s="6" t="s">
        <v>229</v>
      </c>
      <c r="I210" s="6" t="s">
        <v>141</v>
      </c>
      <c r="M210" s="6" t="s">
        <v>90</v>
      </c>
      <c r="T210" s="6"/>
      <c r="U210" s="6" t="s">
        <v>627</v>
      </c>
      <c r="V210" s="8"/>
      <c r="W210" s="8"/>
      <c r="X210" s="8"/>
      <c r="Y210" s="8"/>
      <c r="AB210" s="6" t="s">
        <v>404</v>
      </c>
      <c r="AD210" s="6" t="s">
        <v>259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2127</v>
      </c>
      <c r="B211" s="6" t="s">
        <v>26</v>
      </c>
      <c r="C211" s="6" t="s">
        <v>1162</v>
      </c>
      <c r="D211" s="6" t="s">
        <v>27</v>
      </c>
      <c r="E211" s="6" t="s">
        <v>396</v>
      </c>
      <c r="F211" s="6" t="str">
        <f>IF(ISBLANK(E211), "", Table2[[#This Row],[unique_id]])</f>
        <v>home_base_energy_daily</v>
      </c>
      <c r="G211" s="6" t="s">
        <v>392</v>
      </c>
      <c r="H211" s="6" t="s">
        <v>229</v>
      </c>
      <c r="I211" s="6" t="s">
        <v>141</v>
      </c>
      <c r="M211" s="6" t="s">
        <v>90</v>
      </c>
      <c r="T211" s="6"/>
      <c r="U211" s="6" t="s">
        <v>627</v>
      </c>
      <c r="V211" s="8"/>
      <c r="W211" s="8"/>
      <c r="X211" s="8"/>
      <c r="Y211" s="8"/>
      <c r="AB211" s="6" t="s">
        <v>404</v>
      </c>
      <c r="AD211" s="6" t="s">
        <v>259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2128</v>
      </c>
      <c r="B212" s="6" t="s">
        <v>26</v>
      </c>
      <c r="C212" s="6" t="s">
        <v>1162</v>
      </c>
      <c r="D212" s="6" t="s">
        <v>27</v>
      </c>
      <c r="E212" s="6" t="s">
        <v>395</v>
      </c>
      <c r="F212" s="6" t="str">
        <f>IF(ISBLANK(E212), "", Table2[[#This Row],[unique_id]])</f>
        <v>home_peak_energy_daily</v>
      </c>
      <c r="G212" s="6" t="s">
        <v>393</v>
      </c>
      <c r="H212" s="6" t="s">
        <v>229</v>
      </c>
      <c r="I212" s="6" t="s">
        <v>141</v>
      </c>
      <c r="M212" s="6" t="s">
        <v>90</v>
      </c>
      <c r="T212" s="6"/>
      <c r="U212" s="6" t="s">
        <v>627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2129</v>
      </c>
      <c r="B213" s="6" t="s">
        <v>26</v>
      </c>
      <c r="C213" s="6" t="s">
        <v>631</v>
      </c>
      <c r="D213" s="6" t="s">
        <v>409</v>
      </c>
      <c r="E213" s="6" t="s">
        <v>629</v>
      </c>
      <c r="F213" s="6" t="str">
        <f>IF(ISBLANK(E213), "", Table2[[#This Row],[unique_id]])</f>
        <v>graph_break</v>
      </c>
      <c r="G213" s="6" t="s">
        <v>630</v>
      </c>
      <c r="H213" s="6" t="s">
        <v>229</v>
      </c>
      <c r="I213" s="6" t="s">
        <v>141</v>
      </c>
      <c r="T213" s="6"/>
      <c r="U213" s="6" t="s">
        <v>627</v>
      </c>
      <c r="V213" s="8"/>
      <c r="W213" s="8"/>
      <c r="X213" s="8"/>
      <c r="Y213" s="8"/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2130</v>
      </c>
      <c r="B214" s="6" t="s">
        <v>26</v>
      </c>
      <c r="C214" s="6" t="s">
        <v>1162</v>
      </c>
      <c r="D214" s="6" t="s">
        <v>27</v>
      </c>
      <c r="E214" s="6" t="s">
        <v>1146</v>
      </c>
      <c r="F214" s="6" t="str">
        <f>IF(ISBLANK(E214), "", Table2[[#This Row],[unique_id]])</f>
        <v>lights_energy_daily</v>
      </c>
      <c r="G214" s="10" t="s">
        <v>1215</v>
      </c>
      <c r="H214" s="6" t="s">
        <v>229</v>
      </c>
      <c r="I214" s="6" t="s">
        <v>141</v>
      </c>
      <c r="M214" s="6" t="s">
        <v>136</v>
      </c>
      <c r="T214" s="6"/>
      <c r="U214" s="6" t="s">
        <v>627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2131</v>
      </c>
      <c r="B215" s="6" t="s">
        <v>26</v>
      </c>
      <c r="C215" s="6" t="s">
        <v>1162</v>
      </c>
      <c r="D215" s="6" t="s">
        <v>27</v>
      </c>
      <c r="E215" s="6" t="s">
        <v>1147</v>
      </c>
      <c r="F215" s="6" t="str">
        <f>IF(ISBLANK(E215), "", Table2[[#This Row],[unique_id]])</f>
        <v>fans_energy_daily</v>
      </c>
      <c r="G215" s="10" t="s">
        <v>1214</v>
      </c>
      <c r="H215" s="6" t="s">
        <v>229</v>
      </c>
      <c r="I215" s="6" t="s">
        <v>141</v>
      </c>
      <c r="M215" s="6" t="s">
        <v>136</v>
      </c>
      <c r="T215" s="6"/>
      <c r="U215" s="6" t="s">
        <v>627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2132</v>
      </c>
      <c r="B216" s="6" t="s">
        <v>26</v>
      </c>
      <c r="C216" s="6" t="s">
        <v>1162</v>
      </c>
      <c r="D216" s="6" t="s">
        <v>27</v>
      </c>
      <c r="E216" s="6" t="s">
        <v>1213</v>
      </c>
      <c r="F216" s="6" t="str">
        <f>IF(ISBLANK(E216), "", Table2[[#This Row],[unique_id]])</f>
        <v>kitchen_coffee_machine_energy_daily</v>
      </c>
      <c r="G216" s="6" t="s">
        <v>135</v>
      </c>
      <c r="H216" s="6" t="s">
        <v>229</v>
      </c>
      <c r="I216" s="6" t="s">
        <v>141</v>
      </c>
      <c r="M216" s="6" t="s">
        <v>136</v>
      </c>
      <c r="T216" s="6"/>
      <c r="U216" s="6" t="s">
        <v>627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2133</v>
      </c>
      <c r="B217" s="6" t="s">
        <v>26</v>
      </c>
      <c r="C217" s="6" t="s">
        <v>1162</v>
      </c>
      <c r="D217" s="6" t="s">
        <v>27</v>
      </c>
      <c r="E217" s="6" t="s">
        <v>1176</v>
      </c>
      <c r="F217" s="6" t="str">
        <f>IF(ISBLANK(E217), "", Table2[[#This Row],[unique_id]])</f>
        <v>study_battery_charger_energy_daily</v>
      </c>
      <c r="G217" s="6" t="s">
        <v>242</v>
      </c>
      <c r="H217" s="6" t="s">
        <v>229</v>
      </c>
      <c r="I217" s="6" t="s">
        <v>141</v>
      </c>
      <c r="M217" s="6" t="s">
        <v>136</v>
      </c>
      <c r="T217" s="6"/>
      <c r="U217" s="6" t="s">
        <v>627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2134</v>
      </c>
      <c r="B218" s="6" t="s">
        <v>26</v>
      </c>
      <c r="C218" s="6" t="s">
        <v>1162</v>
      </c>
      <c r="D218" s="6" t="s">
        <v>27</v>
      </c>
      <c r="E218" s="6" t="s">
        <v>1177</v>
      </c>
      <c r="F218" s="6" t="str">
        <f>IF(ISBLANK(E218), "", Table2[[#This Row],[unique_id]])</f>
        <v>laundry_vacuum_charger_energy_daily</v>
      </c>
      <c r="G218" s="6" t="s">
        <v>241</v>
      </c>
      <c r="H218" s="6" t="s">
        <v>229</v>
      </c>
      <c r="I218" s="6" t="s">
        <v>141</v>
      </c>
      <c r="M218" s="6" t="s">
        <v>136</v>
      </c>
      <c r="T218" s="6"/>
      <c r="U218" s="6" t="s">
        <v>627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2135</v>
      </c>
      <c r="B219" s="6" t="s">
        <v>228</v>
      </c>
      <c r="C219" s="6" t="s">
        <v>1049</v>
      </c>
      <c r="D219" s="6" t="s">
        <v>27</v>
      </c>
      <c r="E219" s="6" t="s">
        <v>642</v>
      </c>
      <c r="F219" s="6" t="str">
        <f>IF(ISBLANK(E219), "", Table2[[#This Row],[unique_id]])</f>
        <v>outdoor_pool_filter_energy_daily</v>
      </c>
      <c r="G219" s="6" t="s">
        <v>389</v>
      </c>
      <c r="H219" s="6" t="s">
        <v>229</v>
      </c>
      <c r="I219" s="6" t="s">
        <v>141</v>
      </c>
      <c r="M219" s="6" t="s">
        <v>136</v>
      </c>
      <c r="T219" s="6"/>
      <c r="U219" s="6" t="s">
        <v>627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2136</v>
      </c>
      <c r="B220" s="6" t="s">
        <v>834</v>
      </c>
      <c r="C220" s="6" t="s">
        <v>1049</v>
      </c>
      <c r="D220" s="6" t="s">
        <v>27</v>
      </c>
      <c r="E220" s="6" t="s">
        <v>644</v>
      </c>
      <c r="F220" s="6" t="str">
        <f>IF(ISBLANK(E220), "", Table2[[#This Row],[unique_id]])</f>
        <v>roof_water_heater_booster_energy_today</v>
      </c>
      <c r="G220" s="6" t="s">
        <v>645</v>
      </c>
      <c r="H220" s="6" t="s">
        <v>229</v>
      </c>
      <c r="I220" s="6" t="s">
        <v>141</v>
      </c>
      <c r="M220" s="6" t="s">
        <v>136</v>
      </c>
      <c r="T220" s="6"/>
      <c r="U220" s="6" t="s">
        <v>627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2137</v>
      </c>
      <c r="B221" s="6" t="s">
        <v>26</v>
      </c>
      <c r="C221" s="6" t="s">
        <v>1162</v>
      </c>
      <c r="D221" s="6" t="s">
        <v>27</v>
      </c>
      <c r="E221" s="6" t="s">
        <v>1178</v>
      </c>
      <c r="F221" s="6" t="str">
        <f>IF(ISBLANK(E221), "", Table2[[#This Row],[unique_id]])</f>
        <v>kitchen_dish_washer_energy_daily</v>
      </c>
      <c r="G221" s="6" t="s">
        <v>239</v>
      </c>
      <c r="H221" s="6" t="s">
        <v>229</v>
      </c>
      <c r="I221" s="6" t="s">
        <v>141</v>
      </c>
      <c r="M221" s="6" t="s">
        <v>136</v>
      </c>
      <c r="T221" s="6"/>
      <c r="U221" s="6" t="s">
        <v>627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2138</v>
      </c>
      <c r="B222" s="6" t="s">
        <v>26</v>
      </c>
      <c r="C222" s="6" t="s">
        <v>1162</v>
      </c>
      <c r="D222" s="6" t="s">
        <v>27</v>
      </c>
      <c r="E222" s="6" t="s">
        <v>1179</v>
      </c>
      <c r="F222" s="6" t="str">
        <f>IF(ISBLANK(E222), "", Table2[[#This Row],[unique_id]])</f>
        <v>laundry_clothes_dryer_energy_daily</v>
      </c>
      <c r="G222" s="6" t="s">
        <v>240</v>
      </c>
      <c r="H222" s="6" t="s">
        <v>229</v>
      </c>
      <c r="I222" s="6" t="s">
        <v>141</v>
      </c>
      <c r="M222" s="6" t="s">
        <v>136</v>
      </c>
      <c r="T222" s="6"/>
      <c r="U222" s="6" t="s">
        <v>627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2139</v>
      </c>
      <c r="B223" s="6" t="s">
        <v>26</v>
      </c>
      <c r="C223" s="6" t="s">
        <v>1162</v>
      </c>
      <c r="D223" s="6" t="s">
        <v>27</v>
      </c>
      <c r="E223" s="6" t="s">
        <v>1161</v>
      </c>
      <c r="F223" s="6" t="str">
        <f>IF(ISBLANK(E223), "", Table2[[#This Row],[unique_id]])</f>
        <v>laundry_washing_machine_energy_daily</v>
      </c>
      <c r="G223" s="6" t="s">
        <v>238</v>
      </c>
      <c r="H223" s="6" t="s">
        <v>229</v>
      </c>
      <c r="I223" s="6" t="s">
        <v>141</v>
      </c>
      <c r="M223" s="6" t="s">
        <v>136</v>
      </c>
      <c r="T223" s="6"/>
      <c r="U223" s="6" t="s">
        <v>627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2140</v>
      </c>
      <c r="B224" s="6" t="s">
        <v>26</v>
      </c>
      <c r="C224" s="6" t="s">
        <v>1162</v>
      </c>
      <c r="D224" s="6" t="s">
        <v>27</v>
      </c>
      <c r="E224" s="6" t="s">
        <v>1180</v>
      </c>
      <c r="F224" s="6" t="str">
        <f>IF(ISBLANK(E224), "", Table2[[#This Row],[unique_id]])</f>
        <v>kitchen_fridge_energy_daily</v>
      </c>
      <c r="G224" s="6" t="s">
        <v>234</v>
      </c>
      <c r="H224" s="6" t="s">
        <v>229</v>
      </c>
      <c r="I224" s="6" t="s">
        <v>141</v>
      </c>
      <c r="M224" s="6" t="s">
        <v>136</v>
      </c>
      <c r="T224" s="6"/>
      <c r="U224" s="6" t="s">
        <v>627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2141</v>
      </c>
      <c r="B225" s="6" t="s">
        <v>26</v>
      </c>
      <c r="C225" s="6" t="s">
        <v>1162</v>
      </c>
      <c r="D225" s="6" t="s">
        <v>27</v>
      </c>
      <c r="E225" s="6" t="s">
        <v>1181</v>
      </c>
      <c r="F225" s="6" t="str">
        <f>IF(ISBLANK(E225), "", Table2[[#This Row],[unique_id]])</f>
        <v>deck_freezer_energy_daily</v>
      </c>
      <c r="G225" s="6" t="s">
        <v>235</v>
      </c>
      <c r="H225" s="6" t="s">
        <v>229</v>
      </c>
      <c r="I225" s="6" t="s">
        <v>141</v>
      </c>
      <c r="M225" s="6" t="s">
        <v>136</v>
      </c>
      <c r="T225" s="6"/>
      <c r="U225" s="6" t="s">
        <v>627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2142</v>
      </c>
      <c r="B226" s="6" t="s">
        <v>26</v>
      </c>
      <c r="C226" s="6" t="s">
        <v>1162</v>
      </c>
      <c r="D226" s="6" t="s">
        <v>27</v>
      </c>
      <c r="E226" s="6" t="s">
        <v>1207</v>
      </c>
      <c r="F226" s="6" t="str">
        <f>IF(ISBLANK(E226), "", Table2[[#This Row],[unique_id]])</f>
        <v>bathroom_towel_rails_energy_daily</v>
      </c>
      <c r="G226" s="6" t="s">
        <v>648</v>
      </c>
      <c r="H226" s="6" t="s">
        <v>229</v>
      </c>
      <c r="I226" s="6" t="s">
        <v>141</v>
      </c>
      <c r="M226" s="6" t="s">
        <v>136</v>
      </c>
      <c r="T226" s="6"/>
      <c r="U226" s="6" t="s">
        <v>627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2143</v>
      </c>
      <c r="B227" s="6" t="s">
        <v>26</v>
      </c>
      <c r="C227" s="6" t="s">
        <v>1162</v>
      </c>
      <c r="D227" s="6" t="s">
        <v>27</v>
      </c>
      <c r="E227" s="6" t="s">
        <v>1182</v>
      </c>
      <c r="F227" s="6" t="str">
        <f>IF(ISBLANK(E227), "", Table2[[#This Row],[unique_id]])</f>
        <v>study_outlet_energy_daily</v>
      </c>
      <c r="G227" s="6" t="s">
        <v>237</v>
      </c>
      <c r="H227" s="6" t="s">
        <v>229</v>
      </c>
      <c r="I227" s="6" t="s">
        <v>141</v>
      </c>
      <c r="M227" s="6" t="s">
        <v>136</v>
      </c>
      <c r="T227" s="6"/>
      <c r="U227" s="6" t="s">
        <v>627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2144</v>
      </c>
      <c r="B228" s="6" t="s">
        <v>26</v>
      </c>
      <c r="C228" s="6" t="s">
        <v>1162</v>
      </c>
      <c r="D228" s="6" t="s">
        <v>27</v>
      </c>
      <c r="E228" s="6" t="s">
        <v>1183</v>
      </c>
      <c r="F228" s="6" t="str">
        <f>IF(ISBLANK(E228), "", Table2[[#This Row],[unique_id]])</f>
        <v>office_outlet_energy_daily</v>
      </c>
      <c r="G228" s="6" t="s">
        <v>236</v>
      </c>
      <c r="H228" s="6" t="s">
        <v>229</v>
      </c>
      <c r="I228" s="6" t="s">
        <v>141</v>
      </c>
      <c r="M228" s="6" t="s">
        <v>136</v>
      </c>
      <c r="T228" s="6"/>
      <c r="U228" s="6" t="s">
        <v>627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2145</v>
      </c>
      <c r="B229" s="6" t="s">
        <v>26</v>
      </c>
      <c r="C229" s="6" t="s">
        <v>1162</v>
      </c>
      <c r="D229" s="6" t="s">
        <v>27</v>
      </c>
      <c r="E229" s="6" t="s">
        <v>1184</v>
      </c>
      <c r="F229" s="6" t="str">
        <f>IF(ISBLANK(E229), "", Table2[[#This Row],[unique_id]])</f>
        <v>roof_network_switch_energy_daily</v>
      </c>
      <c r="G229" s="6" t="s">
        <v>230</v>
      </c>
      <c r="H229" s="6" t="s">
        <v>229</v>
      </c>
      <c r="I229" s="6" t="s">
        <v>141</v>
      </c>
      <c r="T229" s="6"/>
      <c r="U229" s="6" t="s">
        <v>627</v>
      </c>
      <c r="V229" s="8"/>
      <c r="W229" s="8"/>
      <c r="X229" s="8"/>
      <c r="Y229" s="8"/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2146</v>
      </c>
      <c r="B230" s="6" t="s">
        <v>26</v>
      </c>
      <c r="C230" s="6" t="s">
        <v>1162</v>
      </c>
      <c r="D230" s="6" t="s">
        <v>27</v>
      </c>
      <c r="E230" s="6" t="s">
        <v>1185</v>
      </c>
      <c r="F230" s="6" t="str">
        <f>IF(ISBLANK(E230), "", Table2[[#This Row],[unique_id]])</f>
        <v>rack_modem_energy_daily</v>
      </c>
      <c r="G230" s="6" t="s">
        <v>232</v>
      </c>
      <c r="H230" s="6" t="s">
        <v>229</v>
      </c>
      <c r="I230" s="6" t="s">
        <v>141</v>
      </c>
      <c r="T230" s="6"/>
      <c r="U230" s="6" t="s">
        <v>627</v>
      </c>
      <c r="V230" s="8"/>
      <c r="W230" s="8"/>
      <c r="X230" s="8"/>
      <c r="Y230" s="8"/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2147</v>
      </c>
      <c r="B231" s="6" t="s">
        <v>26</v>
      </c>
      <c r="C231" s="6" t="s">
        <v>1162</v>
      </c>
      <c r="D231" s="6" t="s">
        <v>27</v>
      </c>
      <c r="E231" s="6" t="s">
        <v>1224</v>
      </c>
      <c r="F231" s="6" t="str">
        <f>IF(ISBLANK(E231), "", Table2[[#This Row],[unique_id]])</f>
        <v>audio_visual_devices_energy_daily</v>
      </c>
      <c r="G231" s="6" t="s">
        <v>1223</v>
      </c>
      <c r="H231" s="6" t="s">
        <v>229</v>
      </c>
      <c r="I231" s="6" t="s">
        <v>141</v>
      </c>
      <c r="M231" s="6" t="s">
        <v>136</v>
      </c>
      <c r="T231" s="6"/>
      <c r="U231" s="6" t="s">
        <v>627</v>
      </c>
      <c r="V231" s="8"/>
      <c r="W231" s="8"/>
      <c r="X231" s="8"/>
      <c r="Y231" s="8"/>
      <c r="AB231" s="6" t="s">
        <v>404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2148</v>
      </c>
      <c r="B232" s="6" t="s">
        <v>26</v>
      </c>
      <c r="C232" s="6" t="s">
        <v>1162</v>
      </c>
      <c r="D232" s="6" t="s">
        <v>27</v>
      </c>
      <c r="E232" s="6" t="s">
        <v>1150</v>
      </c>
      <c r="F232" s="6" t="str">
        <f>IF(ISBLANK(E232), "", Table2[[#This Row],[unique_id]])</f>
        <v>servers_network_energy_daily</v>
      </c>
      <c r="G232" s="6" t="s">
        <v>1143</v>
      </c>
      <c r="H232" s="6" t="s">
        <v>229</v>
      </c>
      <c r="I232" s="6" t="s">
        <v>141</v>
      </c>
      <c r="M232" s="6" t="s">
        <v>136</v>
      </c>
      <c r="T232" s="6"/>
      <c r="U232" s="6" t="s">
        <v>627</v>
      </c>
      <c r="V232" s="8"/>
      <c r="W232" s="8"/>
      <c r="X232" s="8"/>
      <c r="Y232" s="8"/>
      <c r="AB232" s="6" t="s">
        <v>404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2149</v>
      </c>
      <c r="B233" s="6" t="s">
        <v>26</v>
      </c>
      <c r="C233" s="6" t="s">
        <v>1162</v>
      </c>
      <c r="D233" s="6" t="s">
        <v>27</v>
      </c>
      <c r="E233" s="6" t="s">
        <v>1186</v>
      </c>
      <c r="F233" s="6" t="str">
        <f>IF(ISBLANK(E233), "", Table2[[#This Row],[unique_id]])</f>
        <v>rack_outlet_energy_daily</v>
      </c>
      <c r="G233" s="6" t="s">
        <v>417</v>
      </c>
      <c r="H233" s="6" t="s">
        <v>229</v>
      </c>
      <c r="I233" s="6" t="s">
        <v>141</v>
      </c>
      <c r="T233" s="6"/>
      <c r="U233" s="6" t="s">
        <v>627</v>
      </c>
      <c r="V233" s="8"/>
      <c r="W233" s="8"/>
      <c r="X233" s="8"/>
      <c r="Y233" s="8"/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2150</v>
      </c>
      <c r="B234" s="6" t="s">
        <v>26</v>
      </c>
      <c r="C234" s="6" t="s">
        <v>1162</v>
      </c>
      <c r="D234" s="6" t="s">
        <v>27</v>
      </c>
      <c r="E234" s="6" t="s">
        <v>1187</v>
      </c>
      <c r="F234" s="6" t="str">
        <f>IF(ISBLANK(E234), "", Table2[[#This Row],[unique_id]])</f>
        <v>kitchen_fan_energy_daily</v>
      </c>
      <c r="G234" s="6" t="s">
        <v>231</v>
      </c>
      <c r="H234" s="6" t="s">
        <v>229</v>
      </c>
      <c r="I234" s="6" t="s">
        <v>141</v>
      </c>
      <c r="T234" s="6"/>
      <c r="U234" s="6" t="s">
        <v>627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2151</v>
      </c>
      <c r="B235" s="6" t="s">
        <v>26</v>
      </c>
      <c r="C235" s="6" t="s">
        <v>631</v>
      </c>
      <c r="D235" s="6" t="s">
        <v>409</v>
      </c>
      <c r="E235" s="6" t="s">
        <v>408</v>
      </c>
      <c r="F235" s="6" t="str">
        <f>IF(ISBLANK(E235), "", Table2[[#This Row],[unique_id]])</f>
        <v>column_break</v>
      </c>
      <c r="G235" s="6" t="s">
        <v>405</v>
      </c>
      <c r="H235" s="6" t="s">
        <v>229</v>
      </c>
      <c r="I235" s="6" t="s">
        <v>141</v>
      </c>
      <c r="M235" s="6" t="s">
        <v>406</v>
      </c>
      <c r="N235" s="6" t="s">
        <v>407</v>
      </c>
      <c r="T235" s="6"/>
      <c r="V235" s="8"/>
      <c r="W235" s="8"/>
      <c r="X235" s="8"/>
      <c r="Y235" s="8"/>
      <c r="AF235" s="8"/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2152</v>
      </c>
      <c r="B236" s="6" t="s">
        <v>228</v>
      </c>
      <c r="C236" s="6" t="s">
        <v>1162</v>
      </c>
      <c r="D236" s="6" t="s">
        <v>27</v>
      </c>
      <c r="E236" s="6" t="s">
        <v>252</v>
      </c>
      <c r="F236" s="6" t="str">
        <f>IF(ISBLANK(E236), "", Table2[[#This Row],[unique_id]])</f>
        <v>home_energy_weekly</v>
      </c>
      <c r="G236" s="6" t="s">
        <v>394</v>
      </c>
      <c r="H236" s="6" t="s">
        <v>251</v>
      </c>
      <c r="I236" s="6" t="s">
        <v>141</v>
      </c>
      <c r="M236" s="6" t="s">
        <v>90</v>
      </c>
      <c r="T236" s="6"/>
      <c r="U236" s="6" t="s">
        <v>627</v>
      </c>
      <c r="V236" s="8"/>
      <c r="W236" s="8"/>
      <c r="X236" s="8"/>
      <c r="Y236" s="8"/>
      <c r="AB236" s="6" t="s">
        <v>404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2153</v>
      </c>
      <c r="B237" s="6" t="s">
        <v>228</v>
      </c>
      <c r="C237" s="6" t="s">
        <v>1162</v>
      </c>
      <c r="D237" s="6" t="s">
        <v>27</v>
      </c>
      <c r="E237" s="6" t="s">
        <v>401</v>
      </c>
      <c r="F237" s="6" t="str">
        <f>IF(ISBLANK(E237), "", Table2[[#This Row],[unique_id]])</f>
        <v>home_base_energy_weekly</v>
      </c>
      <c r="G237" s="6" t="s">
        <v>392</v>
      </c>
      <c r="H237" s="6" t="s">
        <v>251</v>
      </c>
      <c r="I237" s="6" t="s">
        <v>141</v>
      </c>
      <c r="M237" s="6" t="s">
        <v>90</v>
      </c>
      <c r="T237" s="6"/>
      <c r="U237" s="6" t="s">
        <v>627</v>
      </c>
      <c r="V237" s="8"/>
      <c r="W237" s="8"/>
      <c r="X237" s="8"/>
      <c r="Y237" s="8"/>
      <c r="AB237" s="6" t="s">
        <v>404</v>
      </c>
      <c r="AD237" s="6" t="s">
        <v>259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2154</v>
      </c>
      <c r="B238" s="6" t="s">
        <v>228</v>
      </c>
      <c r="C238" s="6" t="s">
        <v>1162</v>
      </c>
      <c r="D238" s="6" t="s">
        <v>27</v>
      </c>
      <c r="E238" s="6" t="s">
        <v>402</v>
      </c>
      <c r="F238" s="6" t="str">
        <f>IF(ISBLANK(E238), "", Table2[[#This Row],[unique_id]])</f>
        <v>home_peak_energy_weekly</v>
      </c>
      <c r="G238" s="6" t="s">
        <v>393</v>
      </c>
      <c r="H238" s="6" t="s">
        <v>251</v>
      </c>
      <c r="I238" s="6" t="s">
        <v>141</v>
      </c>
      <c r="M238" s="6" t="s">
        <v>90</v>
      </c>
      <c r="T238" s="6"/>
      <c r="U238" s="6" t="s">
        <v>627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2155</v>
      </c>
      <c r="B239" s="6" t="s">
        <v>228</v>
      </c>
      <c r="C239" s="6" t="s">
        <v>1162</v>
      </c>
      <c r="D239" s="6" t="s">
        <v>27</v>
      </c>
      <c r="E239" s="6" t="s">
        <v>253</v>
      </c>
      <c r="F239" s="6" t="str">
        <f>IF(ISBLANK(E239), "", Table2[[#This Row],[unique_id]])</f>
        <v>home_energy_monthly</v>
      </c>
      <c r="G239" s="6" t="s">
        <v>394</v>
      </c>
      <c r="H239" s="6" t="s">
        <v>254</v>
      </c>
      <c r="I239" s="6" t="s">
        <v>141</v>
      </c>
      <c r="M239" s="6" t="s">
        <v>90</v>
      </c>
      <c r="T239" s="6"/>
      <c r="U239" s="6" t="s">
        <v>627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2156</v>
      </c>
      <c r="B240" s="6" t="s">
        <v>228</v>
      </c>
      <c r="C240" s="6" t="s">
        <v>1162</v>
      </c>
      <c r="D240" s="6" t="s">
        <v>27</v>
      </c>
      <c r="E240" s="6" t="s">
        <v>399</v>
      </c>
      <c r="F240" s="6" t="str">
        <f>IF(ISBLANK(E240), "", Table2[[#This Row],[unique_id]])</f>
        <v>home_base_energy_monthly</v>
      </c>
      <c r="G240" s="6" t="s">
        <v>392</v>
      </c>
      <c r="H240" s="6" t="s">
        <v>254</v>
      </c>
      <c r="I240" s="6" t="s">
        <v>141</v>
      </c>
      <c r="M240" s="6" t="s">
        <v>90</v>
      </c>
      <c r="T240" s="6"/>
      <c r="U240" s="6" t="s">
        <v>627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2157</v>
      </c>
      <c r="B241" s="6" t="s">
        <v>228</v>
      </c>
      <c r="C241" s="6" t="s">
        <v>1162</v>
      </c>
      <c r="D241" s="6" t="s">
        <v>27</v>
      </c>
      <c r="E241" s="6" t="s">
        <v>400</v>
      </c>
      <c r="F241" s="6" t="str">
        <f>IF(ISBLANK(E241), "", Table2[[#This Row],[unique_id]])</f>
        <v>home_peak_energy_monthly</v>
      </c>
      <c r="G241" s="6" t="s">
        <v>393</v>
      </c>
      <c r="H241" s="6" t="s">
        <v>254</v>
      </c>
      <c r="I241" s="6" t="s">
        <v>141</v>
      </c>
      <c r="M241" s="6" t="s">
        <v>90</v>
      </c>
      <c r="T241" s="6"/>
      <c r="U241" s="6" t="s">
        <v>627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2158</v>
      </c>
      <c r="B242" s="6" t="s">
        <v>228</v>
      </c>
      <c r="C242" s="6" t="s">
        <v>1162</v>
      </c>
      <c r="D242" s="6" t="s">
        <v>27</v>
      </c>
      <c r="E242" s="6" t="s">
        <v>255</v>
      </c>
      <c r="F242" s="6" t="str">
        <f>IF(ISBLANK(E242), "", Table2[[#This Row],[unique_id]])</f>
        <v>home_energy_yearly</v>
      </c>
      <c r="G242" s="6" t="s">
        <v>394</v>
      </c>
      <c r="H242" s="6" t="s">
        <v>256</v>
      </c>
      <c r="I242" s="6" t="s">
        <v>141</v>
      </c>
      <c r="M242" s="6" t="s">
        <v>90</v>
      </c>
      <c r="T242" s="6"/>
      <c r="U242" s="6" t="s">
        <v>627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2159</v>
      </c>
      <c r="B243" s="6" t="s">
        <v>228</v>
      </c>
      <c r="C243" s="6" t="s">
        <v>1162</v>
      </c>
      <c r="D243" s="6" t="s">
        <v>27</v>
      </c>
      <c r="E243" s="6" t="s">
        <v>397</v>
      </c>
      <c r="F243" s="6" t="str">
        <f>IF(ISBLANK(E243), "", Table2[[#This Row],[unique_id]])</f>
        <v>home_base_energy_yearly</v>
      </c>
      <c r="G243" s="6" t="s">
        <v>392</v>
      </c>
      <c r="H243" s="6" t="s">
        <v>256</v>
      </c>
      <c r="I243" s="6" t="s">
        <v>141</v>
      </c>
      <c r="M243" s="6" t="s">
        <v>90</v>
      </c>
      <c r="T243" s="6"/>
      <c r="U243" s="6" t="s">
        <v>627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2160</v>
      </c>
      <c r="B244" s="6" t="s">
        <v>228</v>
      </c>
      <c r="C244" s="6" t="s">
        <v>1162</v>
      </c>
      <c r="D244" s="6" t="s">
        <v>27</v>
      </c>
      <c r="E244" s="6" t="s">
        <v>398</v>
      </c>
      <c r="F244" s="6" t="str">
        <f>IF(ISBLANK(E244), "", Table2[[#This Row],[unique_id]])</f>
        <v>home_peak_energy_yearly</v>
      </c>
      <c r="G244" s="6" t="s">
        <v>393</v>
      </c>
      <c r="H244" s="6" t="s">
        <v>256</v>
      </c>
      <c r="I244" s="6" t="s">
        <v>141</v>
      </c>
      <c r="M244" s="6" t="s">
        <v>90</v>
      </c>
      <c r="T244" s="6"/>
      <c r="U244" s="6" t="s">
        <v>627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2400</v>
      </c>
      <c r="B245" s="6" t="s">
        <v>26</v>
      </c>
      <c r="C245" s="6" t="s">
        <v>188</v>
      </c>
      <c r="D245" s="6" t="s">
        <v>27</v>
      </c>
      <c r="E245" s="6" t="s">
        <v>142</v>
      </c>
      <c r="F245" s="6" t="str">
        <f>IF(ISBLANK(E245), "", Table2[[#This Row],[unique_id]])</f>
        <v>withings_weight_kg_graham</v>
      </c>
      <c r="G245" s="6" t="s">
        <v>343</v>
      </c>
      <c r="H245" s="6" t="s">
        <v>344</v>
      </c>
      <c r="I245" s="6" t="s">
        <v>143</v>
      </c>
      <c r="T245" s="6"/>
      <c r="V245" s="8"/>
      <c r="W245" s="8"/>
      <c r="X245" s="8"/>
      <c r="Y245" s="8"/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 t="s">
        <v>511</v>
      </c>
      <c r="AN245" s="8" t="s">
        <v>514</v>
      </c>
      <c r="AO245" s="6" t="s">
        <v>513</v>
      </c>
      <c r="AP245" s="6" t="s">
        <v>515</v>
      </c>
      <c r="AQ245" s="6" t="s">
        <v>188</v>
      </c>
      <c r="AS245" s="6" t="s">
        <v>512</v>
      </c>
      <c r="AU245" s="6" t="s">
        <v>527</v>
      </c>
      <c r="AV245" s="13" t="s">
        <v>611</v>
      </c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>[["mac", "00:24:e4:af:5a:e6"]]</v>
      </c>
    </row>
    <row r="246" spans="1:52" ht="16" customHeight="1">
      <c r="A246" s="6">
        <v>2500</v>
      </c>
      <c r="B246" s="6" t="s">
        <v>834</v>
      </c>
      <c r="C246" s="6" t="s">
        <v>320</v>
      </c>
      <c r="D246" s="6" t="s">
        <v>27</v>
      </c>
      <c r="E246" s="6" t="s">
        <v>311</v>
      </c>
      <c r="F246" s="6" t="str">
        <f>IF(ISBLANK(E246), "", Table2[[#This Row],[unique_id]])</f>
        <v>network_internet_uptime</v>
      </c>
      <c r="G246" s="6" t="s">
        <v>330</v>
      </c>
      <c r="H246" s="6" t="s">
        <v>1097</v>
      </c>
      <c r="I246" s="6" t="s">
        <v>335</v>
      </c>
      <c r="M246" s="6" t="s">
        <v>136</v>
      </c>
      <c r="T246" s="6"/>
      <c r="V246" s="8"/>
      <c r="W246" s="8"/>
      <c r="X246" s="8"/>
      <c r="Y246" s="8"/>
      <c r="AA246" s="6" t="s">
        <v>31</v>
      </c>
      <c r="AB246" s="6" t="s">
        <v>312</v>
      </c>
      <c r="AD246" s="6" t="s">
        <v>332</v>
      </c>
      <c r="AE246" s="6">
        <v>200</v>
      </c>
      <c r="AF246" s="8" t="s">
        <v>34</v>
      </c>
      <c r="AG246" s="6" t="s">
        <v>316</v>
      </c>
      <c r="AH246" s="6" t="str">
        <f>IF(ISBLANK(AG246),  "", _xlfn.CONCAT("haas/entity/sensor/", LOWER(C246), "/", E246, "/config"))</f>
        <v>haas/entity/sensor/internet/network_internet_uptime/config</v>
      </c>
      <c r="AI246" s="6" t="s">
        <v>1085</v>
      </c>
      <c r="AK246" s="6">
        <v>1</v>
      </c>
      <c r="AL246" s="32" t="s">
        <v>1086</v>
      </c>
      <c r="AM246" s="6" t="s">
        <v>1089</v>
      </c>
      <c r="AN246" s="8" t="s">
        <v>1087</v>
      </c>
      <c r="AO246" s="6" t="s">
        <v>1088</v>
      </c>
      <c r="AP246" s="6" t="s">
        <v>1090</v>
      </c>
      <c r="AQ246" s="6" t="s">
        <v>315</v>
      </c>
      <c r="AS246" s="6" t="s">
        <v>172</v>
      </c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2501</v>
      </c>
      <c r="B247" s="6" t="s">
        <v>26</v>
      </c>
      <c r="C247" s="6" t="s">
        <v>320</v>
      </c>
      <c r="D247" s="6" t="s">
        <v>27</v>
      </c>
      <c r="E247" s="6" t="s">
        <v>307</v>
      </c>
      <c r="F247" s="6" t="str">
        <f>IF(ISBLANK(E247), "", Table2[[#This Row],[unique_id]])</f>
        <v>network_internet_ping</v>
      </c>
      <c r="G247" s="6" t="s">
        <v>308</v>
      </c>
      <c r="H247" s="6" t="s">
        <v>1097</v>
      </c>
      <c r="I247" s="6" t="s">
        <v>335</v>
      </c>
      <c r="M247" s="6" t="s">
        <v>136</v>
      </c>
      <c r="T247" s="6"/>
      <c r="V247" s="8"/>
      <c r="W247" s="8"/>
      <c r="X247" s="8"/>
      <c r="Y247" s="8"/>
      <c r="AA247" s="6" t="s">
        <v>31</v>
      </c>
      <c r="AB247" s="6" t="s">
        <v>313</v>
      </c>
      <c r="AC247" s="6" t="s">
        <v>1091</v>
      </c>
      <c r="AD247" s="6" t="s">
        <v>331</v>
      </c>
      <c r="AE247" s="6">
        <v>200</v>
      </c>
      <c r="AF247" s="8" t="s">
        <v>34</v>
      </c>
      <c r="AG247" s="6" t="s">
        <v>317</v>
      </c>
      <c r="AH247" s="6" t="str">
        <f>IF(ISBLANK(AG247),  "", _xlfn.CONCAT("haas/entity/sensor/", LOWER(C247), "/", E247, "/config"))</f>
        <v>haas/entity/sensor/internet/network_internet_ping/config</v>
      </c>
      <c r="AI247" s="6" t="s">
        <v>1085</v>
      </c>
      <c r="AJ247" s="45" t="s">
        <v>1093</v>
      </c>
      <c r="AK247" s="6">
        <v>1</v>
      </c>
      <c r="AL247" s="32" t="s">
        <v>1086</v>
      </c>
      <c r="AM247" s="6" t="s">
        <v>1089</v>
      </c>
      <c r="AN247" s="8" t="s">
        <v>1087</v>
      </c>
      <c r="AO247" s="6" t="s">
        <v>1088</v>
      </c>
      <c r="AP247" s="6" t="s">
        <v>1090</v>
      </c>
      <c r="AQ247" s="6" t="s">
        <v>315</v>
      </c>
      <c r="AS247" s="6" t="s">
        <v>172</v>
      </c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2502</v>
      </c>
      <c r="B248" s="6" t="s">
        <v>26</v>
      </c>
      <c r="C248" s="6" t="s">
        <v>320</v>
      </c>
      <c r="D248" s="6" t="s">
        <v>27</v>
      </c>
      <c r="E248" s="6" t="s">
        <v>305</v>
      </c>
      <c r="F248" s="6" t="str">
        <f>IF(ISBLANK(E248), "", Table2[[#This Row],[unique_id]])</f>
        <v>network_internet_upload</v>
      </c>
      <c r="G248" s="6" t="s">
        <v>309</v>
      </c>
      <c r="H248" s="6" t="s">
        <v>1097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314</v>
      </c>
      <c r="AC248" s="6" t="s">
        <v>1092</v>
      </c>
      <c r="AD248" s="6" t="s">
        <v>333</v>
      </c>
      <c r="AE248" s="6">
        <v>200</v>
      </c>
      <c r="AF248" s="8" t="s">
        <v>34</v>
      </c>
      <c r="AG248" s="6" t="s">
        <v>318</v>
      </c>
      <c r="AH248" s="6" t="str">
        <f>IF(ISBLANK(AG248),  "", _xlfn.CONCAT("haas/entity/sensor/", LOWER(C248), "/", E248, "/config"))</f>
        <v>haas/entity/sensor/internet/network_internet_upload/config</v>
      </c>
      <c r="AI248" s="6" t="s">
        <v>1085</v>
      </c>
      <c r="AJ248" s="45" t="s">
        <v>1094</v>
      </c>
      <c r="AK248" s="6">
        <v>1</v>
      </c>
      <c r="AL248" s="32" t="s">
        <v>1086</v>
      </c>
      <c r="AM248" s="6" t="s">
        <v>1089</v>
      </c>
      <c r="AN248" s="8" t="s">
        <v>1087</v>
      </c>
      <c r="AO248" s="6" t="s">
        <v>1088</v>
      </c>
      <c r="AP248" s="6" t="s">
        <v>1090</v>
      </c>
      <c r="AQ248" s="6" t="s">
        <v>315</v>
      </c>
      <c r="AS248" s="6" t="s">
        <v>172</v>
      </c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2503</v>
      </c>
      <c r="B249" s="6" t="s">
        <v>26</v>
      </c>
      <c r="C249" s="6" t="s">
        <v>320</v>
      </c>
      <c r="D249" s="6" t="s">
        <v>27</v>
      </c>
      <c r="E249" s="6" t="s">
        <v>306</v>
      </c>
      <c r="F249" s="6" t="str">
        <f>IF(ISBLANK(E249), "", Table2[[#This Row],[unique_id]])</f>
        <v>network_internet_download</v>
      </c>
      <c r="G249" s="6" t="s">
        <v>310</v>
      </c>
      <c r="H249" s="6" t="s">
        <v>1097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314</v>
      </c>
      <c r="AC249" s="6" t="s">
        <v>1092</v>
      </c>
      <c r="AD249" s="6" t="s">
        <v>334</v>
      </c>
      <c r="AE249" s="6">
        <v>200</v>
      </c>
      <c r="AF249" s="8" t="s">
        <v>34</v>
      </c>
      <c r="AG249" s="6" t="s">
        <v>319</v>
      </c>
      <c r="AH249" s="6" t="str">
        <f>IF(ISBLANK(AG249),  "", _xlfn.CONCAT("haas/entity/sensor/", LOWER(C249), "/", E249, "/config"))</f>
        <v>haas/entity/sensor/internet/network_internet_download/config</v>
      </c>
      <c r="AI249" s="6" t="s">
        <v>1085</v>
      </c>
      <c r="AJ249" s="45" t="s">
        <v>1095</v>
      </c>
      <c r="AK249" s="6">
        <v>1</v>
      </c>
      <c r="AL249" s="32" t="s">
        <v>1086</v>
      </c>
      <c r="AM249" s="6" t="s">
        <v>1089</v>
      </c>
      <c r="AN249" s="8" t="s">
        <v>1087</v>
      </c>
      <c r="AO249" s="6" t="s">
        <v>1088</v>
      </c>
      <c r="AP249" s="6" t="s">
        <v>1090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2504</v>
      </c>
      <c r="B250" s="6" t="s">
        <v>26</v>
      </c>
      <c r="C250" s="6" t="s">
        <v>320</v>
      </c>
      <c r="D250" s="6" t="s">
        <v>27</v>
      </c>
      <c r="E250" s="6" t="s">
        <v>1081</v>
      </c>
      <c r="F250" s="6" t="str">
        <f>IF(ISBLANK(E250), "", Table2[[#This Row],[unique_id]])</f>
        <v>network_certifcate_expiry</v>
      </c>
      <c r="G250" s="6" t="s">
        <v>1082</v>
      </c>
      <c r="H250" s="6" t="s">
        <v>1097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312</v>
      </c>
      <c r="AD250" s="6" t="s">
        <v>1083</v>
      </c>
      <c r="AE250" s="6">
        <v>200</v>
      </c>
      <c r="AF250" s="8" t="s">
        <v>34</v>
      </c>
      <c r="AG250" s="6" t="s">
        <v>1084</v>
      </c>
      <c r="AH250" s="6" t="str">
        <f>IF(ISBLANK(AG250),  "", _xlfn.CONCAT("haas/entity/sensor/", LOWER(C250), "/", E250, "/config"))</f>
        <v>haas/entity/sensor/internet/network_certifcate_expiry/config</v>
      </c>
      <c r="AI250" s="6" t="s">
        <v>1085</v>
      </c>
      <c r="AJ250" s="45" t="s">
        <v>1096</v>
      </c>
      <c r="AK250" s="6">
        <v>1</v>
      </c>
      <c r="AL250" s="32" t="s">
        <v>1086</v>
      </c>
      <c r="AM250" s="6" t="s">
        <v>1089</v>
      </c>
      <c r="AN250" s="8" t="s">
        <v>1087</v>
      </c>
      <c r="AO250" s="6" t="s">
        <v>1088</v>
      </c>
      <c r="AP250" s="6" t="s">
        <v>1090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2505</v>
      </c>
      <c r="B251" s="6" t="s">
        <v>834</v>
      </c>
      <c r="C251" s="6" t="s">
        <v>151</v>
      </c>
      <c r="D251" s="6" t="s">
        <v>369</v>
      </c>
      <c r="E251" s="6" t="s">
        <v>1078</v>
      </c>
      <c r="F251" s="6" t="str">
        <f>IF(ISBLANK(E251), "", Table2[[#This Row],[unique_id]])</f>
        <v>network_refresh_zigbee_router_lqi</v>
      </c>
      <c r="G251" s="6" t="s">
        <v>1079</v>
      </c>
      <c r="H251" s="6" t="s">
        <v>1076</v>
      </c>
      <c r="I251" s="6" t="s">
        <v>335</v>
      </c>
      <c r="M251" s="6" t="s">
        <v>289</v>
      </c>
      <c r="T251" s="6"/>
      <c r="V251" s="8"/>
      <c r="W251" s="8"/>
      <c r="X251" s="8"/>
      <c r="Y251" s="8"/>
      <c r="AD251" s="6" t="s">
        <v>1080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J251" s="12"/>
      <c r="AK251" s="6"/>
      <c r="AL251" s="33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2506</v>
      </c>
      <c r="B252" s="6" t="s">
        <v>26</v>
      </c>
      <c r="C252" s="6" t="s">
        <v>650</v>
      </c>
      <c r="D252" s="6" t="s">
        <v>27</v>
      </c>
      <c r="E252" s="6" t="s">
        <v>1070</v>
      </c>
      <c r="F252" s="6" t="str">
        <f>IF(ISBLANK(E252), "", Table2[[#This Row],[unique_id]])</f>
        <v>template_driveway_repeater_linkquality_percentage</v>
      </c>
      <c r="G252" s="6" t="s">
        <v>1060</v>
      </c>
      <c r="H252" s="6" t="s">
        <v>1076</v>
      </c>
      <c r="I252" s="6" t="s">
        <v>335</v>
      </c>
      <c r="M252" s="6" t="s">
        <v>289</v>
      </c>
      <c r="T252" s="6"/>
      <c r="V252" s="8"/>
      <c r="W252" s="8"/>
      <c r="X252" s="8"/>
      <c r="Y252" s="8"/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J252" s="12"/>
      <c r="AK252" s="6"/>
      <c r="AL252" s="33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2507</v>
      </c>
      <c r="B253" s="6" t="s">
        <v>26</v>
      </c>
      <c r="C253" s="6" t="s">
        <v>650</v>
      </c>
      <c r="D253" s="6" t="s">
        <v>27</v>
      </c>
      <c r="E253" s="6" t="s">
        <v>1071</v>
      </c>
      <c r="F253" s="6" t="str">
        <f>IF(ISBLANK(E253), "", Table2[[#This Row],[unique_id]])</f>
        <v>template_landing_repeater_linkquality_percentage</v>
      </c>
      <c r="G253" s="6" t="s">
        <v>1061</v>
      </c>
      <c r="H253" s="6" t="s">
        <v>1076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2508</v>
      </c>
      <c r="B254" s="6" t="s">
        <v>26</v>
      </c>
      <c r="C254" s="6" t="s">
        <v>650</v>
      </c>
      <c r="D254" s="6" t="s">
        <v>27</v>
      </c>
      <c r="E254" s="6" t="s">
        <v>1072</v>
      </c>
      <c r="F254" s="6" t="str">
        <f>IF(ISBLANK(E254), "", Table2[[#This Row],[unique_id]])</f>
        <v>template_garden_repeater_linkquality_percentage</v>
      </c>
      <c r="G254" s="6" t="s">
        <v>1055</v>
      </c>
      <c r="H254" s="6" t="s">
        <v>1076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2509</v>
      </c>
      <c r="B255" s="6" t="s">
        <v>26</v>
      </c>
      <c r="C255" s="6" t="s">
        <v>1067</v>
      </c>
      <c r="D255" s="6" t="s">
        <v>27</v>
      </c>
      <c r="E255" s="6" t="s">
        <v>1074</v>
      </c>
      <c r="F255" s="6" t="str">
        <f>IF(ISBLANK(E255), "", Table2[[#This Row],[unique_id]])</f>
        <v>template_kitchen_fan_outlet_linkquality_percentage</v>
      </c>
      <c r="G255" s="6" t="s">
        <v>931</v>
      </c>
      <c r="H255" s="6" t="s">
        <v>1076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2510</v>
      </c>
      <c r="B256" s="6" t="s">
        <v>26</v>
      </c>
      <c r="C256" s="6" t="s">
        <v>1067</v>
      </c>
      <c r="D256" s="6" t="s">
        <v>27</v>
      </c>
      <c r="E256" s="6" t="s">
        <v>1073</v>
      </c>
      <c r="F256" s="6" t="str">
        <f>IF(ISBLANK(E256), "", Table2[[#This Row],[unique_id]])</f>
        <v>template_deck_fans_outlet_linkquality_percentage</v>
      </c>
      <c r="G256" s="6" t="s">
        <v>932</v>
      </c>
      <c r="H256" s="6" t="s">
        <v>1076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2511</v>
      </c>
      <c r="B257" s="6" t="s">
        <v>26</v>
      </c>
      <c r="C257" s="6" t="s">
        <v>1067</v>
      </c>
      <c r="D257" s="6" t="s">
        <v>27</v>
      </c>
      <c r="E257" s="6" t="s">
        <v>1075</v>
      </c>
      <c r="F257" s="6" t="str">
        <f>IF(ISBLANK(E257), "", Table2[[#This Row],[unique_id]])</f>
        <v>template_edwin_wardrobe_outlet_linkquality_percentage</v>
      </c>
      <c r="G257" s="6" t="s">
        <v>1068</v>
      </c>
      <c r="H257" s="6" t="s">
        <v>1076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2512</v>
      </c>
      <c r="B258" s="6" t="s">
        <v>26</v>
      </c>
      <c r="C258" s="6" t="s">
        <v>39</v>
      </c>
      <c r="D258" s="6" t="s">
        <v>27</v>
      </c>
      <c r="E258" s="6" t="s">
        <v>178</v>
      </c>
      <c r="F258" s="6" t="str">
        <f>IF(ISBLANK(E258), "", Table2[[#This Row],[unique_id]])</f>
        <v>weatherstation_coms_signal_quality</v>
      </c>
      <c r="G258" s="6" t="s">
        <v>994</v>
      </c>
      <c r="H258" s="6" t="s">
        <v>1077</v>
      </c>
      <c r="I258" s="6" t="s">
        <v>335</v>
      </c>
      <c r="T258" s="6"/>
      <c r="V258" s="8"/>
      <c r="W258" s="8"/>
      <c r="X258" s="8"/>
      <c r="Y258" s="8"/>
      <c r="AE258" s="6">
        <v>300</v>
      </c>
      <c r="AF258" s="8" t="s">
        <v>34</v>
      </c>
      <c r="AG258" s="6" t="s">
        <v>86</v>
      </c>
      <c r="AH258" s="6" t="str">
        <f>IF(ISBLANK(AG258),  "", _xlfn.CONCAT("haas/entity/sensor/", LOWER(C258), "/", E258, "/config"))</f>
        <v>haas/entity/sensor/weewx/weatherstation_coms_signal_quality/config</v>
      </c>
      <c r="AI258" s="6" t="str">
        <f>IF(ISBLANK(AG258),  "", _xlfn.CONCAT(LOWER(C258), "/", E258))</f>
        <v>weewx/weatherstation_coms_signal_quality</v>
      </c>
      <c r="AJ258" s="12" t="s">
        <v>346</v>
      </c>
      <c r="AK258" s="6">
        <v>1</v>
      </c>
      <c r="AL258" s="32" t="s">
        <v>1056</v>
      </c>
      <c r="AM258" s="6" t="s">
        <v>470</v>
      </c>
      <c r="AN258" s="8">
        <v>3.15</v>
      </c>
      <c r="AO258" s="6" t="s">
        <v>443</v>
      </c>
      <c r="AP258" s="6" t="s">
        <v>36</v>
      </c>
      <c r="AQ258" s="6" t="s">
        <v>37</v>
      </c>
      <c r="AS258" s="6" t="s">
        <v>28</v>
      </c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2513</v>
      </c>
      <c r="B259" s="6" t="s">
        <v>26</v>
      </c>
      <c r="C259" s="6" t="s">
        <v>39</v>
      </c>
      <c r="D259" s="6" t="s">
        <v>27</v>
      </c>
      <c r="E259" s="6" t="s">
        <v>1069</v>
      </c>
      <c r="F259" s="6" t="str">
        <f>IF(ISBLANK(E259), "", Table2[[#This Row],[unique_id]])</f>
        <v>template_weatherstation_coms_signal_quality_percentage</v>
      </c>
      <c r="G259" s="6" t="s">
        <v>994</v>
      </c>
      <c r="H259" s="6" t="s">
        <v>1077</v>
      </c>
      <c r="I259" s="6" t="s">
        <v>335</v>
      </c>
      <c r="M259" s="6" t="s">
        <v>136</v>
      </c>
      <c r="T259" s="6"/>
      <c r="V259" s="8"/>
      <c r="W259" s="8"/>
      <c r="X259" s="8"/>
      <c r="Y259" s="8"/>
      <c r="AF259" s="8"/>
      <c r="AJ259" s="12"/>
      <c r="AK259" s="6"/>
      <c r="AL259" s="32"/>
      <c r="AM259" s="6"/>
      <c r="AN259" s="8"/>
      <c r="AV259" s="6"/>
      <c r="AW259" s="6"/>
    </row>
    <row r="260" spans="1:52" ht="16" customHeight="1">
      <c r="A260" s="6">
        <v>2514</v>
      </c>
      <c r="B260" s="6" t="s">
        <v>26</v>
      </c>
      <c r="C260" s="6" t="s">
        <v>631</v>
      </c>
      <c r="D260" s="6" t="s">
        <v>409</v>
      </c>
      <c r="E260" s="6" t="s">
        <v>408</v>
      </c>
      <c r="F260" s="6" t="str">
        <f>IF(ISBLANK(E260), "", Table2[[#This Row],[unique_id]])</f>
        <v>column_break</v>
      </c>
      <c r="G260" s="6" t="s">
        <v>405</v>
      </c>
      <c r="H260" s="6" t="s">
        <v>1077</v>
      </c>
      <c r="I260" s="6" t="s">
        <v>335</v>
      </c>
      <c r="M260" s="6" t="s">
        <v>406</v>
      </c>
      <c r="N260" s="6" t="s">
        <v>407</v>
      </c>
      <c r="T260" s="6"/>
      <c r="V260" s="8"/>
      <c r="W260" s="8"/>
      <c r="X260" s="8"/>
      <c r="Y260" s="8"/>
      <c r="AF260" s="8"/>
      <c r="AI260" s="6" t="str">
        <f>IF(ISBLANK(AG260),  "", _xlfn.CONCAT(LOWER(C260), "/", E260))</f>
        <v/>
      </c>
      <c r="AJ260" s="12"/>
      <c r="AK260" s="6"/>
      <c r="AL260" s="33"/>
      <c r="AM260" s="6"/>
      <c r="AN260" s="8"/>
      <c r="AP260" s="10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2520</v>
      </c>
      <c r="B261" s="6" t="s">
        <v>26</v>
      </c>
      <c r="C261" s="6" t="s">
        <v>949</v>
      </c>
      <c r="D261" s="6" t="s">
        <v>27</v>
      </c>
      <c r="E261" s="6" t="s">
        <v>999</v>
      </c>
      <c r="F261" s="6" t="str">
        <f>IF(ISBLANK(E261), "", Table2[[#This Row],[unique_id]])</f>
        <v>back_door_lock_battery</v>
      </c>
      <c r="G261" s="6" t="s">
        <v>985</v>
      </c>
      <c r="H261" s="6" t="s">
        <v>752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10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2521</v>
      </c>
      <c r="B262" s="6" t="s">
        <v>26</v>
      </c>
      <c r="C262" s="6" t="s">
        <v>949</v>
      </c>
      <c r="D262" s="6" t="s">
        <v>27</v>
      </c>
      <c r="E262" s="6" t="s">
        <v>1000</v>
      </c>
      <c r="F262" s="6" t="str">
        <f>IF(ISBLANK(E262), "", Table2[[#This Row],[unique_id]])</f>
        <v>front_door_lock_battery</v>
      </c>
      <c r="G262" s="6" t="s">
        <v>984</v>
      </c>
      <c r="H262" s="6" t="s">
        <v>752</v>
      </c>
      <c r="I262" s="6" t="s">
        <v>335</v>
      </c>
      <c r="M262" s="6" t="s">
        <v>136</v>
      </c>
      <c r="T262" s="6"/>
      <c r="V262" s="8"/>
      <c r="W262" s="8"/>
      <c r="X262" s="8"/>
      <c r="Y262" s="8"/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2522</v>
      </c>
      <c r="B263" s="6" t="s">
        <v>26</v>
      </c>
      <c r="C263" s="6" t="s">
        <v>410</v>
      </c>
      <c r="D263" s="6" t="s">
        <v>27</v>
      </c>
      <c r="E263" s="6" t="s">
        <v>1002</v>
      </c>
      <c r="F263" s="6" t="str">
        <f>IF(ISBLANK(E263), "", Table2[[#This Row],[unique_id]])</f>
        <v>template_back_door_sensor_battery_last</v>
      </c>
      <c r="G263" s="6" t="s">
        <v>987</v>
      </c>
      <c r="H263" s="6" t="s">
        <v>752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2523</v>
      </c>
      <c r="B264" s="6" t="s">
        <v>26</v>
      </c>
      <c r="C264" s="6" t="s">
        <v>410</v>
      </c>
      <c r="D264" s="6" t="s">
        <v>27</v>
      </c>
      <c r="E264" s="6" t="s">
        <v>1001</v>
      </c>
      <c r="F264" s="6" t="str">
        <f>IF(ISBLANK(E264), "", Table2[[#This Row],[unique_id]])</f>
        <v>template_front_door_sensor_battery_last</v>
      </c>
      <c r="G264" s="6" t="s">
        <v>986</v>
      </c>
      <c r="H264" s="6" t="s">
        <v>752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2524</v>
      </c>
      <c r="B265" s="6" t="s">
        <v>26</v>
      </c>
      <c r="C265" s="6" t="s">
        <v>657</v>
      </c>
      <c r="D265" s="6" t="s">
        <v>27</v>
      </c>
      <c r="E265" s="6" t="s">
        <v>698</v>
      </c>
      <c r="F265" s="6" t="str">
        <f>IF(ISBLANK(E265), "", Table2[[#This Row],[unique_id]])</f>
        <v>home_cube_remote_battery</v>
      </c>
      <c r="G265" s="6" t="s">
        <v>665</v>
      </c>
      <c r="H265" s="6" t="s">
        <v>752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2525</v>
      </c>
      <c r="B266" s="6" t="s">
        <v>26</v>
      </c>
      <c r="C266" s="6" t="s">
        <v>151</v>
      </c>
      <c r="D266" s="6" t="s">
        <v>27</v>
      </c>
      <c r="E266" s="6" t="s">
        <v>996</v>
      </c>
      <c r="F266" s="6" t="str">
        <f>IF(ISBLANK(E266), "", Table2[[#This Row],[unique_id]])</f>
        <v>template_weatherstation_console_battery_percent_int</v>
      </c>
      <c r="G266" s="6" t="s">
        <v>994</v>
      </c>
      <c r="H266" s="6" t="s">
        <v>752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A266" s="6" t="s">
        <v>31</v>
      </c>
      <c r="AB266" s="6" t="s">
        <v>32</v>
      </c>
      <c r="AC266" s="6" t="s">
        <v>995</v>
      </c>
      <c r="AF266" s="8"/>
      <c r="AJ266" s="12"/>
      <c r="AK266" s="6"/>
      <c r="AL266" s="32"/>
      <c r="AM266" s="6"/>
      <c r="AN266" s="8"/>
      <c r="AV266" s="6"/>
      <c r="AW266" s="6"/>
    </row>
    <row r="267" spans="1:52" ht="16" customHeight="1">
      <c r="A267" s="6">
        <v>2526</v>
      </c>
      <c r="B267" s="6" t="s">
        <v>26</v>
      </c>
      <c r="C267" s="6" t="s">
        <v>39</v>
      </c>
      <c r="D267" s="6" t="s">
        <v>27</v>
      </c>
      <c r="E267" s="6" t="s">
        <v>177</v>
      </c>
      <c r="F267" s="6" t="str">
        <f>IF(ISBLANK(E267), "", Table2[[#This Row],[unique_id]])</f>
        <v>weatherstation_console_battery_voltage</v>
      </c>
      <c r="G267" s="6" t="s">
        <v>664</v>
      </c>
      <c r="H267" s="6" t="s">
        <v>752</v>
      </c>
      <c r="I267" s="6" t="s">
        <v>335</v>
      </c>
      <c r="T267" s="6"/>
      <c r="V267" s="8"/>
      <c r="W267" s="8"/>
      <c r="X267" s="8"/>
      <c r="Y267" s="8"/>
      <c r="AA267" s="6" t="s">
        <v>31</v>
      </c>
      <c r="AB267" s="6" t="s">
        <v>83</v>
      </c>
      <c r="AC267" s="6" t="s">
        <v>84</v>
      </c>
      <c r="AD267" s="6" t="s">
        <v>304</v>
      </c>
      <c r="AE267" s="6">
        <v>300</v>
      </c>
      <c r="AF267" s="8" t="s">
        <v>34</v>
      </c>
      <c r="AG267" s="6" t="s">
        <v>85</v>
      </c>
      <c r="AH267" s="6" t="str">
        <f>IF(ISBLANK(AG267),  "", _xlfn.CONCAT("haas/entity/sensor/", LOWER(C267), "/", E267, "/config"))</f>
        <v>haas/entity/sensor/weewx/weatherstation_console_battery_voltage/config</v>
      </c>
      <c r="AI267" s="6" t="str">
        <f>IF(ISBLANK(AG267),  "", _xlfn.CONCAT(LOWER(C267), "/", E267))</f>
        <v>weewx/weatherstation_console_battery_voltage</v>
      </c>
      <c r="AJ267" s="12" t="s">
        <v>345</v>
      </c>
      <c r="AK267" s="6">
        <v>1</v>
      </c>
      <c r="AL267" s="32" t="s">
        <v>1056</v>
      </c>
      <c r="AM267" s="6" t="s">
        <v>470</v>
      </c>
      <c r="AN267" s="8">
        <v>3.15</v>
      </c>
      <c r="AO267" s="6" t="s">
        <v>443</v>
      </c>
      <c r="AP267" s="6" t="s">
        <v>36</v>
      </c>
      <c r="AQ267" s="6" t="s">
        <v>37</v>
      </c>
      <c r="AS267" s="6" t="s">
        <v>28</v>
      </c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2527</v>
      </c>
      <c r="B268" s="6" t="s">
        <v>26</v>
      </c>
      <c r="C268" s="6" t="s">
        <v>128</v>
      </c>
      <c r="D268" s="6" t="s">
        <v>27</v>
      </c>
      <c r="E268" s="12" t="s">
        <v>897</v>
      </c>
      <c r="F268" s="6" t="str">
        <f>IF(ISBLANK(E268), "", Table2[[#This Row],[unique_id]])</f>
        <v>bertram_2_office_pantry_battery_percent</v>
      </c>
      <c r="G268" s="6" t="s">
        <v>658</v>
      </c>
      <c r="H268" s="6" t="s">
        <v>752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 t="s">
        <v>685</v>
      </c>
      <c r="AN268" s="8" t="s">
        <v>603</v>
      </c>
      <c r="AO268" s="6" t="s">
        <v>604</v>
      </c>
      <c r="AP268" s="6" t="s">
        <v>601</v>
      </c>
      <c r="AQ268" s="6" t="s">
        <v>128</v>
      </c>
      <c r="AS268" s="6" t="s">
        <v>221</v>
      </c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2528</v>
      </c>
      <c r="B269" s="6" t="s">
        <v>26</v>
      </c>
      <c r="C269" s="6" t="s">
        <v>128</v>
      </c>
      <c r="D269" s="6" t="s">
        <v>27</v>
      </c>
      <c r="E269" s="12" t="s">
        <v>898</v>
      </c>
      <c r="F269" s="6" t="str">
        <f>IF(ISBLANK(E269), "", Table2[[#This Row],[unique_id]])</f>
        <v>bertram_2_office_lounge_battery_percent</v>
      </c>
      <c r="G269" s="6" t="s">
        <v>659</v>
      </c>
      <c r="H269" s="6" t="s">
        <v>752</v>
      </c>
      <c r="I269" s="6" t="s">
        <v>335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 t="s">
        <v>684</v>
      </c>
      <c r="AN269" s="8" t="s">
        <v>603</v>
      </c>
      <c r="AO269" s="6" t="s">
        <v>604</v>
      </c>
      <c r="AP269" s="6" t="s">
        <v>601</v>
      </c>
      <c r="AQ269" s="6" t="s">
        <v>128</v>
      </c>
      <c r="AS269" s="6" t="s">
        <v>203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2529</v>
      </c>
      <c r="B270" s="6" t="s">
        <v>26</v>
      </c>
      <c r="C270" s="6" t="s">
        <v>128</v>
      </c>
      <c r="D270" s="6" t="s">
        <v>27</v>
      </c>
      <c r="E270" s="12" t="s">
        <v>899</v>
      </c>
      <c r="F270" s="6" t="str">
        <f>IF(ISBLANK(E270), "", Table2[[#This Row],[unique_id]])</f>
        <v>bertram_2_office_dining_battery_percent</v>
      </c>
      <c r="G270" s="6" t="s">
        <v>660</v>
      </c>
      <c r="H270" s="6" t="s">
        <v>752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686</v>
      </c>
      <c r="AN270" s="8" t="s">
        <v>603</v>
      </c>
      <c r="AO270" s="6" t="s">
        <v>604</v>
      </c>
      <c r="AP270" s="6" t="s">
        <v>601</v>
      </c>
      <c r="AQ270" s="6" t="s">
        <v>128</v>
      </c>
      <c r="AS270" s="6" t="s">
        <v>202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2530</v>
      </c>
      <c r="B271" s="6" t="s">
        <v>26</v>
      </c>
      <c r="C271" s="6" t="s">
        <v>128</v>
      </c>
      <c r="D271" s="6" t="s">
        <v>27</v>
      </c>
      <c r="E271" s="12" t="s">
        <v>900</v>
      </c>
      <c r="F271" s="6" t="str">
        <f>IF(ISBLANK(E271), "", Table2[[#This Row],[unique_id]])</f>
        <v>bertram_2_office_basement_battery_percent</v>
      </c>
      <c r="G271" s="6" t="s">
        <v>661</v>
      </c>
      <c r="H271" s="6" t="s">
        <v>752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687</v>
      </c>
      <c r="AN271" s="8" t="s">
        <v>603</v>
      </c>
      <c r="AO271" s="6" t="s">
        <v>604</v>
      </c>
      <c r="AP271" s="6" t="s">
        <v>601</v>
      </c>
      <c r="AQ271" s="6" t="s">
        <v>128</v>
      </c>
      <c r="AS271" s="6" t="s">
        <v>220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2531</v>
      </c>
      <c r="B272" s="6" t="s">
        <v>26</v>
      </c>
      <c r="C272" s="6" t="s">
        <v>189</v>
      </c>
      <c r="D272" s="6" t="s">
        <v>27</v>
      </c>
      <c r="E272" s="6" t="s">
        <v>1116</v>
      </c>
      <c r="F272" s="6" t="str">
        <f>IF(ISBLANK(E272), "", Table2[[#This Row],[unique_id]])</f>
        <v>parents_move_battery</v>
      </c>
      <c r="G272" s="6" t="s">
        <v>662</v>
      </c>
      <c r="H272" s="6" t="s">
        <v>752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2532</v>
      </c>
      <c r="B273" s="6" t="s">
        <v>26</v>
      </c>
      <c r="C273" s="6" t="s">
        <v>189</v>
      </c>
      <c r="D273" s="6" t="s">
        <v>27</v>
      </c>
      <c r="E273" s="6" t="s">
        <v>1115</v>
      </c>
      <c r="F273" s="6" t="str">
        <f>IF(ISBLANK(E273), "", Table2[[#This Row],[unique_id]])</f>
        <v>kitchen_move_battery</v>
      </c>
      <c r="G273" s="6" t="s">
        <v>663</v>
      </c>
      <c r="H273" s="6" t="s">
        <v>752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2533</v>
      </c>
      <c r="B274" s="6" t="s">
        <v>26</v>
      </c>
      <c r="C274" s="6" t="s">
        <v>631</v>
      </c>
      <c r="D274" s="6" t="s">
        <v>409</v>
      </c>
      <c r="E274" s="6" t="s">
        <v>408</v>
      </c>
      <c r="F274" s="6" t="str">
        <f>IF(ISBLANK(E274), "", Table2[[#This Row],[unique_id]])</f>
        <v>column_break</v>
      </c>
      <c r="G274" s="6" t="s">
        <v>405</v>
      </c>
      <c r="H274" s="6" t="s">
        <v>752</v>
      </c>
      <c r="I274" s="6" t="s">
        <v>335</v>
      </c>
      <c r="M274" s="6" t="s">
        <v>406</v>
      </c>
      <c r="N274" s="6" t="s">
        <v>407</v>
      </c>
      <c r="T274" s="6"/>
      <c r="V274" s="8"/>
      <c r="W274" s="8"/>
      <c r="X274" s="8"/>
      <c r="Y274" s="8"/>
      <c r="AF274" s="8"/>
      <c r="AI274" s="6" t="str">
        <f>IF(ISBLANK(AG274),  "", _xlfn.CONCAT(LOWER(C274), "/", E274))</f>
        <v/>
      </c>
      <c r="AJ274" s="12"/>
      <c r="AK274" s="6"/>
      <c r="AL274" s="33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2550</v>
      </c>
      <c r="B275" s="6" t="s">
        <v>26</v>
      </c>
      <c r="C275" s="6" t="s">
        <v>1163</v>
      </c>
      <c r="D275" s="6" t="s">
        <v>149</v>
      </c>
      <c r="E275" s="6" t="s">
        <v>1193</v>
      </c>
      <c r="F275" s="6" t="str">
        <f>IF(ISBLANK(E275), "", Table2[[#This Row],[unique_id]])</f>
        <v>template_lounge_tv_outlet_plug</v>
      </c>
      <c r="G275" s="6" t="s">
        <v>187</v>
      </c>
      <c r="H275" s="6" t="s">
        <v>753</v>
      </c>
      <c r="I275" s="6" t="s">
        <v>335</v>
      </c>
      <c r="O275" s="8" t="s">
        <v>1211</v>
      </c>
      <c r="P275" s="6" t="s">
        <v>172</v>
      </c>
      <c r="Q275" s="6" t="s">
        <v>1141</v>
      </c>
      <c r="R275" s="48" t="s">
        <v>1126</v>
      </c>
      <c r="S275" s="6" t="str">
        <f>S276</f>
        <v>Lounge TV</v>
      </c>
      <c r="T27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J275" s="12"/>
      <c r="AK275" s="6"/>
      <c r="AL275" s="33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2551</v>
      </c>
      <c r="B276" s="6" t="s">
        <v>26</v>
      </c>
      <c r="C276" s="6" t="s">
        <v>244</v>
      </c>
      <c r="D276" s="6" t="s">
        <v>134</v>
      </c>
      <c r="E276" s="6" t="s">
        <v>843</v>
      </c>
      <c r="F276" s="6" t="str">
        <f>IF(ISBLANK(E276), "", Table2[[#This Row],[unique_id]])</f>
        <v>lounge_tv_outlet</v>
      </c>
      <c r="G276" s="6" t="s">
        <v>187</v>
      </c>
      <c r="H276" s="6" t="s">
        <v>753</v>
      </c>
      <c r="I276" s="6" t="s">
        <v>335</v>
      </c>
      <c r="M276" s="6" t="s">
        <v>289</v>
      </c>
      <c r="O276" s="8" t="s">
        <v>1211</v>
      </c>
      <c r="P276" s="6" t="s">
        <v>172</v>
      </c>
      <c r="Q276" s="6" t="s">
        <v>1141</v>
      </c>
      <c r="R276" s="48" t="s">
        <v>1126</v>
      </c>
      <c r="S276" s="6" t="str">
        <f>_xlfn.CONCAT( "", "",Table2[[#This Row],[friendly_name]])</f>
        <v>Lounge TV</v>
      </c>
      <c r="T27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6" s="8"/>
      <c r="W276" s="8"/>
      <c r="X276" s="8"/>
      <c r="Y276" s="8"/>
      <c r="AD276" s="6" t="s">
        <v>282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 t="str">
        <f>IF(OR(ISBLANK(AV276), ISBLANK(AW276)), "", LOWER(_xlfn.CONCAT(Table2[[#This Row],[device_manufacturer]], "-",Table2[[#This Row],[device_suggested_area]], "-", Table2[[#This Row],[device_identifiers]])))</f>
        <v>tplink-lounge-tv</v>
      </c>
      <c r="AN276" s="8" t="s">
        <v>441</v>
      </c>
      <c r="AO276" s="6" t="s">
        <v>448</v>
      </c>
      <c r="AP276" s="6" t="s">
        <v>438</v>
      </c>
      <c r="AQ276" s="6" t="str">
        <f>IF(OR(ISBLANK(AV276), ISBLANK(AW276)), "", Table2[[#This Row],[device_via_device]])</f>
        <v>TPLink</v>
      </c>
      <c r="AR276" s="6" t="s">
        <v>1228</v>
      </c>
      <c r="AS276" s="6" t="s">
        <v>203</v>
      </c>
      <c r="AU276" s="6" t="s">
        <v>569</v>
      </c>
      <c r="AV276" s="6" t="s">
        <v>428</v>
      </c>
      <c r="AW276" s="6" t="s">
        <v>561</v>
      </c>
      <c r="AZ276" s="6" t="str">
        <f>IF(AND(ISBLANK(AV276), ISBLANK(AW276)), "", _xlfn.CONCAT("[", IF(ISBLANK(AV276), "", _xlfn.CONCAT("[""mac"", """, AV276, """]")), IF(ISBLANK(AW276), "", _xlfn.CONCAT(", [""ip"", """, AW276, """]")), "]"))</f>
        <v>[["mac", "ac:84:c6:54:a3:a2"], ["ip", "10.0.6.80"]]</v>
      </c>
    </row>
    <row r="277" spans="1:52" ht="16" customHeight="1">
      <c r="A277" s="6">
        <v>2552</v>
      </c>
      <c r="B277" s="6" t="s">
        <v>26</v>
      </c>
      <c r="C277" s="6" t="s">
        <v>1163</v>
      </c>
      <c r="D277" s="6" t="s">
        <v>149</v>
      </c>
      <c r="E277" s="6" t="s">
        <v>1217</v>
      </c>
      <c r="F277" s="6" t="str">
        <f>IF(ISBLANK(E277), "", Table2[[#This Row],[unique_id]])</f>
        <v>template_lounge_sub_plug</v>
      </c>
      <c r="G277" s="6" t="s">
        <v>1219</v>
      </c>
      <c r="H277" s="6" t="s">
        <v>753</v>
      </c>
      <c r="I277" s="6" t="s">
        <v>335</v>
      </c>
      <c r="O277" s="8" t="s">
        <v>1211</v>
      </c>
      <c r="P277" s="6" t="s">
        <v>172</v>
      </c>
      <c r="Q277" s="6" t="s">
        <v>1141</v>
      </c>
      <c r="R277" s="48" t="s">
        <v>1126</v>
      </c>
      <c r="S277" s="6" t="str">
        <f>S278</f>
        <v>Lounge Sub</v>
      </c>
      <c r="T27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J277" s="12"/>
      <c r="AK277" s="6"/>
      <c r="AL277" s="33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2553</v>
      </c>
      <c r="B278" s="6" t="s">
        <v>26</v>
      </c>
      <c r="C278" s="6" t="s">
        <v>244</v>
      </c>
      <c r="D278" s="6" t="s">
        <v>134</v>
      </c>
      <c r="E278" s="6" t="s">
        <v>1218</v>
      </c>
      <c r="F278" s="6" t="str">
        <f>IF(ISBLANK(E278), "", Table2[[#This Row],[unique_id]])</f>
        <v>lounge_sub</v>
      </c>
      <c r="G278" s="6" t="s">
        <v>1219</v>
      </c>
      <c r="H278" s="6" t="s">
        <v>753</v>
      </c>
      <c r="I278" s="6" t="s">
        <v>335</v>
      </c>
      <c r="M278" s="6" t="s">
        <v>289</v>
      </c>
      <c r="O278" s="8" t="s">
        <v>1211</v>
      </c>
      <c r="P278" s="6" t="s">
        <v>172</v>
      </c>
      <c r="Q278" s="6" t="s">
        <v>1141</v>
      </c>
      <c r="R278" s="48" t="s">
        <v>1126</v>
      </c>
      <c r="S278" s="6" t="str">
        <f>_xlfn.CONCAT( "", "",Table2[[#This Row],[friendly_name]])</f>
        <v>Lounge Sub</v>
      </c>
      <c r="T27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78" s="8"/>
      <c r="W278" s="8"/>
      <c r="X278" s="8"/>
      <c r="Y278" s="8"/>
      <c r="AD278" s="6" t="s">
        <v>1220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 t="str">
        <f>IF(OR(ISBLANK(AV278), ISBLANK(AW278)), "", LOWER(_xlfn.CONCAT(Table2[[#This Row],[device_manufacturer]], "-",Table2[[#This Row],[device_suggested_area]], "-", Table2[[#This Row],[device_identifiers]])))</f>
        <v>tplink-lounge-sub</v>
      </c>
      <c r="AN278" s="8" t="s">
        <v>440</v>
      </c>
      <c r="AO278" s="6" t="s">
        <v>1221</v>
      </c>
      <c r="AP278" s="68" t="s">
        <v>439</v>
      </c>
      <c r="AQ278" s="6" t="str">
        <f>IF(OR(ISBLANK(AV278), ISBLANK(AW278)), "", Table2[[#This Row],[device_via_device]])</f>
        <v>TPLink</v>
      </c>
      <c r="AR278" s="6" t="s">
        <v>1228</v>
      </c>
      <c r="AS278" s="6" t="s">
        <v>203</v>
      </c>
      <c r="AU278" s="6" t="s">
        <v>569</v>
      </c>
      <c r="AV278" s="6" t="s">
        <v>418</v>
      </c>
      <c r="AW278" s="6" t="s">
        <v>551</v>
      </c>
      <c r="AZ278" s="6" t="str">
        <f>IF(AND(ISBLANK(AV278), ISBLANK(AW278)), "", _xlfn.CONCAT("[", IF(ISBLANK(AV278), "", _xlfn.CONCAT("[""mac"", """, AV278, """]")), IF(ISBLANK(AW278), "", _xlfn.CONCAT(", [""ip"", """, AW278, """]")), "]"))</f>
        <v>[["mac", "10:27:f5:31:f2:2b"], ["ip", "10.0.6.70"]]</v>
      </c>
    </row>
    <row r="279" spans="1:52" ht="16" customHeight="1">
      <c r="A279" s="6">
        <v>2554</v>
      </c>
      <c r="B279" s="6" t="s">
        <v>26</v>
      </c>
      <c r="C279" s="6" t="s">
        <v>1163</v>
      </c>
      <c r="D279" s="6" t="s">
        <v>149</v>
      </c>
      <c r="E279" s="6" t="s">
        <v>1194</v>
      </c>
      <c r="F279" s="6" t="str">
        <f>IF(ISBLANK(E279), "", Table2[[#This Row],[unique_id]])</f>
        <v>template_study_outlet_plug</v>
      </c>
      <c r="G279" s="6" t="s">
        <v>237</v>
      </c>
      <c r="H279" s="6" t="s">
        <v>753</v>
      </c>
      <c r="I279" s="6" t="s">
        <v>335</v>
      </c>
      <c r="O279" s="8" t="s">
        <v>1211</v>
      </c>
      <c r="P279" s="6" t="s">
        <v>172</v>
      </c>
      <c r="Q279" s="6" t="s">
        <v>1141</v>
      </c>
      <c r="R279" s="6" t="s">
        <v>753</v>
      </c>
      <c r="S279" s="6" t="str">
        <f>S280</f>
        <v>Study Outlet</v>
      </c>
      <c r="T27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P279" s="12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2555</v>
      </c>
      <c r="B280" s="6" t="s">
        <v>26</v>
      </c>
      <c r="C280" s="6" t="s">
        <v>244</v>
      </c>
      <c r="D280" s="6" t="s">
        <v>134</v>
      </c>
      <c r="E280" s="6" t="s">
        <v>270</v>
      </c>
      <c r="F280" s="6" t="str">
        <f>IF(ISBLANK(E280), "", Table2[[#This Row],[unique_id]])</f>
        <v>study_outlet</v>
      </c>
      <c r="G280" s="6" t="s">
        <v>237</v>
      </c>
      <c r="H280" s="6" t="s">
        <v>753</v>
      </c>
      <c r="I280" s="6" t="s">
        <v>335</v>
      </c>
      <c r="M280" s="6" t="s">
        <v>289</v>
      </c>
      <c r="O280" s="8" t="s">
        <v>1211</v>
      </c>
      <c r="P280" s="6" t="s">
        <v>172</v>
      </c>
      <c r="Q280" s="6" t="s">
        <v>1141</v>
      </c>
      <c r="R280" s="6" t="s">
        <v>753</v>
      </c>
      <c r="S280" s="6" t="str">
        <f>_xlfn.CONCAT( "", "",Table2[[#This Row],[friendly_name]])</f>
        <v>Study Outlet</v>
      </c>
      <c r="T28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0" s="8"/>
      <c r="W280" s="8"/>
      <c r="X280" s="8"/>
      <c r="Y280" s="8"/>
      <c r="AD280" s="6" t="s">
        <v>283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 t="str">
        <f>IF(OR(ISBLANK(AV280), ISBLANK(AW280)), "", LOWER(_xlfn.CONCAT(Table2[[#This Row],[device_manufacturer]], "-",Table2[[#This Row],[device_suggested_area]], "-", Table2[[#This Row],[device_identifiers]])))</f>
        <v>tplink-study-outlet</v>
      </c>
      <c r="AN280" s="8" t="s">
        <v>440</v>
      </c>
      <c r="AO280" s="6" t="s">
        <v>450</v>
      </c>
      <c r="AP280" s="12" t="s">
        <v>439</v>
      </c>
      <c r="AQ280" s="6" t="str">
        <f>IF(OR(ISBLANK(AV280), ISBLANK(AW280)), "", Table2[[#This Row],[device_via_device]])</f>
        <v>TPLink</v>
      </c>
      <c r="AR280" s="6" t="s">
        <v>1228</v>
      </c>
      <c r="AS280" s="6" t="s">
        <v>435</v>
      </c>
      <c r="AU280" s="6" t="s">
        <v>569</v>
      </c>
      <c r="AV280" s="6" t="s">
        <v>430</v>
      </c>
      <c r="AW280" s="6" t="s">
        <v>563</v>
      </c>
      <c r="AZ280" s="6" t="str">
        <f>IF(AND(ISBLANK(AV280), ISBLANK(AW280)), "", _xlfn.CONCAT("[", IF(ISBLANK(AV280), "", _xlfn.CONCAT("[""mac"", """, AV280, """]")), IF(ISBLANK(AW280), "", _xlfn.CONCAT(", [""ip"", """, AW280, """]")), "]"))</f>
        <v>[["mac", "60:a4:b7:1f:72:0a"], ["ip", "10.0.6.82"]]</v>
      </c>
    </row>
    <row r="281" spans="1:52" ht="16" customHeight="1">
      <c r="A281" s="6">
        <v>2556</v>
      </c>
      <c r="B281" s="6" t="s">
        <v>26</v>
      </c>
      <c r="C281" s="6" t="s">
        <v>1163</v>
      </c>
      <c r="D281" s="6" t="s">
        <v>149</v>
      </c>
      <c r="E281" s="6" t="s">
        <v>1195</v>
      </c>
      <c r="F281" s="6" t="str">
        <f>IF(ISBLANK(E281), "", Table2[[#This Row],[unique_id]])</f>
        <v>template_office_outlet_plug</v>
      </c>
      <c r="G281" s="6" t="s">
        <v>236</v>
      </c>
      <c r="H281" s="6" t="s">
        <v>753</v>
      </c>
      <c r="I281" s="6" t="s">
        <v>335</v>
      </c>
      <c r="O281" s="8" t="s">
        <v>1211</v>
      </c>
      <c r="P281" s="6" t="s">
        <v>172</v>
      </c>
      <c r="Q281" s="6" t="s">
        <v>1141</v>
      </c>
      <c r="R281" s="6" t="s">
        <v>753</v>
      </c>
      <c r="S281" s="6" t="str">
        <f>S282</f>
        <v>Office Outlet</v>
      </c>
      <c r="T28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8"/>
      <c r="W281" s="8"/>
      <c r="X281" s="8"/>
      <c r="Y281" s="8"/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P281" s="12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2557</v>
      </c>
      <c r="B282" s="6" t="s">
        <v>26</v>
      </c>
      <c r="C282" s="6" t="s">
        <v>244</v>
      </c>
      <c r="D282" s="6" t="s">
        <v>134</v>
      </c>
      <c r="E282" s="6" t="s">
        <v>271</v>
      </c>
      <c r="F282" s="6" t="str">
        <f>IF(ISBLANK(E282), "", Table2[[#This Row],[unique_id]])</f>
        <v>office_outlet</v>
      </c>
      <c r="G282" s="6" t="s">
        <v>236</v>
      </c>
      <c r="H282" s="6" t="s">
        <v>753</v>
      </c>
      <c r="I282" s="6" t="s">
        <v>335</v>
      </c>
      <c r="M282" s="6" t="s">
        <v>289</v>
      </c>
      <c r="O282" s="8" t="s">
        <v>1211</v>
      </c>
      <c r="P282" s="6" t="s">
        <v>172</v>
      </c>
      <c r="Q282" s="69" t="s">
        <v>1141</v>
      </c>
      <c r="R282" s="6" t="s">
        <v>753</v>
      </c>
      <c r="S282" s="6" t="str">
        <f>_xlfn.CONCAT( "", "",Table2[[#This Row],[friendly_name]])</f>
        <v>Office Outlet</v>
      </c>
      <c r="T28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2" s="8"/>
      <c r="W282" s="8"/>
      <c r="X282" s="8"/>
      <c r="Y282" s="8"/>
      <c r="AD282" s="6" t="s">
        <v>283</v>
      </c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 t="str">
        <f>IF(OR(ISBLANK(AV282), ISBLANK(AW282)), "", LOWER(_xlfn.CONCAT(Table2[[#This Row],[device_manufacturer]], "-",Table2[[#This Row],[device_suggested_area]], "-", Table2[[#This Row],[device_identifiers]])))</f>
        <v>tplink-office-outlet</v>
      </c>
      <c r="AN282" s="8" t="s">
        <v>440</v>
      </c>
      <c r="AO282" s="6" t="s">
        <v>450</v>
      </c>
      <c r="AP282" s="12" t="s">
        <v>439</v>
      </c>
      <c r="AQ282" s="6" t="str">
        <f>IF(OR(ISBLANK(AV282), ISBLANK(AW282)), "", Table2[[#This Row],[device_via_device]])</f>
        <v>TPLink</v>
      </c>
      <c r="AR282" s="6" t="s">
        <v>1229</v>
      </c>
      <c r="AS282" s="6" t="s">
        <v>222</v>
      </c>
      <c r="AU282" s="6" t="s">
        <v>569</v>
      </c>
      <c r="AV282" s="6" t="s">
        <v>431</v>
      </c>
      <c r="AW282" s="6" t="s">
        <v>564</v>
      </c>
      <c r="AZ282" s="6" t="str">
        <f>IF(AND(ISBLANK(AV282), ISBLANK(AW282)), "", _xlfn.CONCAT("[", IF(ISBLANK(AV282), "", _xlfn.CONCAT("[""mac"", """, AV282, """]")), IF(ISBLANK(AW282), "", _xlfn.CONCAT(", [""ip"", """, AW282, """]")), "]"))</f>
        <v>[["mac", "10:27:f5:31:ec:58"], ["ip", "10.0.6.83"]]</v>
      </c>
    </row>
    <row r="283" spans="1:52" ht="16" customHeight="1">
      <c r="A283" s="6">
        <v>2558</v>
      </c>
      <c r="B283" s="6" t="s">
        <v>26</v>
      </c>
      <c r="C283" s="6" t="s">
        <v>1163</v>
      </c>
      <c r="D283" s="6" t="s">
        <v>149</v>
      </c>
      <c r="E283" s="6" t="s">
        <v>1196</v>
      </c>
      <c r="F283" s="6" t="str">
        <f>IF(ISBLANK(E283), "", Table2[[#This Row],[unique_id]])</f>
        <v>template_kitchen_dish_washer_plug</v>
      </c>
      <c r="G283" s="6" t="s">
        <v>239</v>
      </c>
      <c r="H283" s="6" t="s">
        <v>753</v>
      </c>
      <c r="I283" s="6" t="s">
        <v>335</v>
      </c>
      <c r="O283" s="8" t="s">
        <v>1211</v>
      </c>
      <c r="P283" s="6" t="s">
        <v>172</v>
      </c>
      <c r="Q283" s="6" t="s">
        <v>1142</v>
      </c>
      <c r="R283" s="6" t="s">
        <v>1152</v>
      </c>
      <c r="S283" s="6" t="str">
        <f>S284</f>
        <v>Kitchen Dish Washer</v>
      </c>
      <c r="T283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P283" s="12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2559</v>
      </c>
      <c r="B284" s="6" t="s">
        <v>26</v>
      </c>
      <c r="C284" s="6" t="s">
        <v>244</v>
      </c>
      <c r="D284" s="6" t="s">
        <v>134</v>
      </c>
      <c r="E284" s="6" t="s">
        <v>263</v>
      </c>
      <c r="F284" s="6" t="str">
        <f>IF(ISBLANK(E284), "", Table2[[#This Row],[unique_id]])</f>
        <v>kitchen_dish_washer</v>
      </c>
      <c r="G284" s="6" t="s">
        <v>239</v>
      </c>
      <c r="H284" s="6" t="s">
        <v>753</v>
      </c>
      <c r="I284" s="6" t="s">
        <v>335</v>
      </c>
      <c r="M284" s="6" t="s">
        <v>289</v>
      </c>
      <c r="O284" s="8" t="s">
        <v>1211</v>
      </c>
      <c r="P284" s="6" t="s">
        <v>172</v>
      </c>
      <c r="Q284" s="69" t="s">
        <v>1142</v>
      </c>
      <c r="R284" s="6" t="s">
        <v>1152</v>
      </c>
      <c r="S284" s="6" t="str">
        <f>_xlfn.CONCAT( Table2[[#This Row],[device_suggested_area]], " ",Table2[[#This Row],[friendly_name]])</f>
        <v>Kitchen Dish Washer</v>
      </c>
      <c r="T28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4" s="8"/>
      <c r="W284" s="8"/>
      <c r="X284" s="8"/>
      <c r="Y284" s="8"/>
      <c r="AD284" s="6" t="s">
        <v>276</v>
      </c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 t="str">
        <f>IF(OR(ISBLANK(AV284), ISBLANK(AW284)), "", LOWER(_xlfn.CONCAT(Table2[[#This Row],[device_manufacturer]], "-",Table2[[#This Row],[device_suggested_area]], "-", Table2[[#This Row],[device_identifiers]])))</f>
        <v>tplink-kitchen-dish_washer</v>
      </c>
      <c r="AN284" s="8" t="s">
        <v>440</v>
      </c>
      <c r="AO284" s="6" t="s">
        <v>452</v>
      </c>
      <c r="AP284" s="11" t="s">
        <v>439</v>
      </c>
      <c r="AQ284" s="6" t="str">
        <f>IF(OR(ISBLANK(AV284), ISBLANK(AW284)), "", Table2[[#This Row],[device_via_device]])</f>
        <v>TPLink</v>
      </c>
      <c r="AR284" s="6" t="s">
        <v>1228</v>
      </c>
      <c r="AS284" s="6" t="s">
        <v>215</v>
      </c>
      <c r="AU284" s="6" t="s">
        <v>569</v>
      </c>
      <c r="AV284" s="6" t="s">
        <v>421</v>
      </c>
      <c r="AW284" s="6" t="s">
        <v>554</v>
      </c>
      <c r="AZ284" s="6" t="str">
        <f>IF(AND(ISBLANK(AV284), ISBLANK(AW284)), "", _xlfn.CONCAT("[", IF(ISBLANK(AV284), "", _xlfn.CONCAT("[""mac"", """, AV284, """]")), IF(ISBLANK(AW284), "", _xlfn.CONCAT(", [""ip"", """, AW284, """]")), "]"))</f>
        <v>[["mac", "5c:a6:e6:25:55:f7"], ["ip", "10.0.6.73"]]</v>
      </c>
    </row>
    <row r="285" spans="1:52" ht="16" customHeight="1">
      <c r="A285" s="6">
        <v>2560</v>
      </c>
      <c r="B285" s="6" t="s">
        <v>26</v>
      </c>
      <c r="C285" s="6" t="s">
        <v>1163</v>
      </c>
      <c r="D285" s="6" t="s">
        <v>149</v>
      </c>
      <c r="E285" s="6" t="s">
        <v>1197</v>
      </c>
      <c r="F285" s="6" t="str">
        <f>IF(ISBLANK(E285), "", Table2[[#This Row],[unique_id]])</f>
        <v>template_laundry_clothes_dryer_plug</v>
      </c>
      <c r="G285" s="6" t="s">
        <v>240</v>
      </c>
      <c r="H285" s="6" t="s">
        <v>753</v>
      </c>
      <c r="I285" s="6" t="s">
        <v>335</v>
      </c>
      <c r="O285" s="8" t="s">
        <v>1211</v>
      </c>
      <c r="P285" s="6" t="s">
        <v>172</v>
      </c>
      <c r="Q285" s="6" t="s">
        <v>1142</v>
      </c>
      <c r="R285" s="6" t="s">
        <v>1152</v>
      </c>
      <c r="S285" s="6" t="str">
        <f>S286</f>
        <v>Laundry Clothes Dryer</v>
      </c>
      <c r="T28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P285" s="12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2561</v>
      </c>
      <c r="B286" s="6" t="s">
        <v>26</v>
      </c>
      <c r="C286" s="6" t="s">
        <v>244</v>
      </c>
      <c r="D286" s="6" t="s">
        <v>134</v>
      </c>
      <c r="E286" s="6" t="s">
        <v>264</v>
      </c>
      <c r="F286" s="6" t="str">
        <f>IF(ISBLANK(E286), "", Table2[[#This Row],[unique_id]])</f>
        <v>laundry_clothes_dryer</v>
      </c>
      <c r="G286" s="6" t="s">
        <v>240</v>
      </c>
      <c r="H286" s="6" t="s">
        <v>753</v>
      </c>
      <c r="I286" s="6" t="s">
        <v>335</v>
      </c>
      <c r="M286" s="6" t="s">
        <v>289</v>
      </c>
      <c r="O286" s="8" t="s">
        <v>1211</v>
      </c>
      <c r="P286" s="6" t="s">
        <v>172</v>
      </c>
      <c r="Q286" s="6" t="s">
        <v>1142</v>
      </c>
      <c r="R286" s="6" t="s">
        <v>1152</v>
      </c>
      <c r="S286" s="6" t="str">
        <f>_xlfn.CONCAT( Table2[[#This Row],[device_suggested_area]], " ",Table2[[#This Row],[friendly_name]])</f>
        <v>Laundry Clothes Dryer</v>
      </c>
      <c r="T28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6" s="8"/>
      <c r="W286" s="8"/>
      <c r="X286" s="8"/>
      <c r="Y286" s="8"/>
      <c r="AD286" s="6" t="s">
        <v>277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 t="str">
        <f>IF(OR(ISBLANK(AV286), ISBLANK(AW286)), "", LOWER(_xlfn.CONCAT(Table2[[#This Row],[device_manufacturer]], "-",Table2[[#This Row],[device_suggested_area]], "-", Table2[[#This Row],[device_identifiers]])))</f>
        <v>tplink-laundry-clothes-dryer</v>
      </c>
      <c r="AN286" s="8" t="s">
        <v>440</v>
      </c>
      <c r="AO286" s="6" t="s">
        <v>475</v>
      </c>
      <c r="AP286" s="12" t="s">
        <v>439</v>
      </c>
      <c r="AQ286" s="6" t="str">
        <f>IF(OR(ISBLANK(AV286), ISBLANK(AW286)), "", Table2[[#This Row],[device_via_device]])</f>
        <v>TPLink</v>
      </c>
      <c r="AR286" s="6" t="s">
        <v>1228</v>
      </c>
      <c r="AS286" s="6" t="s">
        <v>223</v>
      </c>
      <c r="AU286" s="6" t="s">
        <v>569</v>
      </c>
      <c r="AV286" s="6" t="s">
        <v>422</v>
      </c>
      <c r="AW286" s="6" t="s">
        <v>555</v>
      </c>
      <c r="AZ286" s="6" t="str">
        <f>IF(AND(ISBLANK(AV286), ISBLANK(AW286)), "", _xlfn.CONCAT("[", IF(ISBLANK(AV286), "", _xlfn.CONCAT("[""mac"", """, AV286, """]")), IF(ISBLANK(AW286), "", _xlfn.CONCAT(", [""ip"", """, AW286, """]")), "]"))</f>
        <v>[["mac", "5c:a6:e6:25:55:f0"], ["ip", "10.0.6.74"]]</v>
      </c>
    </row>
    <row r="287" spans="1:52" ht="16" customHeight="1">
      <c r="A287" s="6">
        <v>2562</v>
      </c>
      <c r="B287" s="6" t="s">
        <v>26</v>
      </c>
      <c r="C287" s="6" t="s">
        <v>1163</v>
      </c>
      <c r="D287" s="6" t="s">
        <v>149</v>
      </c>
      <c r="E287" s="6" t="s">
        <v>1198</v>
      </c>
      <c r="F287" s="6" t="str">
        <f>IF(ISBLANK(E287), "", Table2[[#This Row],[unique_id]])</f>
        <v>template_laundry_washing_machine_plug</v>
      </c>
      <c r="G287" s="6" t="s">
        <v>238</v>
      </c>
      <c r="H287" s="6" t="s">
        <v>753</v>
      </c>
      <c r="I287" s="6" t="s">
        <v>335</v>
      </c>
      <c r="O287" s="8" t="s">
        <v>1211</v>
      </c>
      <c r="P287" s="6" t="s">
        <v>172</v>
      </c>
      <c r="Q287" s="6" t="s">
        <v>1142</v>
      </c>
      <c r="R287" s="6" t="s">
        <v>1152</v>
      </c>
      <c r="S287" s="6" t="str">
        <f>S288</f>
        <v>Laundry Washing Machine</v>
      </c>
      <c r="T28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8"/>
      <c r="W287" s="8"/>
      <c r="X287" s="8"/>
      <c r="Y287" s="8"/>
      <c r="AF287" s="8"/>
      <c r="AK287" s="6"/>
      <c r="AL287" s="34"/>
      <c r="AM287" s="6"/>
      <c r="AN287" s="8"/>
      <c r="AP287" s="12"/>
      <c r="AV287" s="6"/>
      <c r="AW287" s="6"/>
    </row>
    <row r="288" spans="1:52" ht="16" customHeight="1">
      <c r="A288" s="6">
        <v>2563</v>
      </c>
      <c r="B288" s="6" t="s">
        <v>26</v>
      </c>
      <c r="C288" s="6" t="s">
        <v>244</v>
      </c>
      <c r="D288" s="6" t="s">
        <v>134</v>
      </c>
      <c r="E288" s="6" t="s">
        <v>265</v>
      </c>
      <c r="F288" s="6" t="str">
        <f>IF(ISBLANK(E288), "", Table2[[#This Row],[unique_id]])</f>
        <v>laundry_washing_machine</v>
      </c>
      <c r="G288" s="6" t="s">
        <v>238</v>
      </c>
      <c r="H288" s="6" t="s">
        <v>753</v>
      </c>
      <c r="I288" s="6" t="s">
        <v>335</v>
      </c>
      <c r="M288" s="6" t="s">
        <v>289</v>
      </c>
      <c r="O288" s="8" t="s">
        <v>1211</v>
      </c>
      <c r="P288" s="6" t="s">
        <v>172</v>
      </c>
      <c r="Q288" s="6" t="s">
        <v>1142</v>
      </c>
      <c r="R288" s="6" t="s">
        <v>1152</v>
      </c>
      <c r="S288" s="6" t="str">
        <f>_xlfn.CONCAT( Table2[[#This Row],[device_suggested_area]], " ",Table2[[#This Row],[friendly_name]])</f>
        <v>Laundry Washing Machine</v>
      </c>
      <c r="T28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8" s="8"/>
      <c r="W288" s="8"/>
      <c r="X288" s="8"/>
      <c r="Y288" s="8"/>
      <c r="AD288" s="6" t="s">
        <v>278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 t="str">
        <f>IF(OR(ISBLANK(AV288), ISBLANK(AW288)), "", LOWER(_xlfn.CONCAT(Table2[[#This Row],[device_manufacturer]], "-",Table2[[#This Row],[device_suggested_area]], "-", Table2[[#This Row],[device_identifiers]])))</f>
        <v>tplink-laundry-washing-machine</v>
      </c>
      <c r="AN288" s="8" t="s">
        <v>440</v>
      </c>
      <c r="AO288" s="6" t="s">
        <v>476</v>
      </c>
      <c r="AP288" s="12" t="s">
        <v>439</v>
      </c>
      <c r="AQ288" s="6" t="str">
        <f>IF(OR(ISBLANK(AV288), ISBLANK(AW288)), "", Table2[[#This Row],[device_via_device]])</f>
        <v>TPLink</v>
      </c>
      <c r="AR288" s="6" t="s">
        <v>1228</v>
      </c>
      <c r="AS288" s="6" t="s">
        <v>223</v>
      </c>
      <c r="AU288" s="6" t="s">
        <v>569</v>
      </c>
      <c r="AV288" s="6" t="s">
        <v>423</v>
      </c>
      <c r="AW288" s="6" t="s">
        <v>556</v>
      </c>
      <c r="AZ288" s="6" t="str">
        <f>IF(AND(ISBLANK(AV288), ISBLANK(AW288)), "", _xlfn.CONCAT("[", IF(ISBLANK(AV288), "", _xlfn.CONCAT("[""mac"", """, AV288, """]")), IF(ISBLANK(AW288), "", _xlfn.CONCAT(", [""ip"", """, AW288, """]")), "]"))</f>
        <v>[["mac", "5c:a6:e6:25:5a:a3"], ["ip", "10.0.6.75"]]</v>
      </c>
    </row>
    <row r="289" spans="1:52" ht="16" customHeight="1">
      <c r="A289" s="6">
        <v>2564</v>
      </c>
      <c r="B289" s="6" t="s">
        <v>26</v>
      </c>
      <c r="C289" s="6" t="s">
        <v>1163</v>
      </c>
      <c r="D289" s="6" t="s">
        <v>149</v>
      </c>
      <c r="E289" s="6" t="s">
        <v>1199</v>
      </c>
      <c r="F289" s="6" t="str">
        <f>IF(ISBLANK(E289), "", Table2[[#This Row],[unique_id]])</f>
        <v>template_kitchen_coffee_machine_plug</v>
      </c>
      <c r="G289" s="6" t="s">
        <v>135</v>
      </c>
      <c r="H289" s="6" t="s">
        <v>753</v>
      </c>
      <c r="I289" s="6" t="s">
        <v>335</v>
      </c>
      <c r="O289" s="8" t="s">
        <v>1211</v>
      </c>
      <c r="P289" s="6" t="s">
        <v>172</v>
      </c>
      <c r="Q289" s="6" t="s">
        <v>1142</v>
      </c>
      <c r="R289" s="6" t="s">
        <v>1152</v>
      </c>
      <c r="S289" s="6" t="str">
        <f>S290</f>
        <v>Kitchen Coffee Machine</v>
      </c>
      <c r="T28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8"/>
      <c r="W289" s="8"/>
      <c r="X289" s="8"/>
      <c r="Y289" s="8"/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P289" s="12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2565</v>
      </c>
      <c r="B290" s="6" t="s">
        <v>26</v>
      </c>
      <c r="C290" s="6" t="s">
        <v>244</v>
      </c>
      <c r="D290" s="6" t="s">
        <v>134</v>
      </c>
      <c r="E290" s="6" t="s">
        <v>266</v>
      </c>
      <c r="F290" s="6" t="str">
        <f>IF(ISBLANK(E290), "", Table2[[#This Row],[unique_id]])</f>
        <v>kitchen_coffee_machine</v>
      </c>
      <c r="G290" s="6" t="s">
        <v>135</v>
      </c>
      <c r="H290" s="6" t="s">
        <v>753</v>
      </c>
      <c r="I290" s="6" t="s">
        <v>335</v>
      </c>
      <c r="M290" s="6" t="s">
        <v>289</v>
      </c>
      <c r="O290" s="8" t="s">
        <v>1211</v>
      </c>
      <c r="P290" s="6" t="s">
        <v>172</v>
      </c>
      <c r="Q290" s="6" t="s">
        <v>1142</v>
      </c>
      <c r="R290" s="6" t="s">
        <v>1152</v>
      </c>
      <c r="S290" s="6" t="str">
        <f>_xlfn.CONCAT( Table2[[#This Row],[device_suggested_area]], " ",Table2[[#This Row],[friendly_name]])</f>
        <v>Kitchen Coffee Machine</v>
      </c>
      <c r="T29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0" s="8"/>
      <c r="W290" s="8"/>
      <c r="X290" s="8"/>
      <c r="Y290" s="8"/>
      <c r="AD290" s="6" t="s">
        <v>279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 t="str">
        <f>IF(OR(ISBLANK(AV290), ISBLANK(AW290)), "", LOWER(_xlfn.CONCAT(Table2[[#This Row],[device_manufacturer]], "-",Table2[[#This Row],[device_suggested_area]], "-", Table2[[#This Row],[device_identifiers]])))</f>
        <v>tplink-kitchen-coffee-machine</v>
      </c>
      <c r="AN290" s="8" t="s">
        <v>440</v>
      </c>
      <c r="AO290" s="6" t="s">
        <v>477</v>
      </c>
      <c r="AP290" s="6" t="s">
        <v>439</v>
      </c>
      <c r="AQ290" s="6" t="str">
        <f>IF(OR(ISBLANK(AV290), ISBLANK(AW290)), "", Table2[[#This Row],[device_via_device]])</f>
        <v>TPLink</v>
      </c>
      <c r="AR290" s="6" t="s">
        <v>1228</v>
      </c>
      <c r="AS290" s="6" t="s">
        <v>215</v>
      </c>
      <c r="AU290" s="6" t="s">
        <v>569</v>
      </c>
      <c r="AV290" s="6" t="s">
        <v>424</v>
      </c>
      <c r="AW290" s="6" t="s">
        <v>557</v>
      </c>
      <c r="AZ290" s="6" t="str">
        <f>IF(AND(ISBLANK(AV290), ISBLANK(AW290)), "", _xlfn.CONCAT("[", IF(ISBLANK(AV290), "", _xlfn.CONCAT("[""mac"", """, AV290, """]")), IF(ISBLANK(AW290), "", _xlfn.CONCAT(", [""ip"", """, AW290, """]")), "]"))</f>
        <v>[["mac", "60:a4:b7:1f:71:0a"], ["ip", "10.0.6.76"]]</v>
      </c>
    </row>
    <row r="291" spans="1:52" ht="16" customHeight="1">
      <c r="A291" s="6">
        <v>2566</v>
      </c>
      <c r="B291" s="6" t="s">
        <v>26</v>
      </c>
      <c r="C291" s="6" t="s">
        <v>1163</v>
      </c>
      <c r="D291" s="6" t="s">
        <v>149</v>
      </c>
      <c r="E291" s="6" t="s">
        <v>1200</v>
      </c>
      <c r="F291" s="6" t="str">
        <f>IF(ISBLANK(E291), "", Table2[[#This Row],[unique_id]])</f>
        <v>template_kitchen_fridge_plug</v>
      </c>
      <c r="G291" s="6" t="s">
        <v>234</v>
      </c>
      <c r="H291" s="6" t="s">
        <v>753</v>
      </c>
      <c r="I291" s="6" t="s">
        <v>335</v>
      </c>
      <c r="O291" s="8" t="s">
        <v>1211</v>
      </c>
      <c r="P291" s="6" t="s">
        <v>172</v>
      </c>
      <c r="Q291" s="6" t="s">
        <v>1141</v>
      </c>
      <c r="R291" s="6" t="s">
        <v>1153</v>
      </c>
      <c r="S291" s="6" t="str">
        <f>S292</f>
        <v>Kitchen Fridge</v>
      </c>
      <c r="T29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1" s="8"/>
      <c r="W291" s="8"/>
      <c r="X291" s="8"/>
      <c r="Y291" s="8"/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2567</v>
      </c>
      <c r="B292" s="6" t="s">
        <v>26</v>
      </c>
      <c r="C292" s="6" t="s">
        <v>244</v>
      </c>
      <c r="D292" s="6" t="s">
        <v>134</v>
      </c>
      <c r="E292" s="6" t="s">
        <v>267</v>
      </c>
      <c r="F292" s="6" t="str">
        <f>IF(ISBLANK(E292), "", Table2[[#This Row],[unique_id]])</f>
        <v>kitchen_fridge</v>
      </c>
      <c r="G292" s="6" t="s">
        <v>234</v>
      </c>
      <c r="H292" s="6" t="s">
        <v>753</v>
      </c>
      <c r="I292" s="6" t="s">
        <v>335</v>
      </c>
      <c r="M292" s="6" t="s">
        <v>289</v>
      </c>
      <c r="O292" s="8" t="s">
        <v>1211</v>
      </c>
      <c r="P292" s="6" t="s">
        <v>172</v>
      </c>
      <c r="Q292" s="6" t="s">
        <v>1141</v>
      </c>
      <c r="R292" s="6" t="s">
        <v>1153</v>
      </c>
      <c r="S292" s="6" t="str">
        <f>Table2[[#This Row],[friendly_name]]</f>
        <v>Kitchen Fridge</v>
      </c>
      <c r="T29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2" s="8"/>
      <c r="W292" s="8"/>
      <c r="X292" s="8"/>
      <c r="Y292" s="8"/>
      <c r="AD292" s="6" t="s">
        <v>280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 t="str">
        <f>IF(OR(ISBLANK(AV292), ISBLANK(AW292)), "", LOWER(_xlfn.CONCAT(Table2[[#This Row],[device_manufacturer]], "-",Table2[[#This Row],[device_suggested_area]], "-", Table2[[#This Row],[device_identifiers]])))</f>
        <v>tplink-kitchen-fridge</v>
      </c>
      <c r="AN292" s="8" t="s">
        <v>441</v>
      </c>
      <c r="AO292" s="6" t="s">
        <v>445</v>
      </c>
      <c r="AP292" s="6" t="s">
        <v>438</v>
      </c>
      <c r="AQ292" s="6" t="str">
        <f>IF(OR(ISBLANK(AV292), ISBLANK(AW292)), "", Table2[[#This Row],[device_via_device]])</f>
        <v>TPLink</v>
      </c>
      <c r="AR292" s="6" t="s">
        <v>1228</v>
      </c>
      <c r="AS292" s="6" t="s">
        <v>215</v>
      </c>
      <c r="AU292" s="6" t="s">
        <v>569</v>
      </c>
      <c r="AV292" s="6" t="s">
        <v>425</v>
      </c>
      <c r="AW292" s="6" t="s">
        <v>558</v>
      </c>
      <c r="AZ292" s="6" t="str">
        <f>IF(AND(ISBLANK(AV292), ISBLANK(AW292)), "", _xlfn.CONCAT("[", IF(ISBLANK(AV292), "", _xlfn.CONCAT("[""mac"", """, AV292, """]")), IF(ISBLANK(AW292), "", _xlfn.CONCAT(", [""ip"", """, AW292, """]")), "]"))</f>
        <v>[["mac", "ac:84:c6:54:96:50"], ["ip", "10.0.6.77"]]</v>
      </c>
    </row>
    <row r="293" spans="1:52" ht="16" customHeight="1">
      <c r="A293" s="6">
        <v>2568</v>
      </c>
      <c r="B293" s="6" t="s">
        <v>26</v>
      </c>
      <c r="C293" s="6" t="s">
        <v>1163</v>
      </c>
      <c r="D293" s="6" t="s">
        <v>149</v>
      </c>
      <c r="E293" s="6" t="s">
        <v>1201</v>
      </c>
      <c r="F293" s="6" t="str">
        <f>IF(ISBLANK(E293), "", Table2[[#This Row],[unique_id]])</f>
        <v>template_deck_freezer_plug</v>
      </c>
      <c r="G293" s="6" t="s">
        <v>235</v>
      </c>
      <c r="H293" s="6" t="s">
        <v>753</v>
      </c>
      <c r="I293" s="6" t="s">
        <v>335</v>
      </c>
      <c r="O293" s="8" t="s">
        <v>1211</v>
      </c>
      <c r="P293" s="6" t="s">
        <v>172</v>
      </c>
      <c r="Q293" s="6" t="s">
        <v>1141</v>
      </c>
      <c r="R293" s="6" t="s">
        <v>1153</v>
      </c>
      <c r="S293" s="6" t="str">
        <f>S294</f>
        <v>Deck Freezer</v>
      </c>
      <c r="T29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8"/>
      <c r="W293" s="8"/>
      <c r="X293" s="8"/>
      <c r="Y293" s="8"/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10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2569</v>
      </c>
      <c r="B294" s="6" t="s">
        <v>26</v>
      </c>
      <c r="C294" s="6" t="s">
        <v>244</v>
      </c>
      <c r="D294" s="6" t="s">
        <v>134</v>
      </c>
      <c r="E294" s="6" t="s">
        <v>268</v>
      </c>
      <c r="F294" s="6" t="str">
        <f>IF(ISBLANK(E294), "", Table2[[#This Row],[unique_id]])</f>
        <v>deck_freezer</v>
      </c>
      <c r="G294" s="6" t="s">
        <v>235</v>
      </c>
      <c r="H294" s="6" t="s">
        <v>753</v>
      </c>
      <c r="I294" s="6" t="s">
        <v>335</v>
      </c>
      <c r="M294" s="6" t="s">
        <v>289</v>
      </c>
      <c r="O294" s="8" t="s">
        <v>1211</v>
      </c>
      <c r="P294" s="6" t="s">
        <v>172</v>
      </c>
      <c r="Q294" s="69" t="s">
        <v>1141</v>
      </c>
      <c r="R294" s="6" t="s">
        <v>1153</v>
      </c>
      <c r="S294" s="6" t="str">
        <f>Table2[[#This Row],[friendly_name]]</f>
        <v>Deck Freezer</v>
      </c>
      <c r="T29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4" s="8"/>
      <c r="W294" s="8"/>
      <c r="X294" s="8"/>
      <c r="Y294" s="8"/>
      <c r="AD294" s="6" t="s">
        <v>281</v>
      </c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tr">
        <f>IF(OR(ISBLANK(AV294), ISBLANK(AW294)), "", LOWER(_xlfn.CONCAT(Table2[[#This Row],[device_manufacturer]], "-",Table2[[#This Row],[device_suggested_area]], "-", Table2[[#This Row],[device_identifiers]])))</f>
        <v>tplink-deck-freezer</v>
      </c>
      <c r="AN294" s="8" t="s">
        <v>441</v>
      </c>
      <c r="AO294" s="6" t="s">
        <v>446</v>
      </c>
      <c r="AP294" s="6" t="s">
        <v>438</v>
      </c>
      <c r="AQ294" s="6" t="str">
        <f>IF(OR(ISBLANK(AV294), ISBLANK(AW294)), "", Table2[[#This Row],[device_via_device]])</f>
        <v>TPLink</v>
      </c>
      <c r="AR294" s="6" t="s">
        <v>1228</v>
      </c>
      <c r="AS294" s="6" t="s">
        <v>436</v>
      </c>
      <c r="AU294" s="6" t="s">
        <v>569</v>
      </c>
      <c r="AV294" s="6" t="s">
        <v>426</v>
      </c>
      <c r="AW294" s="6" t="s">
        <v>559</v>
      </c>
      <c r="AZ294" s="6" t="str">
        <f>IF(AND(ISBLANK(AV294), ISBLANK(AW294)), "", _xlfn.CONCAT("[", IF(ISBLANK(AV294), "", _xlfn.CONCAT("[""mac"", """, AV294, """]")), IF(ISBLANK(AW294), "", _xlfn.CONCAT(", [""ip"", """, AW294, """]")), "]"))</f>
        <v>[["mac", "ac:84:c6:54:9e:cf"], ["ip", "10.0.6.78"]]</v>
      </c>
    </row>
    <row r="295" spans="1:52" ht="16" customHeight="1">
      <c r="A295" s="6">
        <v>2570</v>
      </c>
      <c r="B295" s="6" t="s">
        <v>26</v>
      </c>
      <c r="C295" s="6" t="s">
        <v>1163</v>
      </c>
      <c r="D295" s="6" t="s">
        <v>149</v>
      </c>
      <c r="E295" s="6" t="s">
        <v>1202</v>
      </c>
      <c r="F295" s="6" t="str">
        <f>IF(ISBLANK(E295), "", Table2[[#This Row],[unique_id]])</f>
        <v>template_study_battery_charger_plug_plug</v>
      </c>
      <c r="G295" s="6" t="s">
        <v>242</v>
      </c>
      <c r="H295" s="6" t="s">
        <v>753</v>
      </c>
      <c r="I295" s="6" t="s">
        <v>335</v>
      </c>
      <c r="O295" s="8" t="s">
        <v>1211</v>
      </c>
      <c r="P295" s="6" t="s">
        <v>172</v>
      </c>
      <c r="Q295" s="6" t="s">
        <v>1141</v>
      </c>
      <c r="R295" s="6" t="s">
        <v>753</v>
      </c>
      <c r="S295" s="6" t="str">
        <f>S296</f>
        <v>Study Battery Charger</v>
      </c>
      <c r="T29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8"/>
      <c r="W295" s="8"/>
      <c r="X295" s="8"/>
      <c r="Y295" s="8"/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/>
      <c r="AN295" s="8"/>
      <c r="AV295" s="6"/>
      <c r="AW295" s="10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2571</v>
      </c>
      <c r="B296" s="6" t="s">
        <v>26</v>
      </c>
      <c r="C296" s="6" t="s">
        <v>244</v>
      </c>
      <c r="D296" s="6" t="s">
        <v>134</v>
      </c>
      <c r="E296" s="6" t="s">
        <v>274</v>
      </c>
      <c r="F296" s="6" t="str">
        <f>IF(ISBLANK(E296), "", Table2[[#This Row],[unique_id]])</f>
        <v>study_battery_charger</v>
      </c>
      <c r="G296" s="6" t="s">
        <v>242</v>
      </c>
      <c r="H296" s="6" t="s">
        <v>753</v>
      </c>
      <c r="I296" s="6" t="s">
        <v>335</v>
      </c>
      <c r="M296" s="6" t="s">
        <v>289</v>
      </c>
      <c r="O296" s="8" t="s">
        <v>1211</v>
      </c>
      <c r="P296" s="6" t="s">
        <v>172</v>
      </c>
      <c r="Q296" s="6" t="s">
        <v>1141</v>
      </c>
      <c r="R296" s="6" t="s">
        <v>753</v>
      </c>
      <c r="S296" s="6" t="str">
        <f>_xlfn.CONCAT( Table2[[#This Row],[device_suggested_area]], " ",Table2[[#This Row],[friendly_name]])</f>
        <v>Study Battery Charger</v>
      </c>
      <c r="T29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6" s="8"/>
      <c r="W296" s="8"/>
      <c r="X296" s="8"/>
      <c r="Y296" s="8"/>
      <c r="AD296" s="6" t="s">
        <v>287</v>
      </c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 t="str">
        <f>IF(OR(ISBLANK(AV296), ISBLANK(AW296)), "", LOWER(_xlfn.CONCAT(Table2[[#This Row],[device_manufacturer]], "-",Table2[[#This Row],[device_suggested_area]], "-", Table2[[#This Row],[device_identifiers]])))</f>
        <v>tplink-study-battery-charger</v>
      </c>
      <c r="AN296" s="8" t="s">
        <v>440</v>
      </c>
      <c r="AO296" s="6" t="s">
        <v>473</v>
      </c>
      <c r="AP296" s="12" t="s">
        <v>439</v>
      </c>
      <c r="AQ296" s="6" t="str">
        <f>IF(OR(ISBLANK(AV296), ISBLANK(AW296)), "", Table2[[#This Row],[device_via_device]])</f>
        <v>TPLink</v>
      </c>
      <c r="AR296" s="6" t="s">
        <v>1228</v>
      </c>
      <c r="AS296" s="6" t="s">
        <v>435</v>
      </c>
      <c r="AU296" s="6" t="s">
        <v>569</v>
      </c>
      <c r="AV296" s="6" t="s">
        <v>419</v>
      </c>
      <c r="AW296" s="6" t="s">
        <v>552</v>
      </c>
      <c r="AZ296" s="6" t="str">
        <f>IF(AND(ISBLANK(AV296), ISBLANK(AW296)), "", _xlfn.CONCAT("[", IF(ISBLANK(AV296), "", _xlfn.CONCAT("[""mac"", """, AV296, """]")), IF(ISBLANK(AW296), "", _xlfn.CONCAT(", [""ip"", """, AW296, """]")), "]"))</f>
        <v>[["mac", "5c:a6:e6:25:64:e9"], ["ip", "10.0.6.71"]]</v>
      </c>
    </row>
    <row r="297" spans="1:52" ht="16" customHeight="1">
      <c r="A297" s="6">
        <v>2572</v>
      </c>
      <c r="B297" s="6" t="s">
        <v>26</v>
      </c>
      <c r="C297" s="6" t="s">
        <v>1163</v>
      </c>
      <c r="D297" s="6" t="s">
        <v>149</v>
      </c>
      <c r="E297" s="6" t="s">
        <v>1203</v>
      </c>
      <c r="F297" s="6" t="str">
        <f>IF(ISBLANK(E297), "", Table2[[#This Row],[unique_id]])</f>
        <v>template_laundry_vacuum_charger_plug</v>
      </c>
      <c r="G297" s="6" t="s">
        <v>241</v>
      </c>
      <c r="H297" s="6" t="s">
        <v>753</v>
      </c>
      <c r="I297" s="6" t="s">
        <v>335</v>
      </c>
      <c r="O297" s="8" t="s">
        <v>1211</v>
      </c>
      <c r="P297" s="6" t="s">
        <v>172</v>
      </c>
      <c r="Q297" s="6" t="s">
        <v>1141</v>
      </c>
      <c r="R297" s="6" t="s">
        <v>753</v>
      </c>
      <c r="S297" s="6" t="str">
        <f>S298</f>
        <v>Laundry Vacuum Charger</v>
      </c>
      <c r="T29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8"/>
      <c r="W297" s="8"/>
      <c r="X297" s="8"/>
      <c r="Y297" s="8"/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/>
      <c r="AN297" s="8"/>
      <c r="AP297" s="12"/>
      <c r="AV297" s="6"/>
      <c r="AW297" s="6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2573</v>
      </c>
      <c r="B298" s="6" t="s">
        <v>26</v>
      </c>
      <c r="C298" s="6" t="s">
        <v>244</v>
      </c>
      <c r="D298" s="6" t="s">
        <v>134</v>
      </c>
      <c r="E298" s="6" t="s">
        <v>275</v>
      </c>
      <c r="F298" s="6" t="str">
        <f>IF(ISBLANK(E298), "", Table2[[#This Row],[unique_id]])</f>
        <v>laundry_vacuum_charger</v>
      </c>
      <c r="G298" s="6" t="s">
        <v>241</v>
      </c>
      <c r="H298" s="6" t="s">
        <v>753</v>
      </c>
      <c r="I298" s="6" t="s">
        <v>335</v>
      </c>
      <c r="M298" s="6" t="s">
        <v>289</v>
      </c>
      <c r="O298" s="8" t="s">
        <v>1211</v>
      </c>
      <c r="P298" s="6" t="s">
        <v>172</v>
      </c>
      <c r="Q298" s="6" t="s">
        <v>1141</v>
      </c>
      <c r="R298" s="6" t="s">
        <v>753</v>
      </c>
      <c r="S298" s="6" t="str">
        <f>_xlfn.CONCAT( Table2[[#This Row],[device_suggested_area]], " ",Table2[[#This Row],[friendly_name]])</f>
        <v>Laundry Vacuum Charger</v>
      </c>
      <c r="T29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8" s="8"/>
      <c r="W298" s="8"/>
      <c r="X298" s="8"/>
      <c r="Y298" s="8"/>
      <c r="AD298" s="6" t="s">
        <v>287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 t="str">
        <f>IF(OR(ISBLANK(AV298), ISBLANK(AW298)), "", LOWER(_xlfn.CONCAT(Table2[[#This Row],[device_manufacturer]], "-",Table2[[#This Row],[device_suggested_area]], "-", Table2[[#This Row],[device_identifiers]])))</f>
        <v>tplink-laundry-vacuum-charger</v>
      </c>
      <c r="AN298" s="8" t="s">
        <v>440</v>
      </c>
      <c r="AO298" s="6" t="s">
        <v>474</v>
      </c>
      <c r="AP298" s="12" t="s">
        <v>439</v>
      </c>
      <c r="AQ298" s="6" t="str">
        <f>IF(OR(ISBLANK(AV298), ISBLANK(AW298)), "", Table2[[#This Row],[device_via_device]])</f>
        <v>TPLink</v>
      </c>
      <c r="AR298" s="6" t="s">
        <v>1229</v>
      </c>
      <c r="AS298" s="6" t="s">
        <v>223</v>
      </c>
      <c r="AU298" s="6" t="s">
        <v>569</v>
      </c>
      <c r="AV298" s="6" t="s">
        <v>420</v>
      </c>
      <c r="AW298" s="6" t="s">
        <v>553</v>
      </c>
      <c r="AZ298" s="6" t="str">
        <f>IF(AND(ISBLANK(AV298), ISBLANK(AW298)), "", _xlfn.CONCAT("[", IF(ISBLANK(AV298), "", _xlfn.CONCAT("[""mac"", """, AV298, """]")), IF(ISBLANK(AW298), "", _xlfn.CONCAT(", [""ip"", """, AW298, """]")), "]"))</f>
        <v>[["mac", "5c:a6:e6:25:57:fd"], ["ip", "10.0.6.72"]]</v>
      </c>
    </row>
    <row r="299" spans="1:52" ht="16" customHeight="1">
      <c r="A299" s="6">
        <v>2574</v>
      </c>
      <c r="B299" s="6" t="s">
        <v>26</v>
      </c>
      <c r="C299" s="6" t="s">
        <v>1163</v>
      </c>
      <c r="D299" s="6" t="s">
        <v>149</v>
      </c>
      <c r="E299" s="6" t="s">
        <v>1204</v>
      </c>
      <c r="F299" s="6" t="str">
        <f>IF(ISBLANK(E299), "", Table2[[#This Row],[unique_id]])</f>
        <v>template_rack_outlet_plug</v>
      </c>
      <c r="G299" s="6" t="s">
        <v>233</v>
      </c>
      <c r="H299" s="6" t="s">
        <v>753</v>
      </c>
      <c r="I299" s="6" t="s">
        <v>335</v>
      </c>
      <c r="O299" s="8" t="s">
        <v>1211</v>
      </c>
      <c r="P299" s="6" t="s">
        <v>172</v>
      </c>
      <c r="Q299" s="6" t="s">
        <v>1141</v>
      </c>
      <c r="R299" s="6" t="s">
        <v>1143</v>
      </c>
      <c r="S299" s="6" t="str">
        <f>S300</f>
        <v>Server Rack</v>
      </c>
      <c r="T29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/>
      <c r="AN299" s="8"/>
      <c r="AP299" s="12"/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2575</v>
      </c>
      <c r="B300" s="6" t="s">
        <v>26</v>
      </c>
      <c r="C300" s="6" t="s">
        <v>244</v>
      </c>
      <c r="D300" s="6" t="s">
        <v>134</v>
      </c>
      <c r="E300" s="6" t="s">
        <v>272</v>
      </c>
      <c r="F300" s="6" t="str">
        <f>IF(ISBLANK(E300), "", Table2[[#This Row],[unique_id]])</f>
        <v>rack_outlet</v>
      </c>
      <c r="G300" s="6" t="s">
        <v>233</v>
      </c>
      <c r="H300" s="6" t="s">
        <v>753</v>
      </c>
      <c r="I300" s="6" t="s">
        <v>335</v>
      </c>
      <c r="M300" s="6" t="s">
        <v>289</v>
      </c>
      <c r="O300" s="8" t="s">
        <v>1211</v>
      </c>
      <c r="P300" s="6" t="s">
        <v>172</v>
      </c>
      <c r="Q300" s="6" t="s">
        <v>1141</v>
      </c>
      <c r="R300" s="6" t="s">
        <v>1143</v>
      </c>
      <c r="S300" s="6" t="str">
        <f>_xlfn.CONCAT( "", "",Table2[[#This Row],[friendly_name]])</f>
        <v>Server Rack</v>
      </c>
      <c r="T30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0" s="8"/>
      <c r="W300" s="8"/>
      <c r="X300" s="8"/>
      <c r="Y300" s="8"/>
      <c r="AD300" s="6" t="s">
        <v>284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 t="str">
        <f>IF(OR(ISBLANK(AV300), ISBLANK(AW300)), "", LOWER(_xlfn.CONCAT(Table2[[#This Row],[device_manufacturer]], "-",Table2[[#This Row],[device_suggested_area]], "-", Table2[[#This Row],[device_identifiers]])))</f>
        <v>tplink-rack-outlet</v>
      </c>
      <c r="AN300" s="8" t="s">
        <v>441</v>
      </c>
      <c r="AO300" s="6" t="s">
        <v>450</v>
      </c>
      <c r="AP300" s="6" t="s">
        <v>438</v>
      </c>
      <c r="AQ300" s="6" t="str">
        <f>IF(OR(ISBLANK(AV300), ISBLANK(AW300)), "", Table2[[#This Row],[device_via_device]])</f>
        <v>TPLink</v>
      </c>
      <c r="AR300" s="6" t="s">
        <v>1228</v>
      </c>
      <c r="AS300" s="6" t="s">
        <v>28</v>
      </c>
      <c r="AU300" s="6" t="s">
        <v>569</v>
      </c>
      <c r="AV300" s="6" t="s">
        <v>434</v>
      </c>
      <c r="AW300" s="6" t="s">
        <v>567</v>
      </c>
      <c r="AZ300" s="6" t="str">
        <f>IF(AND(ISBLANK(AV300), ISBLANK(AW300)), "", _xlfn.CONCAT("[", IF(ISBLANK(AV300), "", _xlfn.CONCAT("[""mac"", """, AV300, """]")), IF(ISBLANK(AW300), "", _xlfn.CONCAT(", [""ip"", """, AW300, """]")), "]"))</f>
        <v>[["mac", "ac:84:c6:54:95:8b"], ["ip", "10.0.6.86"]]</v>
      </c>
    </row>
    <row r="301" spans="1:52" ht="16" customHeight="1">
      <c r="A301" s="6">
        <v>2576</v>
      </c>
      <c r="B301" s="6" t="s">
        <v>26</v>
      </c>
      <c r="C301" s="6" t="s">
        <v>1163</v>
      </c>
      <c r="D301" s="6" t="s">
        <v>149</v>
      </c>
      <c r="E301" s="6" t="s">
        <v>1205</v>
      </c>
      <c r="F301" s="6" t="str">
        <f>IF(ISBLANK(E301), "", Table2[[#This Row],[unique_id]])</f>
        <v>template_roof_network_switch_plug</v>
      </c>
      <c r="G301" s="6" t="s">
        <v>230</v>
      </c>
      <c r="H301" s="6" t="s">
        <v>753</v>
      </c>
      <c r="I301" s="6" t="s">
        <v>335</v>
      </c>
      <c r="O301" s="8" t="s">
        <v>1211</v>
      </c>
      <c r="P301" s="6" t="s">
        <v>172</v>
      </c>
      <c r="Q301" s="6" t="s">
        <v>1141</v>
      </c>
      <c r="R301" s="6" t="s">
        <v>1143</v>
      </c>
      <c r="S301" s="6" t="str">
        <f>S302</f>
        <v>Network Switch</v>
      </c>
      <c r="T3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4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2577</v>
      </c>
      <c r="B302" s="6" t="s">
        <v>26</v>
      </c>
      <c r="C302" s="6" t="s">
        <v>244</v>
      </c>
      <c r="D302" s="6" t="s">
        <v>134</v>
      </c>
      <c r="E302" s="6" t="s">
        <v>273</v>
      </c>
      <c r="F302" s="6" t="str">
        <f>IF(ISBLANK(E302), "", Table2[[#This Row],[unique_id]])</f>
        <v>roof_network_switch</v>
      </c>
      <c r="G302" s="6" t="s">
        <v>230</v>
      </c>
      <c r="H302" s="6" t="s">
        <v>753</v>
      </c>
      <c r="I302" s="6" t="s">
        <v>335</v>
      </c>
      <c r="M302" s="6" t="s">
        <v>289</v>
      </c>
      <c r="O302" s="8" t="s">
        <v>1211</v>
      </c>
      <c r="P302" s="6" t="s">
        <v>172</v>
      </c>
      <c r="Q302" s="6" t="s">
        <v>1141</v>
      </c>
      <c r="R302" s="6" t="s">
        <v>1143</v>
      </c>
      <c r="S302" s="6" t="str">
        <f>_xlfn.CONCAT( "", "",Table2[[#This Row],[friendly_name]])</f>
        <v>Network Switch</v>
      </c>
      <c r="T3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2" s="8"/>
      <c r="W302" s="8"/>
      <c r="X302" s="8"/>
      <c r="Y302" s="8"/>
      <c r="AD302" s="6" t="s">
        <v>285</v>
      </c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K302" s="6"/>
      <c r="AL302" s="34"/>
      <c r="AM302" s="6" t="str">
        <f>IF(OR(ISBLANK(AV302), ISBLANK(AW302)), "", LOWER(_xlfn.CONCAT(Table2[[#This Row],[device_manufacturer]], "-",Table2[[#This Row],[device_suggested_area]], "-", Table2[[#This Row],[device_identifiers]])))</f>
        <v>tplink-roof-network-switch</v>
      </c>
      <c r="AN302" s="8" t="s">
        <v>441</v>
      </c>
      <c r="AO302" s="6" t="s">
        <v>580</v>
      </c>
      <c r="AP302" s="6" t="s">
        <v>438</v>
      </c>
      <c r="AQ302" s="6" t="str">
        <f>IF(OR(ISBLANK(AV302), ISBLANK(AW302)), "", Table2[[#This Row],[device_via_device]])</f>
        <v>TPLink</v>
      </c>
      <c r="AR302" s="6" t="s">
        <v>1228</v>
      </c>
      <c r="AS302" s="6" t="s">
        <v>38</v>
      </c>
      <c r="AU302" s="6" t="s">
        <v>569</v>
      </c>
      <c r="AV302" s="6" t="s">
        <v>432</v>
      </c>
      <c r="AW302" s="6" t="s">
        <v>565</v>
      </c>
      <c r="AZ302" s="6" t="str">
        <f>IF(AND(ISBLANK(AV302), ISBLANK(AW302)), "", _xlfn.CONCAT("[", IF(ISBLANK(AV302), "", _xlfn.CONCAT("[""mac"", """, AV302, """]")), IF(ISBLANK(AW302), "", _xlfn.CONCAT(", [""ip"", """, AW302, """]")), "]"))</f>
        <v>[["mac", "ac:84:c6:0d:20:9e"], ["ip", "10.0.6.84"]]</v>
      </c>
    </row>
    <row r="303" spans="1:52" ht="16" customHeight="1">
      <c r="A303" s="6">
        <v>2578</v>
      </c>
      <c r="B303" s="6" t="s">
        <v>26</v>
      </c>
      <c r="C303" s="6" t="s">
        <v>1163</v>
      </c>
      <c r="D303" s="6" t="s">
        <v>149</v>
      </c>
      <c r="E303" s="6" t="s">
        <v>1206</v>
      </c>
      <c r="F303" s="6" t="str">
        <f>IF(ISBLANK(E303), "", Table2[[#This Row],[unique_id]])</f>
        <v>template_rack_modem_plug</v>
      </c>
      <c r="G303" s="6" t="s">
        <v>232</v>
      </c>
      <c r="H303" s="6" t="s">
        <v>753</v>
      </c>
      <c r="I303" s="6" t="s">
        <v>335</v>
      </c>
      <c r="O303" s="8" t="s">
        <v>1211</v>
      </c>
      <c r="S303" s="6" t="str">
        <f>_xlfn.CONCAT( "", "",Table2[[#This Row],[friendly_name]])</f>
        <v>Internet Modem</v>
      </c>
      <c r="T30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4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2579</v>
      </c>
      <c r="B304" s="6" t="s">
        <v>26</v>
      </c>
      <c r="C304" s="6" t="s">
        <v>244</v>
      </c>
      <c r="D304" s="6" t="s">
        <v>134</v>
      </c>
      <c r="E304" s="6" t="s">
        <v>579</v>
      </c>
      <c r="F304" s="6" t="str">
        <f>IF(ISBLANK(E304), "", Table2[[#This Row],[unique_id]])</f>
        <v>rack_modem</v>
      </c>
      <c r="G304" s="6" t="s">
        <v>232</v>
      </c>
      <c r="H304" s="6" t="s">
        <v>753</v>
      </c>
      <c r="I304" s="6" t="s">
        <v>335</v>
      </c>
      <c r="M304" s="6" t="s">
        <v>289</v>
      </c>
      <c r="O304" s="8" t="s">
        <v>1211</v>
      </c>
      <c r="S304" s="6" t="str">
        <f>_xlfn.CONCAT( "", "",Table2[[#This Row],[friendly_name]])</f>
        <v>Internet Modem</v>
      </c>
      <c r="T30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4" s="8"/>
      <c r="W304" s="8"/>
      <c r="X304" s="8"/>
      <c r="Y304" s="8"/>
      <c r="AD304" s="6" t="s">
        <v>286</v>
      </c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K304" s="6"/>
      <c r="AL304" s="34"/>
      <c r="AM304" s="6" t="str">
        <f>IF(OR(ISBLANK(AV304), ISBLANK(AW304)), "", LOWER(_xlfn.CONCAT(Table2[[#This Row],[device_manufacturer]], "-",Table2[[#This Row],[device_suggested_area]], "-", Table2[[#This Row],[device_identifiers]])))</f>
        <v>tplink-rack-modem</v>
      </c>
      <c r="AN304" s="8" t="s">
        <v>440</v>
      </c>
      <c r="AO304" s="6" t="s">
        <v>451</v>
      </c>
      <c r="AP304" s="68" t="s">
        <v>439</v>
      </c>
      <c r="AQ304" s="6" t="str">
        <f>IF(OR(ISBLANK(AV304), ISBLANK(AW304)), "", Table2[[#This Row],[device_via_device]])</f>
        <v>TPLink</v>
      </c>
      <c r="AR304" s="6" t="s">
        <v>1228</v>
      </c>
      <c r="AS304" s="6" t="s">
        <v>28</v>
      </c>
      <c r="AU304" s="6" t="s">
        <v>569</v>
      </c>
      <c r="AV304" s="6" t="s">
        <v>433</v>
      </c>
      <c r="AW304" s="6" t="s">
        <v>566</v>
      </c>
      <c r="AZ304" s="6" t="str">
        <f>IF(AND(ISBLANK(AV304), ISBLANK(AW304)), "", _xlfn.CONCAT("[", IF(ISBLANK(AV304), "", _xlfn.CONCAT("[""mac"", """, AV304, """]")), IF(ISBLANK(AW304), "", _xlfn.CONCAT(", [""ip"", """, AW304, """]")), "]"))</f>
        <v>[["mac", "10:27:f5:31:f6:7e"], ["ip", "10.0.6.85"]]</v>
      </c>
    </row>
    <row r="305" spans="1:52" ht="16" customHeight="1">
      <c r="A305" s="6">
        <v>2580</v>
      </c>
      <c r="B305" s="6" t="s">
        <v>26</v>
      </c>
      <c r="C305" s="6" t="s">
        <v>478</v>
      </c>
      <c r="D305" s="6" t="s">
        <v>134</v>
      </c>
      <c r="E305" s="12" t="s">
        <v>929</v>
      </c>
      <c r="F305" s="6" t="str">
        <f>IF(ISBLANK(E305), "", Table2[[#This Row],[unique_id]])</f>
        <v>deck_fans_outlet</v>
      </c>
      <c r="G305" s="6" t="s">
        <v>932</v>
      </c>
      <c r="H305" s="6" t="s">
        <v>753</v>
      </c>
      <c r="I305" s="6" t="s">
        <v>335</v>
      </c>
      <c r="M305" s="6" t="s">
        <v>289</v>
      </c>
      <c r="T305" s="6"/>
      <c r="V305" s="8"/>
      <c r="W305" s="8" t="s">
        <v>704</v>
      </c>
      <c r="X305" s="8"/>
      <c r="Y305" s="14" t="s">
        <v>1138</v>
      </c>
      <c r="AD305" s="6" t="s">
        <v>283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K305" s="6"/>
      <c r="AL3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5" s="6" t="str">
        <f>LOWER(_xlfn.CONCAT(Table2[[#This Row],[device_suggested_area]], "-",Table2[[#This Row],[device_identifiers]]))</f>
        <v>deck-fans-outlet</v>
      </c>
      <c r="AN305" s="14" t="s">
        <v>936</v>
      </c>
      <c r="AO305" s="9" t="s">
        <v>938</v>
      </c>
      <c r="AP305" s="9" t="s">
        <v>934</v>
      </c>
      <c r="AQ305" s="6" t="s">
        <v>478</v>
      </c>
      <c r="AS305" s="6" t="s">
        <v>436</v>
      </c>
      <c r="AV305" s="6" t="s">
        <v>939</v>
      </c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>[["mac", "0x00178801086168ac"]]</v>
      </c>
    </row>
    <row r="306" spans="1:52" ht="16" customHeight="1">
      <c r="A306" s="6">
        <v>2581</v>
      </c>
      <c r="B306" s="6" t="s">
        <v>26</v>
      </c>
      <c r="C306" s="6" t="s">
        <v>478</v>
      </c>
      <c r="D306" s="6" t="s">
        <v>134</v>
      </c>
      <c r="E306" s="12" t="s">
        <v>930</v>
      </c>
      <c r="F306" s="6" t="str">
        <f>IF(ISBLANK(E306), "", Table2[[#This Row],[unique_id]])</f>
        <v>kitchen_fan_outlet</v>
      </c>
      <c r="G306" s="6" t="s">
        <v>931</v>
      </c>
      <c r="H306" s="6" t="s">
        <v>753</v>
      </c>
      <c r="I306" s="6" t="s">
        <v>335</v>
      </c>
      <c r="M306" s="6" t="s">
        <v>289</v>
      </c>
      <c r="T306" s="6"/>
      <c r="V306" s="8"/>
      <c r="W306" s="8" t="s">
        <v>704</v>
      </c>
      <c r="X306" s="8"/>
      <c r="Y306" s="14" t="s">
        <v>1138</v>
      </c>
      <c r="AD306" s="6" t="s">
        <v>283</v>
      </c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K306" s="6"/>
      <c r="AL3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6" s="6" t="str">
        <f>LOWER(_xlfn.CONCAT(Table2[[#This Row],[device_suggested_area]], "-",Table2[[#This Row],[device_identifiers]]))</f>
        <v>kitchen-fan-outlet</v>
      </c>
      <c r="AN306" s="14" t="s">
        <v>936</v>
      </c>
      <c r="AO306" s="9" t="s">
        <v>937</v>
      </c>
      <c r="AP306" s="9" t="s">
        <v>934</v>
      </c>
      <c r="AQ306" s="6" t="s">
        <v>478</v>
      </c>
      <c r="AS306" s="6" t="s">
        <v>215</v>
      </c>
      <c r="AV306" s="6" t="s">
        <v>940</v>
      </c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>[["mac", "0x0017880109d4659c"]]</v>
      </c>
    </row>
    <row r="307" spans="1:52" ht="16" customHeight="1">
      <c r="A307" s="6">
        <v>2582</v>
      </c>
      <c r="B307" s="6" t="s">
        <v>26</v>
      </c>
      <c r="C307" s="6" t="s">
        <v>478</v>
      </c>
      <c r="D307" s="6" t="s">
        <v>134</v>
      </c>
      <c r="E307" s="12" t="s">
        <v>928</v>
      </c>
      <c r="F307" s="6" t="str">
        <f>IF(ISBLANK(E307), "", Table2[[#This Row],[unique_id]])</f>
        <v>edwin_wardrobe_outlet</v>
      </c>
      <c r="G307" s="6" t="s">
        <v>941</v>
      </c>
      <c r="H307" s="6" t="s">
        <v>753</v>
      </c>
      <c r="I307" s="6" t="s">
        <v>335</v>
      </c>
      <c r="M307" s="6" t="s">
        <v>289</v>
      </c>
      <c r="T307" s="6"/>
      <c r="V307" s="8"/>
      <c r="W307" s="8" t="s">
        <v>704</v>
      </c>
      <c r="X307" s="8"/>
      <c r="Y307" s="14" t="s">
        <v>1138</v>
      </c>
      <c r="Z307" s="14"/>
      <c r="AD307" s="6" t="s">
        <v>283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7" s="6" t="str">
        <f>LOWER(_xlfn.CONCAT(Table2[[#This Row],[device_suggested_area]], "-",Table2[[#This Row],[device_identifiers]]))</f>
        <v>edwin-wardrobe-outlet</v>
      </c>
      <c r="AN307" s="14" t="s">
        <v>936</v>
      </c>
      <c r="AO307" s="9" t="s">
        <v>935</v>
      </c>
      <c r="AP307" s="9" t="s">
        <v>934</v>
      </c>
      <c r="AQ307" s="6" t="s">
        <v>478</v>
      </c>
      <c r="AS307" s="6" t="s">
        <v>127</v>
      </c>
      <c r="AV307" s="6" t="s">
        <v>933</v>
      </c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>[["mac", "0x0017880108fd8633"]]</v>
      </c>
    </row>
    <row r="308" spans="1:52" ht="16" customHeight="1">
      <c r="A308" s="6">
        <v>2583</v>
      </c>
      <c r="B308" s="6" t="s">
        <v>26</v>
      </c>
      <c r="C308" s="6" t="s">
        <v>1049</v>
      </c>
      <c r="D308" s="6" t="s">
        <v>134</v>
      </c>
      <c r="E308" s="6" t="s">
        <v>852</v>
      </c>
      <c r="F308" s="6" t="str">
        <f>IF(ISBLANK(E308), "", Table2[[#This Row],[unique_id]])</f>
        <v>rack_fans</v>
      </c>
      <c r="G308" s="6" t="s">
        <v>853</v>
      </c>
      <c r="H308" s="6" t="s">
        <v>753</v>
      </c>
      <c r="I308" s="6" t="s">
        <v>335</v>
      </c>
      <c r="M308" s="6" t="s">
        <v>289</v>
      </c>
      <c r="T308" s="6"/>
      <c r="V308" s="8"/>
      <c r="W308" s="8"/>
      <c r="X308" s="8"/>
      <c r="Y308" s="8"/>
      <c r="AD308" s="6" t="s">
        <v>857</v>
      </c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 t="str">
        <f>IF(OR(ISBLANK(AV308), ISBLANK(AW308)), "", LOWER(_xlfn.CONCAT(Table2[[#This Row],[device_manufacturer]], "-",Table2[[#This Row],[device_suggested_area]], "-", Table2[[#This Row],[device_identifiers]])))</f>
        <v>sonoff-rack-fans</v>
      </c>
      <c r="AN308" s="8" t="s">
        <v>856</v>
      </c>
      <c r="AO308" s="6" t="s">
        <v>855</v>
      </c>
      <c r="AP308" s="12" t="s">
        <v>1148</v>
      </c>
      <c r="AQ308" s="6" t="s">
        <v>410</v>
      </c>
      <c r="AS308" s="6" t="s">
        <v>28</v>
      </c>
      <c r="AU308" s="6" t="s">
        <v>569</v>
      </c>
      <c r="AV308" s="6" t="s">
        <v>854</v>
      </c>
      <c r="AW308" s="6" t="s">
        <v>858</v>
      </c>
      <c r="AZ308" s="6" t="str">
        <f>IF(AND(ISBLANK(AV308), ISBLANK(AW308)), "", _xlfn.CONCAT("[", IF(ISBLANK(AV308), "", _xlfn.CONCAT("[""mac"", """, AV308, """]")), IF(ISBLANK(AW308), "", _xlfn.CONCAT(", [""ip"", """, AW308, """]")), "]"))</f>
        <v>[["mac", "4c:eb:d6:b5:a5:28"], ["ip", "10.0.6.90"]]</v>
      </c>
    </row>
    <row r="309" spans="1:52" ht="16" customHeight="1">
      <c r="A309" s="63">
        <v>2584</v>
      </c>
      <c r="B309" s="63" t="s">
        <v>26</v>
      </c>
      <c r="C309" s="63" t="s">
        <v>244</v>
      </c>
      <c r="D309" s="63" t="s">
        <v>134</v>
      </c>
      <c r="E309" s="63" t="s">
        <v>1236</v>
      </c>
      <c r="F309" s="64" t="str">
        <f>IF(ISBLANK(E309), "", Table2[[#This Row],[unique_id]])</f>
        <v>power_meter</v>
      </c>
      <c r="G309" s="63" t="s">
        <v>1235</v>
      </c>
      <c r="H309" s="63" t="s">
        <v>753</v>
      </c>
      <c r="I309" s="63" t="s">
        <v>335</v>
      </c>
      <c r="J309" s="63"/>
      <c r="K309" s="63"/>
      <c r="L309" s="63"/>
      <c r="M309" s="63" t="s">
        <v>289</v>
      </c>
      <c r="N309" s="63"/>
      <c r="O309" s="65" t="s">
        <v>1211</v>
      </c>
      <c r="P309" s="63"/>
      <c r="Q309" s="63"/>
      <c r="R309" s="63"/>
      <c r="S309" s="63" t="s">
        <v>1235</v>
      </c>
      <c r="T309" s="7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309" s="63"/>
      <c r="V309" s="65"/>
      <c r="W309" s="65"/>
      <c r="X309" s="65"/>
      <c r="Y309" s="65"/>
      <c r="Z309" s="65"/>
      <c r="AA309" s="63"/>
      <c r="AB309" s="63"/>
      <c r="AC309" s="63"/>
      <c r="AD309" s="63" t="s">
        <v>1237</v>
      </c>
      <c r="AE309" s="63"/>
      <c r="AF309" s="65"/>
      <c r="AG309" s="63"/>
      <c r="AH309" s="63" t="str">
        <f>IF(ISBLANK(AG309),  "", _xlfn.CONCAT("haas/entity/sensor/", LOWER(C309), "/", E309, "/config"))</f>
        <v/>
      </c>
      <c r="AI309" s="63" t="str">
        <f>IF(ISBLANK(AG309),  "", _xlfn.CONCAT(LOWER(C309), "/", E309))</f>
        <v/>
      </c>
      <c r="AJ309" s="66"/>
      <c r="AK309" s="63"/>
      <c r="AL309" s="67"/>
      <c r="AM309" s="63" t="str">
        <f>IF(OR(ISBLANK(AV309), ISBLANK(AW309)), "", LOWER(_xlfn.CONCAT(Table2[[#This Row],[device_manufacturer]], "-",Table2[[#This Row],[device_suggested_area]], "-", Table2[[#This Row],[device_identifiers]])))</f>
        <v>tplink-home-power-meter</v>
      </c>
      <c r="AN309" s="65" t="s">
        <v>440</v>
      </c>
      <c r="AO309" s="63" t="s">
        <v>1238</v>
      </c>
      <c r="AP309" s="66" t="s">
        <v>439</v>
      </c>
      <c r="AQ309" s="63" t="str">
        <f>IF(OR(ISBLANK(AV309), ISBLANK(AW309)), "", Table2[[#This Row],[device_via_device]])</f>
        <v>TPLink</v>
      </c>
      <c r="AR309" s="63" t="s">
        <v>1229</v>
      </c>
      <c r="AS309" s="63" t="s">
        <v>172</v>
      </c>
      <c r="AT309" s="63"/>
      <c r="AU309" s="63" t="s">
        <v>569</v>
      </c>
      <c r="AV309" s="63" t="s">
        <v>1232</v>
      </c>
      <c r="AW309" s="63" t="s">
        <v>858</v>
      </c>
      <c r="AX309" s="63"/>
      <c r="AY309" s="63"/>
      <c r="AZ309" s="64" t="str">
        <f>IF(AND(ISBLANK(AV309), ISBLANK(AW309)), "", _xlfn.CONCAT("[", IF(ISBLANK(AV309), "", _xlfn.CONCAT("[""mac"", """, AV309, """]")), IF(ISBLANK(AW309), "", _xlfn.CONCAT(", [""ip"", """, AW309, """]")), "]"))</f>
        <v>[["mac", "5c:a6:e6:25:59:03"], ["ip", "10.0.6.90"]]</v>
      </c>
    </row>
    <row r="310" spans="1:52" ht="16" customHeight="1">
      <c r="A310" s="6">
        <v>2585</v>
      </c>
      <c r="B310" s="63" t="s">
        <v>834</v>
      </c>
      <c r="C310" s="63" t="s">
        <v>1163</v>
      </c>
      <c r="D310" s="63" t="s">
        <v>149</v>
      </c>
      <c r="E310" s="28" t="s">
        <v>1230</v>
      </c>
      <c r="F310" s="70" t="str">
        <f>IF(ISBLANK(E310), "", Table2[[#This Row],[unique_id]])</f>
        <v>template__outlet_plug</v>
      </c>
      <c r="G310" s="28"/>
      <c r="H310" s="6" t="s">
        <v>753</v>
      </c>
      <c r="I310" s="6" t="s">
        <v>335</v>
      </c>
      <c r="J310" s="63"/>
      <c r="K310" s="63"/>
      <c r="L310" s="63"/>
      <c r="N310" s="63"/>
      <c r="O310" s="8" t="s">
        <v>1211</v>
      </c>
      <c r="P310" s="28"/>
      <c r="Q310" s="28"/>
      <c r="R310" s="28"/>
      <c r="S310" s="28"/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U310" s="63"/>
      <c r="V310" s="65"/>
      <c r="W310" s="65"/>
      <c r="X310" s="65"/>
      <c r="Y310" s="65"/>
      <c r="Z310" s="65"/>
      <c r="AA310" s="63"/>
      <c r="AB310" s="63"/>
      <c r="AC310" s="63"/>
      <c r="AD310" s="63"/>
      <c r="AE310" s="63"/>
      <c r="AF310" s="65"/>
      <c r="AG310" s="63"/>
      <c r="AH310" s="63" t="str">
        <f>IF(ISBLANK(AG310),  "", _xlfn.CONCAT("haas/entity/sensor/", LOWER(C310), "/", E310, "/config"))</f>
        <v/>
      </c>
      <c r="AI310" s="63" t="str">
        <f>IF(ISBLANK(AG310),  "", _xlfn.CONCAT(LOWER(C310), "/", E310))</f>
        <v/>
      </c>
      <c r="AJ310" s="66"/>
      <c r="AK310" s="63"/>
      <c r="AL310" s="67"/>
      <c r="AM310" s="63"/>
      <c r="AN310" s="65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4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2586</v>
      </c>
      <c r="B311" s="63" t="s">
        <v>834</v>
      </c>
      <c r="C311" s="63" t="s">
        <v>244</v>
      </c>
      <c r="D311" s="63" t="s">
        <v>134</v>
      </c>
      <c r="E311" s="28" t="s">
        <v>1231</v>
      </c>
      <c r="F311" s="70" t="str">
        <f>IF(ISBLANK(E311), "", Table2[[#This Row],[unique_id]])</f>
        <v>_outlet</v>
      </c>
      <c r="G311" s="28"/>
      <c r="H311" s="6" t="s">
        <v>753</v>
      </c>
      <c r="I311" s="6" t="s">
        <v>335</v>
      </c>
      <c r="J311" s="63"/>
      <c r="K311" s="63"/>
      <c r="L311" s="63"/>
      <c r="M311" s="6" t="s">
        <v>289</v>
      </c>
      <c r="N311" s="63"/>
      <c r="O311" s="8" t="s">
        <v>1211</v>
      </c>
      <c r="P311" s="28"/>
      <c r="Q311" s="28"/>
      <c r="R311" s="28"/>
      <c r="S311" s="28"/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sensor._outlet_current_consumption
energy_sensor_id: sensor._outlet_total_consumption
</v>
      </c>
      <c r="U311" s="63"/>
      <c r="V311" s="65"/>
      <c r="W311" s="65"/>
      <c r="X311" s="65"/>
      <c r="Y311" s="65"/>
      <c r="Z311" s="65"/>
      <c r="AA311" s="63"/>
      <c r="AB311" s="63"/>
      <c r="AC311" s="63"/>
      <c r="AD311" s="28"/>
      <c r="AE311" s="63"/>
      <c r="AF311" s="65"/>
      <c r="AG311" s="63"/>
      <c r="AH311" s="63" t="str">
        <f>IF(ISBLANK(AG311),  "", _xlfn.CONCAT("haas/entity/sensor/", LOWER(C311), "/", E311, "/config"))</f>
        <v/>
      </c>
      <c r="AI311" s="63" t="str">
        <f>IF(ISBLANK(AG311),  "", _xlfn.CONCAT(LOWER(C311), "/", E311))</f>
        <v/>
      </c>
      <c r="AJ311" s="66"/>
      <c r="AK311" s="63"/>
      <c r="AL311" s="67"/>
      <c r="AM311" s="28" t="str">
        <f>IF(OR(ISBLANK(AV311), ISBLANK(AW311)), "", LOWER(_xlfn.CONCAT(Table2[[#This Row],[device_manufacturer]], "-",Table2[[#This Row],[device_suggested_area]], "-", Table2[[#This Row],[device_identifiers]])))</f>
        <v/>
      </c>
      <c r="AN311" s="8" t="s">
        <v>440</v>
      </c>
      <c r="AO311" s="6" t="s">
        <v>473</v>
      </c>
      <c r="AP311" s="12" t="s">
        <v>439</v>
      </c>
      <c r="AQ311" s="6" t="str">
        <f>IF(OR(ISBLANK(AV311), ISBLANK(AW311)), "", Table2[[#This Row],[device_via_device]])</f>
        <v/>
      </c>
      <c r="AR311" s="6" t="s">
        <v>1228</v>
      </c>
      <c r="AS311" s="28"/>
      <c r="AU311" s="6" t="s">
        <v>569</v>
      </c>
      <c r="AV311" s="28"/>
      <c r="AW311" s="68" t="s">
        <v>1233</v>
      </c>
      <c r="AX311" s="63"/>
      <c r="AY311" s="63"/>
      <c r="AZ311" s="64" t="str">
        <f>IF(AND(ISBLANK(AV311), ISBLANK(AW311)), "", _xlfn.CONCAT("[", IF(ISBLANK(AV311), "", _xlfn.CONCAT("[""mac"", """, AV311, """]")), IF(ISBLANK(AW311), "", _xlfn.CONCAT(", [""ip"", """, AW311, """]")), "]"))</f>
        <v>[, ["ip", "10.0.6.91"]]</v>
      </c>
    </row>
    <row r="312" spans="1:52" ht="16" customHeight="1">
      <c r="A312" s="6">
        <v>2587</v>
      </c>
      <c r="B312" s="63" t="s">
        <v>834</v>
      </c>
      <c r="C312" s="63" t="s">
        <v>1163</v>
      </c>
      <c r="D312" s="63" t="s">
        <v>149</v>
      </c>
      <c r="E312" s="28" t="s">
        <v>1230</v>
      </c>
      <c r="F312" s="70" t="str">
        <f>IF(ISBLANK(E312), "", Table2[[#This Row],[unique_id]])</f>
        <v>template__outlet_plug</v>
      </c>
      <c r="G312" s="28"/>
      <c r="H312" s="6" t="s">
        <v>753</v>
      </c>
      <c r="I312" s="6" t="s">
        <v>335</v>
      </c>
      <c r="J312" s="63"/>
      <c r="K312" s="63"/>
      <c r="L312" s="63"/>
      <c r="N312" s="63"/>
      <c r="O312" s="8" t="s">
        <v>1211</v>
      </c>
      <c r="P312" s="28"/>
      <c r="Q312" s="28"/>
      <c r="R312" s="28"/>
      <c r="S312" s="28"/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U312" s="63"/>
      <c r="V312" s="65"/>
      <c r="W312" s="65"/>
      <c r="X312" s="65"/>
      <c r="Y312" s="65"/>
      <c r="Z312" s="65"/>
      <c r="AA312" s="63"/>
      <c r="AB312" s="63"/>
      <c r="AC312" s="63"/>
      <c r="AD312" s="63"/>
      <c r="AE312" s="63"/>
      <c r="AF312" s="65"/>
      <c r="AG312" s="63"/>
      <c r="AH312" s="63" t="str">
        <f>IF(ISBLANK(AG312),  "", _xlfn.CONCAT("haas/entity/sensor/", LOWER(C312), "/", E312, "/config"))</f>
        <v/>
      </c>
      <c r="AI312" s="63" t="str">
        <f>IF(ISBLANK(AG312),  "", _xlfn.CONCAT(LOWER(C312), "/", E312))</f>
        <v/>
      </c>
      <c r="AJ312" s="66"/>
      <c r="AK312" s="63"/>
      <c r="AL312" s="67"/>
      <c r="AM312" s="63"/>
      <c r="AN312" s="65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4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2588</v>
      </c>
      <c r="B313" s="63" t="s">
        <v>834</v>
      </c>
      <c r="C313" s="63" t="s">
        <v>244</v>
      </c>
      <c r="D313" s="63" t="s">
        <v>134</v>
      </c>
      <c r="E313" s="28" t="s">
        <v>1231</v>
      </c>
      <c r="F313" s="70" t="str">
        <f>IF(ISBLANK(E313), "", Table2[[#This Row],[unique_id]])</f>
        <v>_outlet</v>
      </c>
      <c r="G313" s="28"/>
      <c r="H313" s="6" t="s">
        <v>753</v>
      </c>
      <c r="I313" s="6" t="s">
        <v>335</v>
      </c>
      <c r="J313" s="63"/>
      <c r="K313" s="63"/>
      <c r="L313" s="63"/>
      <c r="M313" s="6" t="s">
        <v>289</v>
      </c>
      <c r="N313" s="63"/>
      <c r="O313" s="8" t="s">
        <v>1211</v>
      </c>
      <c r="P313" s="28"/>
      <c r="Q313" s="28"/>
      <c r="R313" s="28"/>
      <c r="S313" s="28"/>
      <c r="T31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sensor._outlet_current_consumption
energy_sensor_id: sensor._outlet_total_consumption
</v>
      </c>
      <c r="U313" s="63"/>
      <c r="V313" s="65"/>
      <c r="W313" s="65"/>
      <c r="X313" s="65"/>
      <c r="Y313" s="65"/>
      <c r="Z313" s="65"/>
      <c r="AA313" s="63"/>
      <c r="AB313" s="63"/>
      <c r="AC313" s="63"/>
      <c r="AD313" s="28"/>
      <c r="AE313" s="63"/>
      <c r="AF313" s="65"/>
      <c r="AG313" s="63"/>
      <c r="AH313" s="63" t="str">
        <f>IF(ISBLANK(AG313),  "", _xlfn.CONCAT("haas/entity/sensor/", LOWER(C313), "/", E313, "/config"))</f>
        <v/>
      </c>
      <c r="AI313" s="63" t="str">
        <f>IF(ISBLANK(AG313),  "", _xlfn.CONCAT(LOWER(C313), "/", E313))</f>
        <v/>
      </c>
      <c r="AJ313" s="66"/>
      <c r="AK313" s="63"/>
      <c r="AL313" s="67"/>
      <c r="AM313" s="28" t="str">
        <f>IF(OR(ISBLANK(AV313), ISBLANK(AW313)), "", LOWER(_xlfn.CONCAT(Table2[[#This Row],[device_manufacturer]], "-",Table2[[#This Row],[device_suggested_area]], "-", Table2[[#This Row],[device_identifiers]])))</f>
        <v/>
      </c>
      <c r="AN313" s="8" t="s">
        <v>440</v>
      </c>
      <c r="AO313" s="6" t="s">
        <v>473</v>
      </c>
      <c r="AP313" s="12" t="s">
        <v>439</v>
      </c>
      <c r="AQ313" s="6" t="str">
        <f>IF(OR(ISBLANK(AV313), ISBLANK(AW313)), "", Table2[[#This Row],[device_via_device]])</f>
        <v/>
      </c>
      <c r="AR313" s="6" t="s">
        <v>1228</v>
      </c>
      <c r="AS313" s="28"/>
      <c r="AU313" s="6" t="s">
        <v>569</v>
      </c>
      <c r="AV313" s="28"/>
      <c r="AW313" s="68" t="s">
        <v>1234</v>
      </c>
      <c r="AX313" s="63"/>
      <c r="AY313" s="63"/>
      <c r="AZ313" s="64" t="str">
        <f>IF(AND(ISBLANK(AV313), ISBLANK(AW313)), "", _xlfn.CONCAT("[", IF(ISBLANK(AV313), "", _xlfn.CONCAT("[""mac"", """, AV313, """]")), IF(ISBLANK(AW313), "", _xlfn.CONCAT(", [""ip"", """, AW313, """]")), "]"))</f>
        <v>[, ["ip", "10.0.6.92"]]</v>
      </c>
    </row>
    <row r="314" spans="1:52" ht="16" customHeight="1">
      <c r="A314" s="6">
        <v>2589</v>
      </c>
      <c r="B314" s="6" t="s">
        <v>26</v>
      </c>
      <c r="C314" s="6" t="s">
        <v>650</v>
      </c>
      <c r="D314" s="6" t="s">
        <v>27</v>
      </c>
      <c r="E314" s="6" t="s">
        <v>1053</v>
      </c>
      <c r="F314" s="6" t="str">
        <f>IF(ISBLANK(E314), "", Table2[[#This Row],[unique_id]])</f>
        <v>garden_repeater</v>
      </c>
      <c r="G314" s="6" t="s">
        <v>1055</v>
      </c>
      <c r="H314" s="6" t="s">
        <v>753</v>
      </c>
      <c r="I314" s="6" t="s">
        <v>335</v>
      </c>
      <c r="T314" s="6"/>
      <c r="V314" s="8"/>
      <c r="W314" s="8" t="s">
        <v>704</v>
      </c>
      <c r="X314" s="8"/>
      <c r="Y314" s="14" t="s">
        <v>1138</v>
      </c>
      <c r="AF314" s="8"/>
      <c r="AH314" s="6" t="str">
        <f t="shared" ref="AH314:AH316" si="13">IF(ISBLANK(AG314),  "", _xlfn.CONCAT("haas/entity/sensor/", LOWER(C314), "/", E314, "/config"))</f>
        <v/>
      </c>
      <c r="AI314" s="6" t="str">
        <f t="shared" ref="AI314:AI356" si="14"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4" s="6" t="s">
        <v>1057</v>
      </c>
      <c r="AN314" s="8" t="s">
        <v>1050</v>
      </c>
      <c r="AO314" s="6" t="s">
        <v>1051</v>
      </c>
      <c r="AP314" s="12" t="s">
        <v>1052</v>
      </c>
      <c r="AQ314" s="6" t="s">
        <v>650</v>
      </c>
      <c r="AS314" s="6" t="s">
        <v>820</v>
      </c>
      <c r="AV314" s="6" t="s">
        <v>1054</v>
      </c>
      <c r="AW314" s="6"/>
      <c r="AZ314" s="6" t="str">
        <f t="shared" ref="AZ314:AZ356" si="15">IF(AND(ISBLANK(AV314), ISBLANK(AW314)), "", _xlfn.CONCAT("[", IF(ISBLANK(AV314), "", _xlfn.CONCAT("[""mac"", """, AV314, """]")), IF(ISBLANK(AW314), "", _xlfn.CONCAT(", [""ip"", """, AW314, """]")), "]"))</f>
        <v>[["mac", "0x2c1165fffec5a3f6"]]</v>
      </c>
    </row>
    <row r="315" spans="1:52" ht="16" customHeight="1">
      <c r="A315" s="6">
        <v>2590</v>
      </c>
      <c r="B315" s="6" t="s">
        <v>26</v>
      </c>
      <c r="C315" s="6" t="s">
        <v>650</v>
      </c>
      <c r="D315" s="6" t="s">
        <v>27</v>
      </c>
      <c r="E315" s="6" t="s">
        <v>1058</v>
      </c>
      <c r="F315" s="6" t="str">
        <f>IF(ISBLANK(E315), "", Table2[[#This Row],[unique_id]])</f>
        <v>landing_repeater</v>
      </c>
      <c r="G315" s="6" t="s">
        <v>1061</v>
      </c>
      <c r="H315" s="6" t="s">
        <v>753</v>
      </c>
      <c r="I315" s="6" t="s">
        <v>335</v>
      </c>
      <c r="T315" s="6"/>
      <c r="V315" s="8"/>
      <c r="W315" s="8" t="s">
        <v>704</v>
      </c>
      <c r="X315" s="8"/>
      <c r="Y315" s="14" t="s">
        <v>1138</v>
      </c>
      <c r="AF315" s="8"/>
      <c r="AH315" s="6" t="str">
        <f t="shared" si="13"/>
        <v/>
      </c>
      <c r="AI315" s="6" t="str">
        <f t="shared" si="14"/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5" s="6" t="s">
        <v>1063</v>
      </c>
      <c r="AN315" s="8" t="s">
        <v>1050</v>
      </c>
      <c r="AO315" s="6" t="s">
        <v>1051</v>
      </c>
      <c r="AP315" s="12" t="s">
        <v>1052</v>
      </c>
      <c r="AQ315" s="6" t="s">
        <v>650</v>
      </c>
      <c r="AS315" s="6" t="s">
        <v>798</v>
      </c>
      <c r="AV315" s="6" t="s">
        <v>1065</v>
      </c>
      <c r="AW315" s="6"/>
      <c r="AZ315" s="6" t="str">
        <f t="shared" si="15"/>
        <v>[["mac", "0x2c1165fffebaa93c"]]</v>
      </c>
    </row>
    <row r="316" spans="1:52" ht="16" customHeight="1">
      <c r="A316" s="6">
        <v>2591</v>
      </c>
      <c r="B316" s="6" t="s">
        <v>26</v>
      </c>
      <c r="C316" s="6" t="s">
        <v>650</v>
      </c>
      <c r="D316" s="6" t="s">
        <v>27</v>
      </c>
      <c r="E316" s="6" t="s">
        <v>1059</v>
      </c>
      <c r="F316" s="6" t="str">
        <f>IF(ISBLANK(E316), "", Table2[[#This Row],[unique_id]])</f>
        <v>driveway_repeater</v>
      </c>
      <c r="G316" s="6" t="s">
        <v>1060</v>
      </c>
      <c r="H316" s="6" t="s">
        <v>753</v>
      </c>
      <c r="I316" s="6" t="s">
        <v>335</v>
      </c>
      <c r="T316" s="6"/>
      <c r="V316" s="8"/>
      <c r="W316" s="8" t="s">
        <v>704</v>
      </c>
      <c r="X316" s="8"/>
      <c r="Y316" s="14" t="s">
        <v>1138</v>
      </c>
      <c r="AF316" s="8"/>
      <c r="AH316" s="6" t="str">
        <f t="shared" si="13"/>
        <v/>
      </c>
      <c r="AI316" s="6" t="str">
        <f t="shared" si="14"/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6" s="6" t="s">
        <v>1064</v>
      </c>
      <c r="AN316" s="8" t="s">
        <v>1050</v>
      </c>
      <c r="AO316" s="6" t="s">
        <v>1051</v>
      </c>
      <c r="AP316" s="12" t="s">
        <v>1052</v>
      </c>
      <c r="AQ316" s="6" t="s">
        <v>650</v>
      </c>
      <c r="AS316" s="6" t="s">
        <v>1062</v>
      </c>
      <c r="AV316" s="6" t="s">
        <v>1066</v>
      </c>
      <c r="AW316" s="6"/>
      <c r="AZ316" s="6" t="str">
        <f t="shared" si="15"/>
        <v>[["mac", "0x50325ffffe47b8fa"]]</v>
      </c>
    </row>
    <row r="317" spans="1:52" ht="16" customHeight="1">
      <c r="A317" s="6">
        <v>2592</v>
      </c>
      <c r="B317" s="6" t="s">
        <v>26</v>
      </c>
      <c r="C317" s="6" t="s">
        <v>631</v>
      </c>
      <c r="D317" s="6" t="s">
        <v>409</v>
      </c>
      <c r="E317" s="6" t="s">
        <v>408</v>
      </c>
      <c r="F317" s="6" t="str">
        <f>IF(ISBLANK(E317), "", Table2[[#This Row],[unique_id]])</f>
        <v>column_break</v>
      </c>
      <c r="G317" s="6" t="s">
        <v>405</v>
      </c>
      <c r="H317" s="6" t="s">
        <v>753</v>
      </c>
      <c r="I317" s="6" t="s">
        <v>335</v>
      </c>
      <c r="M317" s="6" t="s">
        <v>406</v>
      </c>
      <c r="N317" s="6" t="s">
        <v>407</v>
      </c>
      <c r="T317" s="6"/>
      <c r="V317" s="8"/>
      <c r="W317" s="8"/>
      <c r="X317" s="8"/>
      <c r="Y317" s="8"/>
      <c r="AF317" s="8"/>
      <c r="AI317" s="6" t="str">
        <f t="shared" si="14"/>
        <v/>
      </c>
      <c r="AK317" s="6"/>
      <c r="AL317" s="34"/>
      <c r="AM317" s="6"/>
      <c r="AN317" s="8"/>
      <c r="AV317" s="6"/>
      <c r="AW317" s="6"/>
      <c r="AZ317" s="6" t="str">
        <f t="shared" si="15"/>
        <v/>
      </c>
    </row>
    <row r="318" spans="1:52" ht="16" customHeight="1">
      <c r="A318" s="12">
        <v>2600</v>
      </c>
      <c r="B318" s="6" t="s">
        <v>26</v>
      </c>
      <c r="C318" s="6" t="s">
        <v>151</v>
      </c>
      <c r="D318" s="6" t="s">
        <v>369</v>
      </c>
      <c r="E318" t="s">
        <v>759</v>
      </c>
      <c r="F318" s="6" t="str">
        <f>IF(ISBLANK(E318), "", Table2[[#This Row],[unique_id]])</f>
        <v>lighting_reset_adaptive_lighting_ada_lamp</v>
      </c>
      <c r="G318" t="s">
        <v>204</v>
      </c>
      <c r="H318" s="6" t="s">
        <v>773</v>
      </c>
      <c r="I318" s="6" t="s">
        <v>335</v>
      </c>
      <c r="J318" s="6" t="s">
        <v>758</v>
      </c>
      <c r="M318" s="6" t="s">
        <v>289</v>
      </c>
      <c r="T318" s="6"/>
      <c r="V318" s="8"/>
      <c r="W318" s="8"/>
      <c r="X318" s="8"/>
      <c r="Y318" s="8"/>
      <c r="AD318" s="6" t="s">
        <v>336</v>
      </c>
      <c r="AF318" s="8"/>
      <c r="AH318" s="6" t="str">
        <f t="shared" ref="AH318:AH332" si="16">IF(ISBLANK(AG318),  "", _xlfn.CONCAT("haas/entity/sensor/", LOWER(C318), "/", E318, "/config"))</f>
        <v/>
      </c>
      <c r="AI318" s="6" t="str">
        <f t="shared" si="14"/>
        <v/>
      </c>
      <c r="AK318" s="6"/>
      <c r="AL318" s="33"/>
      <c r="AM318" s="6"/>
      <c r="AN318" s="8"/>
      <c r="AS318" s="6" t="s">
        <v>130</v>
      </c>
      <c r="AT318" s="6" t="s">
        <v>1031</v>
      </c>
      <c r="AV318" s="6"/>
      <c r="AW318" s="6"/>
      <c r="AZ318" s="6" t="str">
        <f t="shared" si="15"/>
        <v/>
      </c>
    </row>
    <row r="319" spans="1:52" ht="16" customHeight="1">
      <c r="A319" s="44">
        <v>2601</v>
      </c>
      <c r="B319" s="6" t="s">
        <v>26</v>
      </c>
      <c r="C319" s="6" t="s">
        <v>151</v>
      </c>
      <c r="D319" s="6" t="s">
        <v>369</v>
      </c>
      <c r="E319" t="s">
        <v>751</v>
      </c>
      <c r="F319" s="6" t="str">
        <f>IF(ISBLANK(E319), "", Table2[[#This Row],[unique_id]])</f>
        <v>lighting_reset_adaptive_lighting_edwin_lamp</v>
      </c>
      <c r="G319" t="s">
        <v>214</v>
      </c>
      <c r="H319" s="6" t="s">
        <v>773</v>
      </c>
      <c r="I319" s="6" t="s">
        <v>335</v>
      </c>
      <c r="J319" s="6" t="s">
        <v>758</v>
      </c>
      <c r="M319" s="6" t="s">
        <v>289</v>
      </c>
      <c r="T319" s="6"/>
      <c r="V319" s="8"/>
      <c r="W319" s="8"/>
      <c r="X319" s="8"/>
      <c r="Y319" s="8"/>
      <c r="AD319" s="6" t="s">
        <v>336</v>
      </c>
      <c r="AF319" s="8"/>
      <c r="AH319" s="6" t="str">
        <f t="shared" si="16"/>
        <v/>
      </c>
      <c r="AI319" s="6" t="str">
        <f t="shared" si="14"/>
        <v/>
      </c>
      <c r="AK319" s="6"/>
      <c r="AL319" s="34"/>
      <c r="AM319" s="6"/>
      <c r="AN319" s="8"/>
      <c r="AS319" s="6" t="s">
        <v>127</v>
      </c>
      <c r="AT319" s="6" t="s">
        <v>1031</v>
      </c>
      <c r="AV319" s="6"/>
      <c r="AW319" s="6"/>
      <c r="AZ319" s="6" t="str">
        <f t="shared" si="15"/>
        <v/>
      </c>
    </row>
    <row r="320" spans="1:52" ht="16" customHeight="1">
      <c r="A320" s="12">
        <v>2602</v>
      </c>
      <c r="B320" s="6" t="s">
        <v>26</v>
      </c>
      <c r="C320" s="6" t="s">
        <v>151</v>
      </c>
      <c r="D320" s="6" t="s">
        <v>369</v>
      </c>
      <c r="E320" t="s">
        <v>760</v>
      </c>
      <c r="F320" s="6" t="str">
        <f>IF(ISBLANK(E320), "", Table2[[#This Row],[unique_id]])</f>
        <v>lighting_reset_adaptive_lighting_edwin_night_light</v>
      </c>
      <c r="G320" t="s">
        <v>570</v>
      </c>
      <c r="H320" s="6" t="s">
        <v>773</v>
      </c>
      <c r="I320" s="6" t="s">
        <v>335</v>
      </c>
      <c r="J320" s="6" t="s">
        <v>771</v>
      </c>
      <c r="M320" s="6" t="s">
        <v>289</v>
      </c>
      <c r="T320" s="6"/>
      <c r="V320" s="8"/>
      <c r="W320" s="8"/>
      <c r="X320" s="8"/>
      <c r="Y320" s="8"/>
      <c r="AD320" s="6" t="s">
        <v>336</v>
      </c>
      <c r="AF320" s="8"/>
      <c r="AH320" s="6" t="str">
        <f t="shared" si="16"/>
        <v/>
      </c>
      <c r="AI320" s="6" t="str">
        <f t="shared" si="14"/>
        <v/>
      </c>
      <c r="AK320" s="6"/>
      <c r="AL320" s="34"/>
      <c r="AM320" s="6"/>
      <c r="AN320" s="8"/>
      <c r="AS320" s="6" t="s">
        <v>127</v>
      </c>
      <c r="AT320" s="6" t="s">
        <v>1031</v>
      </c>
      <c r="AV320" s="6"/>
      <c r="AW320" s="6"/>
      <c r="AZ320" s="6" t="str">
        <f t="shared" si="15"/>
        <v/>
      </c>
    </row>
    <row r="321" spans="1:52" ht="16" customHeight="1">
      <c r="A321" s="12">
        <v>2603</v>
      </c>
      <c r="B321" s="6" t="s">
        <v>26</v>
      </c>
      <c r="C321" s="6" t="s">
        <v>151</v>
      </c>
      <c r="D321" s="6" t="s">
        <v>369</v>
      </c>
      <c r="E321" t="s">
        <v>761</v>
      </c>
      <c r="F321" s="6" t="str">
        <f>IF(ISBLANK(E321), "", Table2[[#This Row],[unique_id]])</f>
        <v>lighting_reset_adaptive_lighting_hallway_main</v>
      </c>
      <c r="G321" t="s">
        <v>209</v>
      </c>
      <c r="H321" s="6" t="s">
        <v>773</v>
      </c>
      <c r="I321" s="6" t="s">
        <v>335</v>
      </c>
      <c r="J321" s="6" t="s">
        <v>780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 t="shared" si="16"/>
        <v/>
      </c>
      <c r="AI321" s="6" t="str">
        <f t="shared" si="14"/>
        <v/>
      </c>
      <c r="AK321" s="6"/>
      <c r="AL321" s="34"/>
      <c r="AM321" s="6"/>
      <c r="AN321" s="8"/>
      <c r="AS321" s="6" t="s">
        <v>533</v>
      </c>
      <c r="AV321" s="6"/>
      <c r="AW321" s="6"/>
      <c r="AZ321" s="6" t="str">
        <f t="shared" si="15"/>
        <v/>
      </c>
    </row>
    <row r="322" spans="1:52" ht="16" customHeight="1">
      <c r="A322" s="44">
        <v>2604</v>
      </c>
      <c r="B322" s="6" t="s">
        <v>26</v>
      </c>
      <c r="C322" s="6" t="s">
        <v>151</v>
      </c>
      <c r="D322" s="6" t="s">
        <v>369</v>
      </c>
      <c r="E322" t="s">
        <v>762</v>
      </c>
      <c r="F322" s="6" t="str">
        <f>IF(ISBLANK(E322), "", Table2[[#This Row],[unique_id]])</f>
        <v>lighting_reset_adaptive_lighting_dining_main</v>
      </c>
      <c r="G322" t="s">
        <v>138</v>
      </c>
      <c r="H322" s="6" t="s">
        <v>773</v>
      </c>
      <c r="I322" s="6" t="s">
        <v>335</v>
      </c>
      <c r="J322" s="6" t="s">
        <v>780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 t="shared" si="16"/>
        <v/>
      </c>
      <c r="AI322" s="6" t="str">
        <f t="shared" si="14"/>
        <v/>
      </c>
      <c r="AK322" s="6"/>
      <c r="AL322" s="34"/>
      <c r="AM322" s="6"/>
      <c r="AN322" s="8"/>
      <c r="AS322" s="6" t="s">
        <v>202</v>
      </c>
      <c r="AV322" s="6"/>
      <c r="AW322" s="6"/>
      <c r="AZ322" s="6" t="str">
        <f t="shared" si="15"/>
        <v/>
      </c>
    </row>
    <row r="323" spans="1:52" ht="16" customHeight="1">
      <c r="A323" s="12">
        <v>2605</v>
      </c>
      <c r="B323" s="6" t="s">
        <v>26</v>
      </c>
      <c r="C323" s="6" t="s">
        <v>151</v>
      </c>
      <c r="D323" s="6" t="s">
        <v>369</v>
      </c>
      <c r="E323" t="s">
        <v>763</v>
      </c>
      <c r="F323" s="6" t="str">
        <f>IF(ISBLANK(E323), "", Table2[[#This Row],[unique_id]])</f>
        <v>lighting_reset_adaptive_lighting_lounge_main</v>
      </c>
      <c r="G323" t="s">
        <v>216</v>
      </c>
      <c r="H323" s="6" t="s">
        <v>773</v>
      </c>
      <c r="I323" s="6" t="s">
        <v>335</v>
      </c>
      <c r="J323" s="6" t="s">
        <v>780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 t="shared" si="16"/>
        <v/>
      </c>
      <c r="AI323" s="6" t="str">
        <f t="shared" si="14"/>
        <v/>
      </c>
      <c r="AK323" s="6"/>
      <c r="AL323" s="34"/>
      <c r="AM323" s="6"/>
      <c r="AN323" s="8"/>
      <c r="AS323" s="6" t="s">
        <v>203</v>
      </c>
      <c r="AV323" s="6"/>
      <c r="AW323" s="6"/>
      <c r="AZ323" s="6" t="str">
        <f t="shared" si="15"/>
        <v/>
      </c>
    </row>
    <row r="324" spans="1:52" ht="16" customHeight="1">
      <c r="A324" s="12">
        <v>2606</v>
      </c>
      <c r="B324" s="6" t="s">
        <v>26</v>
      </c>
      <c r="C324" s="6" t="s">
        <v>151</v>
      </c>
      <c r="D324" s="6" t="s">
        <v>369</v>
      </c>
      <c r="E324" t="s">
        <v>844</v>
      </c>
      <c r="F324" s="6" t="str">
        <f>IF(ISBLANK(E324), "", Table2[[#This Row],[unique_id]])</f>
        <v>lighting_reset_adaptive_lighting_lounge_lamp</v>
      </c>
      <c r="G324" t="s">
        <v>793</v>
      </c>
      <c r="H324" s="6" t="s">
        <v>773</v>
      </c>
      <c r="I324" s="6" t="s">
        <v>335</v>
      </c>
      <c r="J324" s="6" t="s">
        <v>758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 t="shared" si="16"/>
        <v/>
      </c>
      <c r="AI324" s="6" t="str">
        <f t="shared" si="14"/>
        <v/>
      </c>
      <c r="AK324" s="6"/>
      <c r="AL324" s="34"/>
      <c r="AM324" s="6"/>
      <c r="AN324" s="8"/>
      <c r="AS324" s="6" t="s">
        <v>172</v>
      </c>
      <c r="AT324" s="6" t="s">
        <v>1031</v>
      </c>
      <c r="AV324" s="6"/>
      <c r="AW324" s="6"/>
      <c r="AZ324" s="6" t="str">
        <f t="shared" si="15"/>
        <v/>
      </c>
    </row>
    <row r="325" spans="1:52" ht="16" customHeight="1">
      <c r="A325" s="44">
        <v>2607</v>
      </c>
      <c r="B325" s="6" t="s">
        <v>26</v>
      </c>
      <c r="C325" s="6" t="s">
        <v>151</v>
      </c>
      <c r="D325" s="6" t="s">
        <v>369</v>
      </c>
      <c r="E325" t="s">
        <v>764</v>
      </c>
      <c r="F325" s="6" t="str">
        <f>IF(ISBLANK(E325), "", Table2[[#This Row],[unique_id]])</f>
        <v>lighting_reset_adaptive_lighting_parents_main</v>
      </c>
      <c r="G325" t="s">
        <v>205</v>
      </c>
      <c r="H325" s="6" t="s">
        <v>773</v>
      </c>
      <c r="I325" s="6" t="s">
        <v>335</v>
      </c>
      <c r="J325" s="6" t="s">
        <v>780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 t="shared" si="16"/>
        <v/>
      </c>
      <c r="AI325" s="6" t="str">
        <f t="shared" si="14"/>
        <v/>
      </c>
      <c r="AJ325" s="10"/>
      <c r="AK325" s="6"/>
      <c r="AL325" s="34"/>
      <c r="AM325" s="6"/>
      <c r="AN325" s="8"/>
      <c r="AS325" s="6" t="s">
        <v>201</v>
      </c>
      <c r="AV325" s="6"/>
      <c r="AW325" s="6"/>
      <c r="AZ325" s="6" t="str">
        <f t="shared" si="15"/>
        <v/>
      </c>
    </row>
    <row r="326" spans="1:52" ht="16" customHeight="1">
      <c r="A326" s="12">
        <v>2608</v>
      </c>
      <c r="B326" s="6" t="s">
        <v>26</v>
      </c>
      <c r="C326" s="6" t="s">
        <v>151</v>
      </c>
      <c r="D326" s="6" t="s">
        <v>369</v>
      </c>
      <c r="E326" t="s">
        <v>765</v>
      </c>
      <c r="F326" s="6" t="str">
        <f>IF(ISBLANK(E326), "", Table2[[#This Row],[unique_id]])</f>
        <v>lighting_reset_adaptive_lighting_kitchen_main</v>
      </c>
      <c r="G326" t="s">
        <v>211</v>
      </c>
      <c r="H326" s="6" t="s">
        <v>773</v>
      </c>
      <c r="I326" s="6" t="s">
        <v>335</v>
      </c>
      <c r="J326" s="6" t="s">
        <v>780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 t="shared" si="16"/>
        <v/>
      </c>
      <c r="AI326" s="6" t="str">
        <f t="shared" si="14"/>
        <v/>
      </c>
      <c r="AK326" s="6"/>
      <c r="AL326" s="34"/>
      <c r="AM326" s="6"/>
      <c r="AN326" s="8"/>
      <c r="AS326" s="6" t="s">
        <v>215</v>
      </c>
      <c r="AV326" s="6"/>
      <c r="AW326" s="6"/>
      <c r="AZ326" s="6" t="str">
        <f t="shared" si="15"/>
        <v/>
      </c>
    </row>
    <row r="327" spans="1:52" ht="16" customHeight="1">
      <c r="A327" s="12">
        <v>2609</v>
      </c>
      <c r="B327" s="6" t="s">
        <v>26</v>
      </c>
      <c r="C327" s="6" t="s">
        <v>151</v>
      </c>
      <c r="D327" s="6" t="s">
        <v>369</v>
      </c>
      <c r="E327" t="s">
        <v>766</v>
      </c>
      <c r="F327" s="6" t="str">
        <f>IF(ISBLANK(E327), "", Table2[[#This Row],[unique_id]])</f>
        <v>lighting_reset_adaptive_lighting_laundry_main</v>
      </c>
      <c r="G327" t="s">
        <v>213</v>
      </c>
      <c r="H327" s="6" t="s">
        <v>773</v>
      </c>
      <c r="I327" s="6" t="s">
        <v>335</v>
      </c>
      <c r="J327" s="6" t="s">
        <v>780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 t="shared" si="16"/>
        <v/>
      </c>
      <c r="AI327" s="6" t="str">
        <f t="shared" si="14"/>
        <v/>
      </c>
      <c r="AJ327" s="10"/>
      <c r="AK327" s="6"/>
      <c r="AL327" s="34"/>
      <c r="AM327" s="6"/>
      <c r="AN327" s="8"/>
      <c r="AS327" s="6" t="s">
        <v>223</v>
      </c>
      <c r="AV327" s="6"/>
      <c r="AW327" s="6"/>
      <c r="AZ327" s="6" t="str">
        <f t="shared" si="15"/>
        <v/>
      </c>
    </row>
    <row r="328" spans="1:52" ht="16" customHeight="1">
      <c r="A328" s="44">
        <v>2610</v>
      </c>
      <c r="B328" s="6" t="s">
        <v>26</v>
      </c>
      <c r="C328" s="6" t="s">
        <v>151</v>
      </c>
      <c r="D328" s="6" t="s">
        <v>369</v>
      </c>
      <c r="E328" t="s">
        <v>767</v>
      </c>
      <c r="F328" s="6" t="str">
        <f>IF(ISBLANK(E328), "", Table2[[#This Row],[unique_id]])</f>
        <v>lighting_reset_adaptive_lighting_pantry_main</v>
      </c>
      <c r="G328" t="s">
        <v>212</v>
      </c>
      <c r="H328" s="6" t="s">
        <v>773</v>
      </c>
      <c r="I328" s="6" t="s">
        <v>335</v>
      </c>
      <c r="J328" s="6" t="s">
        <v>780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 t="shared" si="16"/>
        <v/>
      </c>
      <c r="AI328" s="6" t="str">
        <f t="shared" si="14"/>
        <v/>
      </c>
      <c r="AK328" s="6"/>
      <c r="AL328" s="34"/>
      <c r="AM328" s="6"/>
      <c r="AN328" s="8"/>
      <c r="AS328" s="6" t="s">
        <v>221</v>
      </c>
      <c r="AV328" s="6"/>
      <c r="AW328" s="6"/>
      <c r="AZ328" s="6" t="str">
        <f t="shared" si="15"/>
        <v/>
      </c>
    </row>
    <row r="329" spans="1:52" ht="16" customHeight="1">
      <c r="A329" s="12">
        <v>2611</v>
      </c>
      <c r="B329" s="6" t="s">
        <v>26</v>
      </c>
      <c r="C329" s="6" t="s">
        <v>151</v>
      </c>
      <c r="D329" s="6" t="s">
        <v>369</v>
      </c>
      <c r="E329" t="s">
        <v>785</v>
      </c>
      <c r="F329" s="6" t="str">
        <f>IF(ISBLANK(E329), "", Table2[[#This Row],[unique_id]])</f>
        <v>lighting_reset_adaptive_lighting_office_main</v>
      </c>
      <c r="G329" t="s">
        <v>208</v>
      </c>
      <c r="H329" s="6" t="s">
        <v>773</v>
      </c>
      <c r="I329" s="6" t="s">
        <v>335</v>
      </c>
      <c r="J329" s="6" t="s">
        <v>780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 t="shared" si="16"/>
        <v/>
      </c>
      <c r="AI329" s="6" t="str">
        <f t="shared" si="14"/>
        <v/>
      </c>
      <c r="AK329" s="6"/>
      <c r="AL329" s="34"/>
      <c r="AM329" s="6"/>
      <c r="AN329" s="8"/>
      <c r="AS329" s="6" t="s">
        <v>222</v>
      </c>
      <c r="AV329" s="6"/>
      <c r="AW329" s="6"/>
      <c r="AZ329" s="6" t="str">
        <f t="shared" si="15"/>
        <v/>
      </c>
    </row>
    <row r="330" spans="1:52" ht="16" customHeight="1">
      <c r="A330" s="41">
        <v>2612</v>
      </c>
      <c r="B330" s="6" t="s">
        <v>26</v>
      </c>
      <c r="C330" s="6" t="s">
        <v>151</v>
      </c>
      <c r="D330" s="6" t="s">
        <v>369</v>
      </c>
      <c r="E330" t="s">
        <v>768</v>
      </c>
      <c r="F330" s="6" t="str">
        <f>IF(ISBLANK(E330), "", Table2[[#This Row],[unique_id]])</f>
        <v>lighting_reset_adaptive_lighting_bathroom_main</v>
      </c>
      <c r="G330" t="s">
        <v>207</v>
      </c>
      <c r="H330" s="6" t="s">
        <v>773</v>
      </c>
      <c r="I330" s="6" t="s">
        <v>335</v>
      </c>
      <c r="J330" s="6" t="s">
        <v>780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 t="shared" si="16"/>
        <v/>
      </c>
      <c r="AI330" s="6" t="str">
        <f t="shared" si="14"/>
        <v/>
      </c>
      <c r="AK330" s="6"/>
      <c r="AL330" s="34"/>
      <c r="AM330" s="6"/>
      <c r="AN330" s="8"/>
      <c r="AS330" s="6" t="s">
        <v>437</v>
      </c>
      <c r="AV330" s="6"/>
      <c r="AW330" s="6"/>
      <c r="AZ330" s="6" t="str">
        <f t="shared" si="15"/>
        <v/>
      </c>
    </row>
    <row r="331" spans="1:52" ht="16" customHeight="1">
      <c r="A331" s="42">
        <v>2613</v>
      </c>
      <c r="B331" s="6" t="s">
        <v>26</v>
      </c>
      <c r="C331" s="6" t="s">
        <v>151</v>
      </c>
      <c r="D331" s="6" t="s">
        <v>369</v>
      </c>
      <c r="E331" t="s">
        <v>769</v>
      </c>
      <c r="F331" s="6" t="str">
        <f>IF(ISBLANK(E331), "", Table2[[#This Row],[unique_id]])</f>
        <v>lighting_reset_adaptive_lighting_ensuite_main</v>
      </c>
      <c r="G331" t="s">
        <v>206</v>
      </c>
      <c r="H331" s="6" t="s">
        <v>773</v>
      </c>
      <c r="I331" s="6" t="s">
        <v>335</v>
      </c>
      <c r="J331" s="6" t="s">
        <v>780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 t="shared" si="16"/>
        <v/>
      </c>
      <c r="AI331" s="6" t="str">
        <f t="shared" si="14"/>
        <v/>
      </c>
      <c r="AK331" s="6"/>
      <c r="AL331" s="34"/>
      <c r="AM331" s="6"/>
      <c r="AN331" s="8"/>
      <c r="AS331" s="6" t="s">
        <v>512</v>
      </c>
      <c r="AV331" s="6"/>
      <c r="AW331" s="6"/>
      <c r="AZ331" s="6" t="str">
        <f t="shared" si="15"/>
        <v/>
      </c>
    </row>
    <row r="332" spans="1:52" ht="16" customHeight="1">
      <c r="A332" s="41">
        <v>2614</v>
      </c>
      <c r="B332" s="6" t="s">
        <v>26</v>
      </c>
      <c r="C332" s="6" t="s">
        <v>151</v>
      </c>
      <c r="D332" s="6" t="s">
        <v>369</v>
      </c>
      <c r="E332" t="s">
        <v>770</v>
      </c>
      <c r="F332" s="6" t="str">
        <f>IF(ISBLANK(E332), "", Table2[[#This Row],[unique_id]])</f>
        <v>lighting_reset_adaptive_lighting_wardrobe_main</v>
      </c>
      <c r="G332" t="s">
        <v>210</v>
      </c>
      <c r="H332" s="6" t="s">
        <v>773</v>
      </c>
      <c r="I332" s="6" t="s">
        <v>335</v>
      </c>
      <c r="J332" s="6" t="s">
        <v>780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 t="shared" si="16"/>
        <v/>
      </c>
      <c r="AI332" s="6" t="str">
        <f t="shared" si="14"/>
        <v/>
      </c>
      <c r="AK332" s="6"/>
      <c r="AL332" s="34"/>
      <c r="AM332" s="6"/>
      <c r="AN332" s="8"/>
      <c r="AS332" s="6" t="s">
        <v>712</v>
      </c>
      <c r="AV332" s="6"/>
      <c r="AW332" s="6"/>
      <c r="AZ332" s="6" t="str">
        <f t="shared" si="15"/>
        <v/>
      </c>
    </row>
    <row r="333" spans="1:52" ht="16" customHeight="1">
      <c r="A333" s="41">
        <v>2615</v>
      </c>
      <c r="B333" s="6" t="s">
        <v>26</v>
      </c>
      <c r="C333" s="6" t="s">
        <v>631</v>
      </c>
      <c r="D333" s="6" t="s">
        <v>409</v>
      </c>
      <c r="E333" s="6" t="s">
        <v>408</v>
      </c>
      <c r="F333" s="6" t="str">
        <f>IF(ISBLANK(E333), "", Table2[[#This Row],[unique_id]])</f>
        <v>column_break</v>
      </c>
      <c r="G333" s="6" t="s">
        <v>405</v>
      </c>
      <c r="H333" s="6" t="s">
        <v>773</v>
      </c>
      <c r="I333" s="6" t="s">
        <v>335</v>
      </c>
      <c r="M333" s="6" t="s">
        <v>406</v>
      </c>
      <c r="N333" s="6" t="s">
        <v>407</v>
      </c>
      <c r="T333" s="6"/>
      <c r="V333" s="8"/>
      <c r="W333" s="8"/>
      <c r="X333" s="8"/>
      <c r="Y333" s="8"/>
      <c r="AF333" s="8"/>
      <c r="AI333" s="6" t="str">
        <f t="shared" si="14"/>
        <v/>
      </c>
      <c r="AJ333" s="10"/>
      <c r="AK333" s="6"/>
      <c r="AL333" s="34"/>
      <c r="AM333" s="6"/>
      <c r="AN333" s="8"/>
      <c r="AV333" s="6"/>
      <c r="AW333" s="6"/>
      <c r="AZ333" s="6" t="str">
        <f t="shared" si="15"/>
        <v/>
      </c>
    </row>
    <row r="334" spans="1:52" ht="16" customHeight="1">
      <c r="A334" s="43">
        <v>2620</v>
      </c>
      <c r="B334" s="6" t="s">
        <v>26</v>
      </c>
      <c r="C334" s="6" t="s">
        <v>323</v>
      </c>
      <c r="D334" s="6" t="s">
        <v>134</v>
      </c>
      <c r="E334" s="6" t="s">
        <v>321</v>
      </c>
      <c r="F334" s="6" t="str">
        <f>IF(ISBLANK(E334), "", Table2[[#This Row],[unique_id]])</f>
        <v>adaptive_lighting_default</v>
      </c>
      <c r="G334" s="6" t="s">
        <v>329</v>
      </c>
      <c r="H334" s="6" t="s">
        <v>338</v>
      </c>
      <c r="I334" s="6" t="s">
        <v>335</v>
      </c>
      <c r="M334" s="6" t="s">
        <v>289</v>
      </c>
      <c r="T334" s="6"/>
      <c r="V334" s="8"/>
      <c r="W334" s="8"/>
      <c r="X334" s="8"/>
      <c r="Y334" s="8"/>
      <c r="AF334" s="8"/>
      <c r="AH334" s="6" t="str">
        <f t="shared" ref="AH334:AH345" si="17">IF(ISBLANK(AG334),  "", _xlfn.CONCAT("haas/entity/sensor/", LOWER(C334), "/", E334, "/config"))</f>
        <v/>
      </c>
      <c r="AI334" s="6" t="str">
        <f t="shared" si="14"/>
        <v/>
      </c>
      <c r="AK334" s="6"/>
      <c r="AL334" s="34"/>
      <c r="AM334" s="6"/>
      <c r="AN334" s="8"/>
      <c r="AV334" s="6"/>
      <c r="AW334" s="6"/>
      <c r="AZ334" s="6" t="str">
        <f t="shared" si="15"/>
        <v/>
      </c>
    </row>
    <row r="335" spans="1:52" ht="16" customHeight="1">
      <c r="A335" s="43">
        <v>2621</v>
      </c>
      <c r="B335" s="6" t="s">
        <v>26</v>
      </c>
      <c r="C335" s="6" t="s">
        <v>323</v>
      </c>
      <c r="D335" s="6" t="s">
        <v>134</v>
      </c>
      <c r="E335" s="6" t="s">
        <v>322</v>
      </c>
      <c r="F335" s="6" t="str">
        <f>IF(ISBLANK(E335), "", Table2[[#This Row],[unique_id]])</f>
        <v>adaptive_lighting_sleep_mode_default</v>
      </c>
      <c r="G335" s="6" t="s">
        <v>326</v>
      </c>
      <c r="H335" s="6" t="s">
        <v>338</v>
      </c>
      <c r="I335" s="6" t="s">
        <v>335</v>
      </c>
      <c r="M335" s="6" t="s">
        <v>289</v>
      </c>
      <c r="T335" s="6"/>
      <c r="V335" s="8"/>
      <c r="W335" s="8"/>
      <c r="X335" s="8"/>
      <c r="Y335" s="8"/>
      <c r="AF335" s="8"/>
      <c r="AH335" s="6" t="str">
        <f t="shared" si="17"/>
        <v/>
      </c>
      <c r="AI335" s="6" t="str">
        <f t="shared" si="14"/>
        <v/>
      </c>
      <c r="AK335" s="6"/>
      <c r="AL335" s="34"/>
      <c r="AM335" s="6"/>
      <c r="AN335" s="8"/>
      <c r="AV335" s="6"/>
      <c r="AW335" s="6"/>
      <c r="AZ335" s="6" t="str">
        <f t="shared" si="15"/>
        <v/>
      </c>
    </row>
    <row r="336" spans="1:52" ht="16" customHeight="1">
      <c r="A336" s="43">
        <v>2622</v>
      </c>
      <c r="B336" s="6" t="s">
        <v>26</v>
      </c>
      <c r="C336" s="6" t="s">
        <v>323</v>
      </c>
      <c r="D336" s="6" t="s">
        <v>134</v>
      </c>
      <c r="E336" s="6" t="s">
        <v>324</v>
      </c>
      <c r="F336" s="6" t="str">
        <f>IF(ISBLANK(E336), "", Table2[[#This Row],[unique_id]])</f>
        <v>adaptive_lighting_adapt_color_default</v>
      </c>
      <c r="G336" s="6" t="s">
        <v>327</v>
      </c>
      <c r="H336" s="6" t="s">
        <v>338</v>
      </c>
      <c r="I336" s="6" t="s">
        <v>335</v>
      </c>
      <c r="T336" s="6"/>
      <c r="V336" s="8"/>
      <c r="W336" s="8"/>
      <c r="X336" s="8"/>
      <c r="Y336" s="8"/>
      <c r="AF336" s="8"/>
      <c r="AH336" s="6" t="str">
        <f t="shared" si="17"/>
        <v/>
      </c>
      <c r="AI336" s="6" t="str">
        <f t="shared" si="14"/>
        <v/>
      </c>
      <c r="AK336" s="6"/>
      <c r="AL336" s="34"/>
      <c r="AM336" s="6"/>
      <c r="AN336" s="8"/>
      <c r="AV336" s="6"/>
      <c r="AW336" s="6"/>
      <c r="AZ336" s="6" t="str">
        <f t="shared" si="15"/>
        <v/>
      </c>
    </row>
    <row r="337" spans="1:52" ht="16" customHeight="1">
      <c r="A337" s="43">
        <v>2623</v>
      </c>
      <c r="B337" s="6" t="s">
        <v>26</v>
      </c>
      <c r="C337" s="6" t="s">
        <v>323</v>
      </c>
      <c r="D337" s="6" t="s">
        <v>134</v>
      </c>
      <c r="E337" s="6" t="s">
        <v>325</v>
      </c>
      <c r="F337" s="6" t="str">
        <f>IF(ISBLANK(E337), "", Table2[[#This Row],[unique_id]])</f>
        <v>adaptive_lighting_adapt_brightness_default</v>
      </c>
      <c r="G337" s="6" t="s">
        <v>328</v>
      </c>
      <c r="H337" s="6" t="s">
        <v>338</v>
      </c>
      <c r="I337" s="6" t="s">
        <v>335</v>
      </c>
      <c r="T337" s="6"/>
      <c r="V337" s="8"/>
      <c r="W337" s="8"/>
      <c r="X337" s="8"/>
      <c r="Y337" s="8"/>
      <c r="AF337" s="8"/>
      <c r="AH337" s="6" t="str">
        <f t="shared" si="17"/>
        <v/>
      </c>
      <c r="AI337" s="6" t="str">
        <f t="shared" si="14"/>
        <v/>
      </c>
      <c r="AK337" s="6"/>
      <c r="AL337" s="34"/>
      <c r="AM337" s="6"/>
      <c r="AN337" s="8"/>
      <c r="AV337" s="6"/>
      <c r="AW337" s="6"/>
      <c r="AZ337" s="6" t="str">
        <f t="shared" si="15"/>
        <v/>
      </c>
    </row>
    <row r="338" spans="1:52" ht="16" customHeight="1">
      <c r="A338" s="43">
        <v>2624</v>
      </c>
      <c r="B338" s="6" t="s">
        <v>26</v>
      </c>
      <c r="C338" s="6" t="s">
        <v>323</v>
      </c>
      <c r="D338" s="6" t="s">
        <v>134</v>
      </c>
      <c r="E338" s="6" t="s">
        <v>339</v>
      </c>
      <c r="F338" s="6" t="str">
        <f>IF(ISBLANK(E338), "", Table2[[#This Row],[unique_id]])</f>
        <v>adaptive_lighting_bedroom</v>
      </c>
      <c r="G338" s="6" t="s">
        <v>329</v>
      </c>
      <c r="H338" s="6" t="s">
        <v>337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 t="shared" si="17"/>
        <v/>
      </c>
      <c r="AI338" s="6" t="str">
        <f t="shared" si="14"/>
        <v/>
      </c>
      <c r="AK338" s="6"/>
      <c r="AL338" s="34"/>
      <c r="AM338" s="6"/>
      <c r="AN338" s="8"/>
      <c r="AV338" s="6"/>
      <c r="AW338" s="6"/>
      <c r="AZ338" s="6" t="str">
        <f t="shared" si="15"/>
        <v/>
      </c>
    </row>
    <row r="339" spans="1:52" ht="16" customHeight="1">
      <c r="A339" s="43">
        <v>2625</v>
      </c>
      <c r="B339" s="6" t="s">
        <v>26</v>
      </c>
      <c r="C339" s="6" t="s">
        <v>323</v>
      </c>
      <c r="D339" s="6" t="s">
        <v>134</v>
      </c>
      <c r="E339" s="6" t="s">
        <v>340</v>
      </c>
      <c r="F339" s="6" t="str">
        <f>IF(ISBLANK(E339), "", Table2[[#This Row],[unique_id]])</f>
        <v>adaptive_lighting_sleep_mode_bedroom</v>
      </c>
      <c r="G339" s="6" t="s">
        <v>326</v>
      </c>
      <c r="H339" s="6" t="s">
        <v>337</v>
      </c>
      <c r="I339" s="6" t="s">
        <v>335</v>
      </c>
      <c r="M339" s="6" t="s">
        <v>289</v>
      </c>
      <c r="T339" s="6"/>
      <c r="V339" s="8"/>
      <c r="W339" s="8"/>
      <c r="X339" s="8"/>
      <c r="Y339" s="8"/>
      <c r="AF339" s="8"/>
      <c r="AH339" s="6" t="str">
        <f t="shared" si="17"/>
        <v/>
      </c>
      <c r="AI339" s="6" t="str">
        <f t="shared" si="14"/>
        <v/>
      </c>
      <c r="AK339" s="6"/>
      <c r="AL339" s="34"/>
      <c r="AM339" s="6"/>
      <c r="AN339" s="8"/>
      <c r="AV339" s="6"/>
      <c r="AW339" s="6"/>
      <c r="AZ339" s="6" t="str">
        <f t="shared" si="15"/>
        <v/>
      </c>
    </row>
    <row r="340" spans="1:52" ht="16" customHeight="1">
      <c r="A340" s="43">
        <v>2626</v>
      </c>
      <c r="B340" s="6" t="s">
        <v>26</v>
      </c>
      <c r="C340" s="6" t="s">
        <v>323</v>
      </c>
      <c r="D340" s="6" t="s">
        <v>134</v>
      </c>
      <c r="E340" s="6" t="s">
        <v>341</v>
      </c>
      <c r="F340" s="6" t="str">
        <f>IF(ISBLANK(E340), "", Table2[[#This Row],[unique_id]])</f>
        <v>adaptive_lighting_adapt_color_bedroom</v>
      </c>
      <c r="G340" s="6" t="s">
        <v>327</v>
      </c>
      <c r="H340" s="6" t="s">
        <v>337</v>
      </c>
      <c r="I340" s="6" t="s">
        <v>335</v>
      </c>
      <c r="T340" s="6"/>
      <c r="V340" s="8"/>
      <c r="W340" s="8"/>
      <c r="X340" s="8"/>
      <c r="Y340" s="8"/>
      <c r="AF340" s="8"/>
      <c r="AH340" s="6" t="str">
        <f t="shared" si="17"/>
        <v/>
      </c>
      <c r="AI340" s="6" t="str">
        <f t="shared" si="14"/>
        <v/>
      </c>
      <c r="AK340" s="6"/>
      <c r="AL340" s="34"/>
      <c r="AM340" s="6"/>
      <c r="AN340" s="8"/>
      <c r="AV340" s="6"/>
      <c r="AW340" s="6"/>
      <c r="AZ340" s="6" t="str">
        <f t="shared" si="15"/>
        <v/>
      </c>
    </row>
    <row r="341" spans="1:52" ht="16" customHeight="1">
      <c r="A341" s="43">
        <v>2627</v>
      </c>
      <c r="B341" s="6" t="s">
        <v>26</v>
      </c>
      <c r="C341" s="6" t="s">
        <v>323</v>
      </c>
      <c r="D341" s="6" t="s">
        <v>134</v>
      </c>
      <c r="E341" s="6" t="s">
        <v>342</v>
      </c>
      <c r="F341" s="6" t="str">
        <f>IF(ISBLANK(E341), "", Table2[[#This Row],[unique_id]])</f>
        <v>adaptive_lighting_adapt_brightness_bedroom</v>
      </c>
      <c r="G341" s="6" t="s">
        <v>328</v>
      </c>
      <c r="H341" s="6" t="s">
        <v>337</v>
      </c>
      <c r="I341" s="6" t="s">
        <v>335</v>
      </c>
      <c r="T341" s="6"/>
      <c r="V341" s="8"/>
      <c r="W341" s="8"/>
      <c r="X341" s="8"/>
      <c r="Y341" s="8"/>
      <c r="AF341" s="8"/>
      <c r="AH341" s="6" t="str">
        <f t="shared" si="17"/>
        <v/>
      </c>
      <c r="AI341" s="6" t="str">
        <f t="shared" si="14"/>
        <v/>
      </c>
      <c r="AK341" s="6"/>
      <c r="AL341" s="34"/>
      <c r="AM341" s="6"/>
      <c r="AN341" s="8"/>
      <c r="AV341" s="6"/>
      <c r="AW341" s="6"/>
      <c r="AZ341" s="6" t="str">
        <f t="shared" si="15"/>
        <v/>
      </c>
    </row>
    <row r="342" spans="1:52" ht="16" customHeight="1">
      <c r="A342" s="43">
        <v>2628</v>
      </c>
      <c r="B342" s="12" t="s">
        <v>26</v>
      </c>
      <c r="C342" s="12" t="s">
        <v>323</v>
      </c>
      <c r="D342" s="12" t="s">
        <v>134</v>
      </c>
      <c r="E342" s="12" t="s">
        <v>364</v>
      </c>
      <c r="F342" s="6" t="str">
        <f>IF(ISBLANK(E342), "", Table2[[#This Row],[unique_id]])</f>
        <v>adaptive_lighting_night_light</v>
      </c>
      <c r="G342" s="12" t="s">
        <v>329</v>
      </c>
      <c r="H342" s="12" t="s">
        <v>350</v>
      </c>
      <c r="I342" s="6" t="s">
        <v>335</v>
      </c>
      <c r="K342" s="12"/>
      <c r="L342" s="12"/>
      <c r="M342" s="6" t="s">
        <v>289</v>
      </c>
      <c r="T342" s="6"/>
      <c r="V342" s="8"/>
      <c r="W342" s="8"/>
      <c r="X342" s="8"/>
      <c r="Y342" s="8"/>
      <c r="AF342" s="8"/>
      <c r="AH342" s="6" t="str">
        <f t="shared" si="17"/>
        <v/>
      </c>
      <c r="AI342" s="6" t="str">
        <f t="shared" si="14"/>
        <v/>
      </c>
      <c r="AK342" s="6"/>
      <c r="AL342" s="34"/>
      <c r="AM342" s="6"/>
      <c r="AN342" s="8"/>
      <c r="AV342" s="6"/>
      <c r="AW342" s="6"/>
      <c r="AZ342" s="6" t="str">
        <f t="shared" si="15"/>
        <v/>
      </c>
    </row>
    <row r="343" spans="1:52" ht="16" customHeight="1">
      <c r="A343" s="43">
        <v>2629</v>
      </c>
      <c r="B343" s="12" t="s">
        <v>26</v>
      </c>
      <c r="C343" s="12" t="s">
        <v>323</v>
      </c>
      <c r="D343" s="12" t="s">
        <v>134</v>
      </c>
      <c r="E343" s="12" t="s">
        <v>365</v>
      </c>
      <c r="F343" s="6" t="str">
        <f>IF(ISBLANK(E343), "", Table2[[#This Row],[unique_id]])</f>
        <v>adaptive_lighting_sleep_mode_night_light</v>
      </c>
      <c r="G343" s="12" t="s">
        <v>326</v>
      </c>
      <c r="H343" s="12" t="s">
        <v>350</v>
      </c>
      <c r="I343" s="6" t="s">
        <v>335</v>
      </c>
      <c r="K343" s="12"/>
      <c r="L343" s="12"/>
      <c r="M343" s="6" t="s">
        <v>289</v>
      </c>
      <c r="T343" s="6"/>
      <c r="V343" s="8"/>
      <c r="W343" s="8"/>
      <c r="X343" s="8"/>
      <c r="Y343" s="8"/>
      <c r="AF343" s="8"/>
      <c r="AH343" s="6" t="str">
        <f t="shared" si="17"/>
        <v/>
      </c>
      <c r="AI343" s="6" t="str">
        <f t="shared" si="14"/>
        <v/>
      </c>
      <c r="AK343" s="6"/>
      <c r="AL343" s="34"/>
      <c r="AM343" s="6"/>
      <c r="AN343" s="8"/>
      <c r="AV343" s="6"/>
      <c r="AW343" s="6"/>
      <c r="AZ343" s="6" t="str">
        <f t="shared" si="15"/>
        <v/>
      </c>
    </row>
    <row r="344" spans="1:52" ht="16" customHeight="1">
      <c r="A344" s="43">
        <v>2630</v>
      </c>
      <c r="B344" s="12" t="s">
        <v>26</v>
      </c>
      <c r="C344" s="12" t="s">
        <v>323</v>
      </c>
      <c r="D344" s="12" t="s">
        <v>134</v>
      </c>
      <c r="E344" s="12" t="s">
        <v>366</v>
      </c>
      <c r="F344" s="6" t="str">
        <f>IF(ISBLANK(E344), "", Table2[[#This Row],[unique_id]])</f>
        <v>adaptive_lighting_adapt_color_night_light</v>
      </c>
      <c r="G344" s="12" t="s">
        <v>327</v>
      </c>
      <c r="H344" s="12" t="s">
        <v>350</v>
      </c>
      <c r="I344" s="6" t="s">
        <v>335</v>
      </c>
      <c r="K344" s="12"/>
      <c r="L344" s="12"/>
      <c r="T344" s="6"/>
      <c r="V344" s="8"/>
      <c r="W344" s="8"/>
      <c r="X344" s="8"/>
      <c r="Y344" s="8"/>
      <c r="AF344" s="8"/>
      <c r="AH344" s="6" t="str">
        <f t="shared" si="17"/>
        <v/>
      </c>
      <c r="AI344" s="6" t="str">
        <f t="shared" si="14"/>
        <v/>
      </c>
      <c r="AK344" s="6"/>
      <c r="AL344" s="34"/>
      <c r="AM344" s="6"/>
      <c r="AN344" s="8"/>
      <c r="AV344" s="6"/>
      <c r="AW344" s="6"/>
      <c r="AZ344" s="6" t="str">
        <f t="shared" si="15"/>
        <v/>
      </c>
    </row>
    <row r="345" spans="1:52" ht="16" customHeight="1">
      <c r="A345" s="43">
        <v>2631</v>
      </c>
      <c r="B345" s="12" t="s">
        <v>26</v>
      </c>
      <c r="C345" s="12" t="s">
        <v>323</v>
      </c>
      <c r="D345" s="12" t="s">
        <v>134</v>
      </c>
      <c r="E345" s="12" t="s">
        <v>367</v>
      </c>
      <c r="F345" s="6" t="str">
        <f>IF(ISBLANK(E345), "", Table2[[#This Row],[unique_id]])</f>
        <v>adaptive_lighting_adapt_brightness_night_light</v>
      </c>
      <c r="G345" s="12" t="s">
        <v>328</v>
      </c>
      <c r="H345" s="12" t="s">
        <v>350</v>
      </c>
      <c r="I345" s="6" t="s">
        <v>335</v>
      </c>
      <c r="K345" s="12"/>
      <c r="L345" s="12"/>
      <c r="T345" s="6"/>
      <c r="V345" s="8"/>
      <c r="W345" s="8"/>
      <c r="X345" s="8"/>
      <c r="Y345" s="8"/>
      <c r="AF345" s="8"/>
      <c r="AH345" s="6" t="str">
        <f t="shared" si="17"/>
        <v/>
      </c>
      <c r="AI345" s="6" t="str">
        <f t="shared" si="14"/>
        <v/>
      </c>
      <c r="AK345" s="6"/>
      <c r="AL345" s="34"/>
      <c r="AM345" s="6"/>
      <c r="AN345" s="8"/>
      <c r="AV345" s="6"/>
      <c r="AW345" s="6"/>
      <c r="AZ345" s="6" t="str">
        <f t="shared" si="15"/>
        <v/>
      </c>
    </row>
    <row r="346" spans="1:52" ht="16" customHeight="1">
      <c r="A346" s="41">
        <v>2631</v>
      </c>
      <c r="B346" s="6" t="s">
        <v>834</v>
      </c>
      <c r="C346" s="6" t="s">
        <v>631</v>
      </c>
      <c r="D346" s="6" t="s">
        <v>409</v>
      </c>
      <c r="E346" s="6" t="s">
        <v>408</v>
      </c>
      <c r="F346" s="6" t="str">
        <f>IF(ISBLANK(E346), "", Table2[[#This Row],[unique_id]])</f>
        <v>column_break</v>
      </c>
      <c r="G346" s="6" t="s">
        <v>405</v>
      </c>
      <c r="H346" s="12" t="s">
        <v>350</v>
      </c>
      <c r="I346" s="6" t="s">
        <v>335</v>
      </c>
      <c r="M346" s="6" t="s">
        <v>406</v>
      </c>
      <c r="N346" s="6" t="s">
        <v>407</v>
      </c>
      <c r="T346" s="6"/>
      <c r="V346" s="8"/>
      <c r="W346" s="8"/>
      <c r="X346" s="8"/>
      <c r="Y346" s="8"/>
      <c r="AF346" s="8"/>
      <c r="AI346" s="6" t="str">
        <f t="shared" si="14"/>
        <v/>
      </c>
      <c r="AK346" s="6"/>
      <c r="AL346" s="34"/>
      <c r="AM346" s="6"/>
      <c r="AN346" s="8"/>
      <c r="AV346" s="6"/>
      <c r="AW346" s="6"/>
      <c r="AZ346" s="6" t="str">
        <f t="shared" si="15"/>
        <v/>
      </c>
    </row>
    <row r="347" spans="1:52" ht="16" customHeight="1">
      <c r="A347" s="6">
        <v>2640</v>
      </c>
      <c r="B347" s="6" t="s">
        <v>834</v>
      </c>
      <c r="C347" s="6" t="s">
        <v>151</v>
      </c>
      <c r="D347" s="6" t="s">
        <v>916</v>
      </c>
      <c r="E347" s="6" t="s">
        <v>917</v>
      </c>
      <c r="F347" s="6" t="str">
        <f>IF(ISBLANK(E347), "", Table2[[#This Row],[unique_id]])</f>
        <v>synchronize_devices</v>
      </c>
      <c r="G347" s="6" t="s">
        <v>919</v>
      </c>
      <c r="H347" s="6" t="s">
        <v>918</v>
      </c>
      <c r="I347" s="6" t="s">
        <v>335</v>
      </c>
      <c r="M347" s="6" t="s">
        <v>289</v>
      </c>
      <c r="T347" s="6"/>
      <c r="V347" s="8"/>
      <c r="W347" s="8"/>
      <c r="X347" s="8"/>
      <c r="Y347" s="8"/>
      <c r="AF347" s="8"/>
      <c r="AH347" s="6" t="str">
        <f t="shared" ref="AH347:AH353" si="18">IF(ISBLANK(AG347),  "", _xlfn.CONCAT("haas/entity/sensor/", LOWER(C347), "/", E347, "/config"))</f>
        <v/>
      </c>
      <c r="AI347" s="6" t="str">
        <f t="shared" si="14"/>
        <v/>
      </c>
      <c r="AJ347" s="12"/>
      <c r="AK347" s="6"/>
      <c r="AL347" s="33"/>
      <c r="AM347" s="6"/>
      <c r="AN347" s="8"/>
      <c r="AP347" s="10"/>
      <c r="AV347" s="6"/>
      <c r="AW347" s="6"/>
      <c r="AZ347" s="6" t="str">
        <f t="shared" si="15"/>
        <v/>
      </c>
    </row>
    <row r="348" spans="1:52" ht="16" customHeight="1">
      <c r="A348" s="6">
        <v>2650</v>
      </c>
      <c r="B348" s="6" t="s">
        <v>26</v>
      </c>
      <c r="C348" s="6" t="s">
        <v>246</v>
      </c>
      <c r="D348" s="6" t="s">
        <v>145</v>
      </c>
      <c r="E348" s="6" t="s">
        <v>146</v>
      </c>
      <c r="F348" s="6" t="str">
        <f>IF(ISBLANK(E348), "", Table2[[#This Row],[unique_id]])</f>
        <v>ada_home</v>
      </c>
      <c r="G348" s="6" t="s">
        <v>194</v>
      </c>
      <c r="H348" s="6" t="s">
        <v>1126</v>
      </c>
      <c r="I348" s="6" t="s">
        <v>144</v>
      </c>
      <c r="M348" s="6" t="s">
        <v>136</v>
      </c>
      <c r="N348" s="6" t="s">
        <v>302</v>
      </c>
      <c r="O348" s="8" t="s">
        <v>1211</v>
      </c>
      <c r="P348" s="6" t="s">
        <v>172</v>
      </c>
      <c r="Q348" s="6" t="s">
        <v>1141</v>
      </c>
      <c r="R348" s="48" t="s">
        <v>1126</v>
      </c>
      <c r="S348" s="6" t="str">
        <f>_xlfn.CONCAT( Table2[[#This Row],[device_suggested_area]], " ",Table2[[#This Row],[powercalc_group_3]])</f>
        <v>Ada Audio Visual Devices</v>
      </c>
      <c r="T348" s="6" t="str">
        <f>_xlfn.CONCAT("name: ", Table2[[#This Row],[friendly_name]])</f>
        <v>name: Ada Home</v>
      </c>
      <c r="V348" s="8"/>
      <c r="W348" s="8"/>
      <c r="X348" s="8"/>
      <c r="Y348" s="8"/>
      <c r="AF348" s="8"/>
      <c r="AH348" s="6" t="str">
        <f t="shared" si="18"/>
        <v/>
      </c>
      <c r="AI348" s="6" t="str">
        <f t="shared" si="14"/>
        <v/>
      </c>
      <c r="AK348" s="6"/>
      <c r="AL348" s="34"/>
      <c r="AM348" s="6" t="str">
        <f>IF(OR(ISBLANK(AV348), ISBLANK(AW348)), "", LOWER(_xlfn.CONCAT(Table2[[#This Row],[device_manufacturer]], "-",Table2[[#This Row],[device_suggested_area]], "-", Table2[[#This Row],[device_identifiers]])))</f>
        <v>google-ada-home</v>
      </c>
      <c r="AN348" s="8" t="s">
        <v>970</v>
      </c>
      <c r="AO348" s="6" t="s">
        <v>456</v>
      </c>
      <c r="AP348" s="6" t="s">
        <v>508</v>
      </c>
      <c r="AQ348" s="6" t="s">
        <v>246</v>
      </c>
      <c r="AS348" s="6" t="s">
        <v>130</v>
      </c>
      <c r="AU348" s="6" t="s">
        <v>549</v>
      </c>
      <c r="AV348" s="13" t="s">
        <v>596</v>
      </c>
      <c r="AW348" s="12" t="s">
        <v>588</v>
      </c>
      <c r="AX348" s="12"/>
      <c r="AY348" s="12"/>
      <c r="AZ348" s="6" t="str">
        <f t="shared" si="15"/>
        <v>[["mac", "d4:f5:47:1c:cc:2d"], ["ip", "10.0.4.50"]]</v>
      </c>
    </row>
    <row r="349" spans="1:52" ht="16" customHeight="1">
      <c r="A349" s="6">
        <v>2651</v>
      </c>
      <c r="B349" s="6" t="s">
        <v>26</v>
      </c>
      <c r="C349" s="6" t="s">
        <v>246</v>
      </c>
      <c r="D349" s="6" t="s">
        <v>145</v>
      </c>
      <c r="E349" s="6" t="s">
        <v>290</v>
      </c>
      <c r="F349" s="6" t="str">
        <f>IF(ISBLANK(E349), "", Table2[[#This Row],[unique_id]])</f>
        <v>edwin_home</v>
      </c>
      <c r="G349" s="6" t="s">
        <v>291</v>
      </c>
      <c r="H349" s="6" t="s">
        <v>1126</v>
      </c>
      <c r="I349" s="6" t="s">
        <v>144</v>
      </c>
      <c r="M349" s="6" t="s">
        <v>136</v>
      </c>
      <c r="N349" s="6" t="s">
        <v>302</v>
      </c>
      <c r="O349" s="8" t="s">
        <v>1211</v>
      </c>
      <c r="P349" s="6" t="s">
        <v>172</v>
      </c>
      <c r="Q349" s="6" t="s">
        <v>1141</v>
      </c>
      <c r="R349" s="48" t="s">
        <v>1126</v>
      </c>
      <c r="S349" s="6" t="str">
        <f>_xlfn.CONCAT( Table2[[#This Row],[device_suggested_area]], " ",Table2[[#This Row],[powercalc_group_3]])</f>
        <v>Edwin Audio Visual Devices</v>
      </c>
      <c r="T349" s="6" t="str">
        <f>_xlfn.CONCAT("name: ", Table2[[#This Row],[friendly_name]])</f>
        <v>name: Edwin Home</v>
      </c>
      <c r="V349" s="8"/>
      <c r="W349" s="8"/>
      <c r="X349" s="8"/>
      <c r="Y349" s="8"/>
      <c r="AF349" s="8"/>
      <c r="AH349" s="6" t="str">
        <f t="shared" si="18"/>
        <v/>
      </c>
      <c r="AI349" s="6" t="str">
        <f t="shared" si="14"/>
        <v/>
      </c>
      <c r="AK349" s="6"/>
      <c r="AL349" s="34"/>
      <c r="AM349" s="6" t="str">
        <f>IF(OR(ISBLANK(AV349), ISBLANK(AW349)), "", LOWER(_xlfn.CONCAT(Table2[[#This Row],[device_manufacturer]], "-",Table2[[#This Row],[device_suggested_area]], "-", Table2[[#This Row],[device_identifiers]])))</f>
        <v>google-edwin-home</v>
      </c>
      <c r="AN349" s="8" t="s">
        <v>970</v>
      </c>
      <c r="AO349" s="6" t="s">
        <v>456</v>
      </c>
      <c r="AP349" s="6" t="s">
        <v>508</v>
      </c>
      <c r="AQ349" s="6" t="s">
        <v>246</v>
      </c>
      <c r="AS349" s="6" t="s">
        <v>127</v>
      </c>
      <c r="AU349" s="6" t="s">
        <v>549</v>
      </c>
      <c r="AV349" s="13" t="s">
        <v>595</v>
      </c>
      <c r="AW349" s="12" t="s">
        <v>589</v>
      </c>
      <c r="AX349" s="12"/>
      <c r="AY349" s="12"/>
      <c r="AZ349" s="6" t="str">
        <f t="shared" si="15"/>
        <v>[["mac", "d4:f5:47:25:92:d5"], ["ip", "10.0.4.51"]]</v>
      </c>
    </row>
    <row r="350" spans="1:52" ht="16" customHeight="1">
      <c r="A350" s="6">
        <v>2652</v>
      </c>
      <c r="B350" s="6" t="s">
        <v>26</v>
      </c>
      <c r="C350" s="6" t="s">
        <v>246</v>
      </c>
      <c r="D350" s="6" t="s">
        <v>145</v>
      </c>
      <c r="E350" s="6" t="s">
        <v>298</v>
      </c>
      <c r="F350" s="6" t="str">
        <f>IF(ISBLANK(E350), "", Table2[[#This Row],[unique_id]])</f>
        <v>parents_home</v>
      </c>
      <c r="G350" s="6" t="s">
        <v>292</v>
      </c>
      <c r="H350" s="6" t="s">
        <v>1126</v>
      </c>
      <c r="I350" s="6" t="s">
        <v>144</v>
      </c>
      <c r="M350" s="6" t="s">
        <v>136</v>
      </c>
      <c r="N350" s="6" t="s">
        <v>302</v>
      </c>
      <c r="O350" s="8" t="s">
        <v>1211</v>
      </c>
      <c r="P350" s="6" t="s">
        <v>172</v>
      </c>
      <c r="Q350" s="6" t="s">
        <v>1141</v>
      </c>
      <c r="R350" s="48" t="s">
        <v>1126</v>
      </c>
      <c r="S350" s="6" t="str">
        <f>_xlfn.CONCAT( Table2[[#This Row],[device_suggested_area]], " ",Table2[[#This Row],[powercalc_group_3]])</f>
        <v>Parents Audio Visual Devices</v>
      </c>
      <c r="T350" s="6" t="s">
        <v>1151</v>
      </c>
      <c r="V350" s="8"/>
      <c r="W350" s="8"/>
      <c r="X350" s="8"/>
      <c r="Y350" s="8"/>
      <c r="AF350" s="8"/>
      <c r="AH350" s="6" t="str">
        <f t="shared" si="18"/>
        <v/>
      </c>
      <c r="AI350" s="6" t="str">
        <f t="shared" si="14"/>
        <v/>
      </c>
      <c r="AK350" s="6"/>
      <c r="AL350" s="34"/>
      <c r="AM350" s="6" t="str">
        <f>IF(OR(ISBLANK(AV350), ISBLANK(AW350)), "", LOWER(_xlfn.CONCAT(Table2[[#This Row],[device_manufacturer]], "-",Table2[[#This Row],[device_suggested_area]], "-", Table2[[#This Row],[device_identifiers]])))</f>
        <v>google-parents-home</v>
      </c>
      <c r="AN350" s="8" t="s">
        <v>970</v>
      </c>
      <c r="AO350" s="6" t="s">
        <v>456</v>
      </c>
      <c r="AP350" s="6" t="s">
        <v>969</v>
      </c>
      <c r="AQ350" s="6" t="s">
        <v>246</v>
      </c>
      <c r="AS350" s="6" t="s">
        <v>201</v>
      </c>
      <c r="AU350" s="6" t="s">
        <v>549</v>
      </c>
      <c r="AV350" s="13" t="s">
        <v>968</v>
      </c>
      <c r="AW350" s="12" t="s">
        <v>967</v>
      </c>
      <c r="AX350" s="12"/>
      <c r="AY350" s="12"/>
      <c r="AZ350" s="6" t="str">
        <f t="shared" si="15"/>
        <v>[["mac", "dc:e5:5b:a5:a3:0d"], ["ip", "10.0.4.55"]]</v>
      </c>
    </row>
    <row r="351" spans="1:52" ht="16" customHeight="1">
      <c r="A351" s="6">
        <v>2653</v>
      </c>
      <c r="B351" s="6" t="s">
        <v>26</v>
      </c>
      <c r="C351" s="6" t="s">
        <v>246</v>
      </c>
      <c r="D351" s="6" t="s">
        <v>145</v>
      </c>
      <c r="E351" s="6" t="s">
        <v>294</v>
      </c>
      <c r="F351" s="6" t="str">
        <f>IF(ISBLANK(E351), "", Table2[[#This Row],[unique_id]])</f>
        <v>kitchen_home</v>
      </c>
      <c r="G351" s="6" t="s">
        <v>293</v>
      </c>
      <c r="H351" s="6" t="s">
        <v>1126</v>
      </c>
      <c r="I351" s="6" t="s">
        <v>144</v>
      </c>
      <c r="M351" s="6" t="s">
        <v>136</v>
      </c>
      <c r="N351" s="6" t="s">
        <v>302</v>
      </c>
      <c r="O351" s="8" t="s">
        <v>1211</v>
      </c>
      <c r="P351" s="6" t="s">
        <v>172</v>
      </c>
      <c r="Q351" s="6" t="s">
        <v>1141</v>
      </c>
      <c r="R351" s="48" t="s">
        <v>1126</v>
      </c>
      <c r="S351" s="6" t="str">
        <f>_xlfn.CONCAT( Table2[[#This Row],[device_suggested_area]], " ",Table2[[#This Row],[powercalc_group_3]])</f>
        <v>Kitchen Audio Visual Devices</v>
      </c>
      <c r="T351" s="6" t="s">
        <v>1151</v>
      </c>
      <c r="V351" s="8"/>
      <c r="W351" s="8"/>
      <c r="X351" s="8"/>
      <c r="Y351" s="8"/>
      <c r="AF351" s="8"/>
      <c r="AH351" s="6" t="str">
        <f t="shared" si="18"/>
        <v/>
      </c>
      <c r="AI351" s="6" t="str">
        <f t="shared" si="14"/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google-kitchen-home</v>
      </c>
      <c r="AN351" s="8" t="s">
        <v>970</v>
      </c>
      <c r="AO351" s="6" t="s">
        <v>456</v>
      </c>
      <c r="AP351" s="6" t="s">
        <v>969</v>
      </c>
      <c r="AQ351" s="6" t="s">
        <v>246</v>
      </c>
      <c r="AS351" s="6" t="s">
        <v>215</v>
      </c>
      <c r="AU351" s="6" t="s">
        <v>549</v>
      </c>
      <c r="AV351" s="13" t="s">
        <v>1110</v>
      </c>
      <c r="AW351" s="12" t="s">
        <v>1109</v>
      </c>
      <c r="AX351" s="12"/>
      <c r="AY351" s="12"/>
      <c r="AZ351" s="6" t="str">
        <f t="shared" si="15"/>
        <v>[["mac", "dc:e5:5b:4c:e9:69"], ["ip", "10.0.4.56"]]</v>
      </c>
    </row>
    <row r="352" spans="1:52" ht="16" customHeight="1">
      <c r="A352" s="6">
        <v>2654</v>
      </c>
      <c r="B352" s="6" t="s">
        <v>26</v>
      </c>
      <c r="C352" s="6" t="s">
        <v>246</v>
      </c>
      <c r="D352" s="6" t="s">
        <v>145</v>
      </c>
      <c r="E352" s="6" t="s">
        <v>920</v>
      </c>
      <c r="F352" s="6" t="str">
        <f>IF(ISBLANK(E352), "", Table2[[#This Row],[unique_id]])</f>
        <v>office_home</v>
      </c>
      <c r="G352" s="6" t="s">
        <v>921</v>
      </c>
      <c r="H352" s="6" t="s">
        <v>1126</v>
      </c>
      <c r="I352" s="6" t="s">
        <v>144</v>
      </c>
      <c r="M352" s="6" t="s">
        <v>136</v>
      </c>
      <c r="N352" s="6" t="s">
        <v>302</v>
      </c>
      <c r="O352" s="8" t="s">
        <v>1211</v>
      </c>
      <c r="P352" s="6" t="s">
        <v>172</v>
      </c>
      <c r="Q352" s="6" t="s">
        <v>1141</v>
      </c>
      <c r="R352" s="48" t="s">
        <v>1126</v>
      </c>
      <c r="S352" s="6" t="str">
        <f>_xlfn.CONCAT( Table2[[#This Row],[device_suggested_area]], " ",Table2[[#This Row],[powercalc_group_3]])</f>
        <v>Office Audio Visual Devices</v>
      </c>
      <c r="T352" s="6" t="str">
        <f>_xlfn.CONCAT("name: ", Table2[[#This Row],[friendly_name]])</f>
        <v>name: Office Home</v>
      </c>
      <c r="V352" s="8"/>
      <c r="W352" s="8"/>
      <c r="X352" s="8"/>
      <c r="Y352" s="8"/>
      <c r="AF352" s="8"/>
      <c r="AH352" s="6" t="str">
        <f t="shared" si="18"/>
        <v/>
      </c>
      <c r="AI352" s="6" t="str">
        <f t="shared" si="14"/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google-office-home</v>
      </c>
      <c r="AN352" s="8" t="s">
        <v>970</v>
      </c>
      <c r="AO352" s="6" t="s">
        <v>456</v>
      </c>
      <c r="AP352" s="6" t="s">
        <v>508</v>
      </c>
      <c r="AQ352" s="6" t="s">
        <v>246</v>
      </c>
      <c r="AS352" s="6" t="s">
        <v>222</v>
      </c>
      <c r="AU352" s="6" t="s">
        <v>549</v>
      </c>
      <c r="AV352" s="13" t="s">
        <v>593</v>
      </c>
      <c r="AW352" s="12" t="s">
        <v>592</v>
      </c>
      <c r="AX352" s="12"/>
      <c r="AY352" s="12"/>
      <c r="AZ352" s="6" t="str">
        <f t="shared" si="15"/>
        <v>[["mac", "d4:f5:47:32:df:7b"], ["ip", "10.0.4.54"]]</v>
      </c>
    </row>
    <row r="353" spans="1:52" ht="16" customHeight="1">
      <c r="A353" s="6">
        <v>2655</v>
      </c>
      <c r="B353" s="6" t="s">
        <v>26</v>
      </c>
      <c r="C353" s="6" t="s">
        <v>246</v>
      </c>
      <c r="D353" s="6" t="s">
        <v>145</v>
      </c>
      <c r="E353" s="6" t="s">
        <v>976</v>
      </c>
      <c r="F353" s="6" t="str">
        <f>IF(ISBLANK(E353), "", Table2[[#This Row],[unique_id]])</f>
        <v>lounge_home</v>
      </c>
      <c r="G353" s="6" t="s">
        <v>977</v>
      </c>
      <c r="H353" s="6" t="s">
        <v>1126</v>
      </c>
      <c r="I353" s="6" t="s">
        <v>144</v>
      </c>
      <c r="M353" s="6" t="s">
        <v>136</v>
      </c>
      <c r="N353" s="6" t="s">
        <v>302</v>
      </c>
      <c r="O353" s="8" t="s">
        <v>1211</v>
      </c>
      <c r="P353" s="6" t="s">
        <v>172</v>
      </c>
      <c r="Q353" s="6" t="s">
        <v>1141</v>
      </c>
      <c r="R353" s="48" t="s">
        <v>1126</v>
      </c>
      <c r="S353" s="6" t="str">
        <f>_xlfn.CONCAT( Table2[[#This Row],[device_suggested_area]], " ",Table2[[#This Row],[powercalc_group_3]])</f>
        <v>Lounge Audio Visual Devices</v>
      </c>
      <c r="T353" s="6" t="str">
        <f>_xlfn.CONCAT("name: ", Table2[[#This Row],[friendly_name]])</f>
        <v>name: Lounge Home</v>
      </c>
      <c r="V353" s="8"/>
      <c r="W353" s="8"/>
      <c r="X353" s="8"/>
      <c r="Y353" s="8"/>
      <c r="AF353" s="8"/>
      <c r="AH353" s="6" t="str">
        <f t="shared" si="18"/>
        <v/>
      </c>
      <c r="AI353" s="6" t="str">
        <f t="shared" si="14"/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google-lounge-home</v>
      </c>
      <c r="AN353" s="8" t="s">
        <v>970</v>
      </c>
      <c r="AO353" s="6" t="s">
        <v>456</v>
      </c>
      <c r="AP353" s="6" t="s">
        <v>508</v>
      </c>
      <c r="AQ353" s="6" t="s">
        <v>246</v>
      </c>
      <c r="AS353" s="6" t="s">
        <v>203</v>
      </c>
      <c r="AU353" s="6" t="s">
        <v>549</v>
      </c>
      <c r="AV353" s="13" t="s">
        <v>594</v>
      </c>
      <c r="AW353" s="12" t="s">
        <v>590</v>
      </c>
      <c r="AX353" s="12"/>
      <c r="AY353" s="12"/>
      <c r="AZ353" s="6" t="str">
        <f t="shared" si="15"/>
        <v>[["mac", "d4:f5:47:8c:d1:7e"], ["ip", "10.0.4.52"]]</v>
      </c>
    </row>
    <row r="354" spans="1:52" ht="16" customHeight="1">
      <c r="A354" s="6">
        <v>2656</v>
      </c>
      <c r="B354" s="6" t="s">
        <v>26</v>
      </c>
      <c r="C354" s="6" t="s">
        <v>631</v>
      </c>
      <c r="D354" s="6" t="s">
        <v>409</v>
      </c>
      <c r="E354" s="6" t="s">
        <v>408</v>
      </c>
      <c r="F354" s="6" t="str">
        <f>IF(ISBLANK(E354), "", Table2[[#This Row],[unique_id]])</f>
        <v>column_break</v>
      </c>
      <c r="G354" s="6" t="s">
        <v>405</v>
      </c>
      <c r="H354" s="6" t="s">
        <v>1126</v>
      </c>
      <c r="I354" s="6" t="s">
        <v>144</v>
      </c>
      <c r="M354" s="6" t="s">
        <v>406</v>
      </c>
      <c r="N354" s="6" t="s">
        <v>407</v>
      </c>
      <c r="O354" s="61"/>
      <c r="T354" s="6"/>
      <c r="V354" s="8"/>
      <c r="W354" s="8"/>
      <c r="X354" s="8"/>
      <c r="Y354" s="8"/>
      <c r="AF354" s="8"/>
      <c r="AI354" s="6" t="str">
        <f t="shared" si="14"/>
        <v/>
      </c>
      <c r="AK354" s="6"/>
      <c r="AL354" s="34"/>
      <c r="AM354" s="6"/>
      <c r="AN354" s="8"/>
      <c r="AV354" s="6"/>
      <c r="AW354" s="10"/>
      <c r="AZ354" s="6" t="str">
        <f t="shared" si="15"/>
        <v/>
      </c>
    </row>
    <row r="355" spans="1:52" ht="16" customHeight="1">
      <c r="A355" s="6">
        <v>2657</v>
      </c>
      <c r="B355" s="6" t="s">
        <v>26</v>
      </c>
      <c r="C355" s="6" t="s">
        <v>835</v>
      </c>
      <c r="D355" s="6" t="s">
        <v>145</v>
      </c>
      <c r="E355" s="6" t="s">
        <v>915</v>
      </c>
      <c r="F355" s="6" t="str">
        <f>IF(ISBLANK(E355), "", Table2[[#This Row],[unique_id]])</f>
        <v>lg_webos_smart_tv</v>
      </c>
      <c r="G355" s="6" t="s">
        <v>187</v>
      </c>
      <c r="H355" s="6" t="s">
        <v>1126</v>
      </c>
      <c r="I355" s="6" t="s">
        <v>144</v>
      </c>
      <c r="M355" s="6" t="s">
        <v>136</v>
      </c>
      <c r="N355" s="6" t="s">
        <v>302</v>
      </c>
      <c r="R355" s="48"/>
      <c r="T355" s="6"/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 t="shared" si="14"/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lg-lounge-tv</v>
      </c>
      <c r="AN355" s="8" t="s">
        <v>838</v>
      </c>
      <c r="AO355" s="6" t="s">
        <v>448</v>
      </c>
      <c r="AP355" s="6" t="s">
        <v>839</v>
      </c>
      <c r="AQ355" s="6" t="s">
        <v>835</v>
      </c>
      <c r="AS355" s="6" t="s">
        <v>203</v>
      </c>
      <c r="AU355" s="6" t="s">
        <v>549</v>
      </c>
      <c r="AV355" s="13" t="s">
        <v>836</v>
      </c>
      <c r="AW355" s="12" t="s">
        <v>837</v>
      </c>
      <c r="AX355" s="12"/>
      <c r="AY355" s="12"/>
      <c r="AZ355" s="6" t="str">
        <f t="shared" si="15"/>
        <v>[["mac", "4c:ba:d7:bf:94:d0"], ["ip", "10.0.4.49"]]</v>
      </c>
    </row>
    <row r="356" spans="1:52" ht="16" customHeight="1">
      <c r="A356" s="6">
        <v>2658</v>
      </c>
      <c r="B356" s="6" t="s">
        <v>834</v>
      </c>
      <c r="C356" s="6" t="s">
        <v>296</v>
      </c>
      <c r="D356" s="6" t="s">
        <v>145</v>
      </c>
      <c r="E356" s="6" t="s">
        <v>297</v>
      </c>
      <c r="F356" s="6" t="str">
        <f>IF(ISBLANK(E356), "", Table2[[#This Row],[unique_id]])</f>
        <v>parents_tv</v>
      </c>
      <c r="G356" s="6" t="s">
        <v>295</v>
      </c>
      <c r="H356" s="6" t="s">
        <v>1126</v>
      </c>
      <c r="I356" s="6" t="s">
        <v>144</v>
      </c>
      <c r="M356" s="6" t="s">
        <v>136</v>
      </c>
      <c r="N356" s="6" t="s">
        <v>302</v>
      </c>
      <c r="T356" s="6"/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 t="shared" si="14"/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apple-parents-tv</v>
      </c>
      <c r="AN356" s="8" t="s">
        <v>517</v>
      </c>
      <c r="AO356" s="6" t="s">
        <v>448</v>
      </c>
      <c r="AP356" s="6" t="s">
        <v>518</v>
      </c>
      <c r="AQ356" s="6" t="s">
        <v>296</v>
      </c>
      <c r="AS356" s="6" t="s">
        <v>201</v>
      </c>
      <c r="AU356" s="6" t="s">
        <v>549</v>
      </c>
      <c r="AV356" s="13" t="s">
        <v>520</v>
      </c>
      <c r="AW356" s="11" t="s">
        <v>598</v>
      </c>
      <c r="AX356" s="12"/>
      <c r="AY356" s="12"/>
      <c r="AZ356" s="6" t="str">
        <f t="shared" si="15"/>
        <v>[["mac", "90:dd:5d:ce:1e:96"], ["ip", "10.0.4.47"]]</v>
      </c>
    </row>
    <row r="357" spans="1:52" ht="16" customHeight="1">
      <c r="A357" s="6">
        <v>2659</v>
      </c>
      <c r="B357" s="6" t="s">
        <v>834</v>
      </c>
      <c r="C357" s="6" t="s">
        <v>246</v>
      </c>
      <c r="D357" s="6" t="s">
        <v>145</v>
      </c>
      <c r="E357" s="6" t="s">
        <v>1029</v>
      </c>
      <c r="F357" s="6" t="str">
        <f>IF(ISBLANK(E357), "", Table2[[#This Row],[unique_id]])</f>
        <v>office_tv</v>
      </c>
      <c r="G357" s="6" t="s">
        <v>1030</v>
      </c>
      <c r="H357" s="6" t="s">
        <v>1126</v>
      </c>
      <c r="I357" s="6" t="s">
        <v>144</v>
      </c>
      <c r="M357" s="6" t="s">
        <v>136</v>
      </c>
      <c r="N357" s="6" t="s">
        <v>302</v>
      </c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 t="shared" ref="AI357:AI420" si="19"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google-office-tv</v>
      </c>
      <c r="AN357" s="8" t="s">
        <v>510</v>
      </c>
      <c r="AO357" s="6" t="s">
        <v>448</v>
      </c>
      <c r="AP357" s="6" t="s">
        <v>509</v>
      </c>
      <c r="AQ357" s="6" t="s">
        <v>246</v>
      </c>
      <c r="AS357" s="6" t="s">
        <v>222</v>
      </c>
      <c r="AU357" s="6" t="s">
        <v>549</v>
      </c>
      <c r="AV357" s="13" t="s">
        <v>597</v>
      </c>
      <c r="AW357" s="12" t="s">
        <v>591</v>
      </c>
      <c r="AX357" s="12"/>
      <c r="AY357" s="12"/>
      <c r="AZ357" s="6" t="str">
        <f t="shared" ref="AZ357:AZ420" si="20">IF(AND(ISBLANK(AV357), ISBLANK(AW357)), "", _xlfn.CONCAT("[", IF(ISBLANK(AV357), "", _xlfn.CONCAT("[""mac"", """, AV357, """]")), IF(ISBLANK(AW357), "", _xlfn.CONCAT(", [""ip"", """, AW357, """]")), "]"))</f>
        <v>[["mac", "48:d6:d5:33:7c:28"], ["ip", "10.0.4.53"]]</v>
      </c>
    </row>
    <row r="358" spans="1:52" ht="16" customHeight="1">
      <c r="A358" s="6">
        <v>2660</v>
      </c>
      <c r="B358" s="6" t="s">
        <v>26</v>
      </c>
      <c r="C358" s="6" t="s">
        <v>631</v>
      </c>
      <c r="D358" s="6" t="s">
        <v>409</v>
      </c>
      <c r="E358" s="6" t="s">
        <v>408</v>
      </c>
      <c r="F358" s="6" t="str">
        <f>IF(ISBLANK(E358), "", Table2[[#This Row],[unique_id]])</f>
        <v>column_break</v>
      </c>
      <c r="G358" s="6" t="s">
        <v>405</v>
      </c>
      <c r="H358" s="6" t="s">
        <v>1126</v>
      </c>
      <c r="I358" s="6" t="s">
        <v>144</v>
      </c>
      <c r="M358" s="6" t="s">
        <v>406</v>
      </c>
      <c r="N358" s="6" t="s">
        <v>407</v>
      </c>
      <c r="T358" s="6"/>
      <c r="V358" s="8"/>
      <c r="W358" s="8"/>
      <c r="X358" s="8"/>
      <c r="Y358" s="8"/>
      <c r="AF358" s="8"/>
      <c r="AI358" s="6" t="str">
        <f t="shared" si="19"/>
        <v/>
      </c>
      <c r="AK358" s="6"/>
      <c r="AL358" s="34"/>
      <c r="AM358" s="6"/>
      <c r="AN358" s="8"/>
      <c r="AV358" s="6"/>
      <c r="AW358" s="10"/>
      <c r="AZ358" s="6" t="str">
        <f t="shared" si="20"/>
        <v/>
      </c>
    </row>
    <row r="359" spans="1:52" ht="16" customHeight="1">
      <c r="A359" s="6">
        <v>2661</v>
      </c>
      <c r="B359" s="6" t="s">
        <v>26</v>
      </c>
      <c r="C359" s="6" t="s">
        <v>189</v>
      </c>
      <c r="D359" s="6" t="s">
        <v>145</v>
      </c>
      <c r="E359" s="6" t="s">
        <v>1114</v>
      </c>
      <c r="F359" s="6" t="str">
        <f>IF(ISBLANK(E359), "", Table2[[#This Row],[unique_id]])</f>
        <v>lounge_arc</v>
      </c>
      <c r="G359" s="6" t="s">
        <v>1117</v>
      </c>
      <c r="H359" s="6" t="s">
        <v>1126</v>
      </c>
      <c r="I359" s="6" t="s">
        <v>144</v>
      </c>
      <c r="M359" s="6" t="s">
        <v>136</v>
      </c>
      <c r="N359" s="6" t="s">
        <v>302</v>
      </c>
      <c r="O359" s="8" t="s">
        <v>1211</v>
      </c>
      <c r="R359" s="48"/>
      <c r="T359" s="6" t="str">
        <f>_xlfn.CONCAT("name: ", Table2[[#This Row],[friendly_name]])</f>
        <v>name: Lounge Arc</v>
      </c>
      <c r="V359" s="8"/>
      <c r="W359" s="8"/>
      <c r="X359" s="8"/>
      <c r="Y359" s="8"/>
      <c r="AF359" s="8"/>
      <c r="AH359" s="6" t="str">
        <f t="shared" ref="AH359:AH373" si="21">IF(ISBLANK(AG359),  "", _xlfn.CONCAT("haas/entity/sensor/", LOWER(C359), "/", E359, "/config"))</f>
        <v/>
      </c>
      <c r="AI359" s="6" t="str">
        <f t="shared" si="19"/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sonos-lounge-speaker</v>
      </c>
      <c r="AN359" s="8" t="s">
        <v>454</v>
      </c>
      <c r="AO359" s="6" t="s">
        <v>455</v>
      </c>
      <c r="AP359" s="6" t="s">
        <v>840</v>
      </c>
      <c r="AQ359" s="6" t="str">
        <f>IF(OR(ISBLANK(AV359), ISBLANK(AW359)), "", Table2[[#This Row],[device_via_device]])</f>
        <v>Sonos</v>
      </c>
      <c r="AS359" s="6" t="s">
        <v>203</v>
      </c>
      <c r="AU359" s="6" t="s">
        <v>549</v>
      </c>
      <c r="AV359" s="6" t="s">
        <v>841</v>
      </c>
      <c r="AW359" s="11" t="s">
        <v>842</v>
      </c>
      <c r="AX359" s="12"/>
      <c r="AY359" s="12"/>
      <c r="AZ359" s="6" t="str">
        <f t="shared" si="20"/>
        <v>[["mac", "38:42:0b:47:73:dc"], ["ip", "10.0.4.43"]]</v>
      </c>
    </row>
    <row r="360" spans="1:52" ht="16" customHeight="1">
      <c r="A360" s="49">
        <v>2662</v>
      </c>
      <c r="B360" s="49" t="s">
        <v>26</v>
      </c>
      <c r="C360" s="49" t="s">
        <v>189</v>
      </c>
      <c r="D360" s="49" t="s">
        <v>145</v>
      </c>
      <c r="E360" s="49" t="s">
        <v>1113</v>
      </c>
      <c r="F360" s="49" t="str">
        <f>IF(ISBLANK(E360), "", Table2[[#This Row],[unique_id]])</f>
        <v>kitchen_move</v>
      </c>
      <c r="G360" s="49" t="s">
        <v>1118</v>
      </c>
      <c r="H360" s="49" t="s">
        <v>1126</v>
      </c>
      <c r="I360" s="49" t="s">
        <v>144</v>
      </c>
      <c r="J360" s="49"/>
      <c r="K360" s="49"/>
      <c r="L360" s="49"/>
      <c r="M360" s="49" t="s">
        <v>136</v>
      </c>
      <c r="N360" s="49" t="s">
        <v>302</v>
      </c>
      <c r="O360" s="51"/>
      <c r="P360" s="49" t="s">
        <v>172</v>
      </c>
      <c r="Q360" s="49" t="s">
        <v>1141</v>
      </c>
      <c r="R360" s="54" t="s">
        <v>1126</v>
      </c>
      <c r="S360" s="49" t="str">
        <f>_xlfn.CONCAT( Table2[[#This Row],[device_suggested_area]], " ",Table2[[#This Row],[powercalc_group_3]])</f>
        <v>Kitchen Audio Visual Devices</v>
      </c>
      <c r="T360" s="49" t="str">
        <f>_xlfn.CONCAT("name: ", Table2[[#This Row],[friendly_name]])</f>
        <v>name: Kitchen Move</v>
      </c>
      <c r="U360" s="49"/>
      <c r="V360" s="51"/>
      <c r="W360" s="51"/>
      <c r="X360" s="51"/>
      <c r="Y360" s="51"/>
      <c r="Z360" s="51"/>
      <c r="AA360" s="49"/>
      <c r="AB360" s="49"/>
      <c r="AC360" s="49"/>
      <c r="AD360" s="49"/>
      <c r="AE360" s="49"/>
      <c r="AF360" s="51"/>
      <c r="AG360" s="49"/>
      <c r="AH360" s="49" t="str">
        <f t="shared" si="21"/>
        <v/>
      </c>
      <c r="AI360" s="49" t="str">
        <f t="shared" si="19"/>
        <v/>
      </c>
      <c r="AJ360" s="49"/>
      <c r="AK360" s="49"/>
      <c r="AL360" s="55"/>
      <c r="AM360" s="49" t="str">
        <f>IF(OR(ISBLANK(AV360), ISBLANK(AW360)), "", LOWER(_xlfn.CONCAT(Table2[[#This Row],[device_manufacturer]], "-",Table2[[#This Row],[device_suggested_area]], "-", Table2[[#This Row],[device_identifiers]])))</f>
        <v>sonos-kitchen-home</v>
      </c>
      <c r="AN360" s="51" t="s">
        <v>454</v>
      </c>
      <c r="AO360" s="49" t="s">
        <v>456</v>
      </c>
      <c r="AP360" s="49" t="s">
        <v>457</v>
      </c>
      <c r="AQ360" s="49" t="str">
        <f>IF(OR(ISBLANK(AV360), ISBLANK(AW360)), "", Table2[[#This Row],[device_via_device]])</f>
        <v>Sonos</v>
      </c>
      <c r="AR360" s="49"/>
      <c r="AS360" s="49" t="s">
        <v>215</v>
      </c>
      <c r="AT360" s="49"/>
      <c r="AU360" s="49" t="s">
        <v>549</v>
      </c>
      <c r="AV360" s="49" t="s">
        <v>461</v>
      </c>
      <c r="AW360" s="56" t="s">
        <v>625</v>
      </c>
      <c r="AX360" s="57"/>
      <c r="AY360" s="57"/>
      <c r="AZ360" s="49" t="str">
        <f t="shared" si="20"/>
        <v>[["mac", "48:a6:b8:e2:50:40"], ["ip", "10.0.4.41"]]</v>
      </c>
    </row>
    <row r="361" spans="1:52" ht="16" customHeight="1">
      <c r="A361" s="49">
        <v>2663</v>
      </c>
      <c r="B361" s="49" t="s">
        <v>26</v>
      </c>
      <c r="C361" s="49" t="s">
        <v>189</v>
      </c>
      <c r="D361" s="49" t="s">
        <v>145</v>
      </c>
      <c r="E361" s="49" t="s">
        <v>1112</v>
      </c>
      <c r="F361" s="49" t="str">
        <f>IF(ISBLANK(E361), "", Table2[[#This Row],[unique_id]])</f>
        <v>kitchen_five</v>
      </c>
      <c r="G361" s="49" t="s">
        <v>1119</v>
      </c>
      <c r="H361" s="49" t="s">
        <v>1126</v>
      </c>
      <c r="I361" s="49" t="s">
        <v>144</v>
      </c>
      <c r="J361" s="49"/>
      <c r="K361" s="49"/>
      <c r="L361" s="49"/>
      <c r="M361" s="49" t="s">
        <v>136</v>
      </c>
      <c r="N361" s="49" t="s">
        <v>302</v>
      </c>
      <c r="O361" s="51"/>
      <c r="P361" s="49" t="s">
        <v>172</v>
      </c>
      <c r="Q361" s="49" t="s">
        <v>1141</v>
      </c>
      <c r="R361" s="54" t="s">
        <v>1126</v>
      </c>
      <c r="S361" s="49" t="str">
        <f>_xlfn.CONCAT( Table2[[#This Row],[device_suggested_area]], " ",Table2[[#This Row],[powercalc_group_3]])</f>
        <v>Kitchen Audio Visual Devices</v>
      </c>
      <c r="T361" s="49" t="str">
        <f>_xlfn.CONCAT("name: ", Table2[[#This Row],[friendly_name]])</f>
        <v>name: Kitchen Five</v>
      </c>
      <c r="U361" s="49"/>
      <c r="V361" s="51"/>
      <c r="W361" s="51"/>
      <c r="X361" s="51"/>
      <c r="Y361" s="51"/>
      <c r="Z361" s="51"/>
      <c r="AA361" s="49"/>
      <c r="AB361" s="49"/>
      <c r="AC361" s="49"/>
      <c r="AD361" s="49"/>
      <c r="AE361" s="49"/>
      <c r="AF361" s="51"/>
      <c r="AG361" s="49"/>
      <c r="AH361" s="49" t="str">
        <f t="shared" si="21"/>
        <v/>
      </c>
      <c r="AI361" s="49" t="str">
        <f t="shared" si="19"/>
        <v/>
      </c>
      <c r="AJ361" s="49"/>
      <c r="AK361" s="49"/>
      <c r="AL361" s="55"/>
      <c r="AM361" s="49" t="str">
        <f>IF(OR(ISBLANK(AV361), ISBLANK(AW361)), "", LOWER(_xlfn.CONCAT(Table2[[#This Row],[device_manufacturer]], "-",Table2[[#This Row],[device_suggested_area]], "-", Table2[[#This Row],[device_identifiers]])))</f>
        <v>sonos-kitchen-speaker</v>
      </c>
      <c r="AN361" s="51" t="s">
        <v>454</v>
      </c>
      <c r="AO361" s="49" t="s">
        <v>455</v>
      </c>
      <c r="AP361" s="49" t="s">
        <v>458</v>
      </c>
      <c r="AQ361" s="49" t="str">
        <f>IF(OR(ISBLANK(AV361), ISBLANK(AW361)), "", Table2[[#This Row],[device_via_device]])</f>
        <v>Sonos</v>
      </c>
      <c r="AR361" s="49"/>
      <c r="AS361" s="49" t="s">
        <v>215</v>
      </c>
      <c r="AT361" s="49"/>
      <c r="AU361" s="49" t="s">
        <v>549</v>
      </c>
      <c r="AV361" s="58" t="s">
        <v>460</v>
      </c>
      <c r="AW361" s="56" t="s">
        <v>626</v>
      </c>
      <c r="AX361" s="57"/>
      <c r="AY361" s="57"/>
      <c r="AZ361" s="49" t="str">
        <f t="shared" si="20"/>
        <v>[["mac", "5c:aa:fd:f1:a3:d4"], ["ip", "10.0.4.42"]]</v>
      </c>
    </row>
    <row r="362" spans="1:52" ht="16" customHeight="1">
      <c r="A362" s="49">
        <v>2664</v>
      </c>
      <c r="B362" s="49" t="s">
        <v>26</v>
      </c>
      <c r="C362" s="49" t="s">
        <v>189</v>
      </c>
      <c r="D362" s="49" t="s">
        <v>145</v>
      </c>
      <c r="E362" s="49" t="s">
        <v>1111</v>
      </c>
      <c r="F362" s="49" t="str">
        <f>IF(ISBLANK(E362), "", Table2[[#This Row],[unique_id]])</f>
        <v>parents_move</v>
      </c>
      <c r="G362" s="49" t="s">
        <v>1120</v>
      </c>
      <c r="H362" s="49" t="s">
        <v>1126</v>
      </c>
      <c r="I362" s="49" t="s">
        <v>144</v>
      </c>
      <c r="J362" s="49"/>
      <c r="K362" s="49"/>
      <c r="L362" s="49"/>
      <c r="M362" s="49" t="s">
        <v>136</v>
      </c>
      <c r="N362" s="49" t="s">
        <v>302</v>
      </c>
      <c r="O362" s="51"/>
      <c r="P362" s="49" t="s">
        <v>172</v>
      </c>
      <c r="Q362" s="49" t="s">
        <v>1141</v>
      </c>
      <c r="R362" s="54" t="s">
        <v>1126</v>
      </c>
      <c r="S362" s="49" t="str">
        <f>_xlfn.CONCAT( Table2[[#This Row],[device_suggested_area]], " ",Table2[[#This Row],[powercalc_group_3]])</f>
        <v>Parents Audio Visual Devices</v>
      </c>
      <c r="T362" s="49" t="str">
        <f>_xlfn.CONCAT("name: ", Table2[[#This Row],[friendly_name]])</f>
        <v>name: Parents Move</v>
      </c>
      <c r="U362" s="49"/>
      <c r="V362" s="51"/>
      <c r="W362" s="51"/>
      <c r="X362" s="51"/>
      <c r="Y362" s="51"/>
      <c r="Z362" s="51"/>
      <c r="AA362" s="49"/>
      <c r="AB362" s="49"/>
      <c r="AC362" s="49"/>
      <c r="AD362" s="49"/>
      <c r="AE362" s="49"/>
      <c r="AF362" s="51"/>
      <c r="AG362" s="49"/>
      <c r="AH362" s="49" t="str">
        <f t="shared" si="21"/>
        <v/>
      </c>
      <c r="AI362" s="49" t="str">
        <f t="shared" si="19"/>
        <v/>
      </c>
      <c r="AJ362" s="49"/>
      <c r="AK362" s="49"/>
      <c r="AL362" s="55"/>
      <c r="AM362" s="49" t="str">
        <f>IF(OR(ISBLANK(AV362), ISBLANK(AW362)), "", LOWER(_xlfn.CONCAT(Table2[[#This Row],[device_manufacturer]], "-",Table2[[#This Row],[device_suggested_area]], "-", Table2[[#This Row],[device_identifiers]])))</f>
        <v>sonos-parents-speaker</v>
      </c>
      <c r="AN362" s="51" t="s">
        <v>454</v>
      </c>
      <c r="AO362" s="49" t="s">
        <v>455</v>
      </c>
      <c r="AP362" s="49" t="s">
        <v>457</v>
      </c>
      <c r="AQ362" s="49" t="str">
        <f>IF(OR(ISBLANK(AV362), ISBLANK(AW362)), "", Table2[[#This Row],[device_via_device]])</f>
        <v>Sonos</v>
      </c>
      <c r="AR362" s="49"/>
      <c r="AS362" s="49" t="s">
        <v>201</v>
      </c>
      <c r="AT362" s="49"/>
      <c r="AU362" s="49" t="s">
        <v>549</v>
      </c>
      <c r="AV362" s="49" t="s">
        <v>459</v>
      </c>
      <c r="AW362" s="57" t="s">
        <v>624</v>
      </c>
      <c r="AX362" s="57"/>
      <c r="AY362" s="57"/>
      <c r="AZ362" s="49" t="str">
        <f t="shared" si="20"/>
        <v>[["mac", "5c:aa:fd:d1:23:be"], ["ip", "10.0.4.40"]]</v>
      </c>
    </row>
    <row r="363" spans="1:52" ht="16" customHeight="1">
      <c r="A363" s="6">
        <v>2665</v>
      </c>
      <c r="B363" s="6" t="s">
        <v>834</v>
      </c>
      <c r="C363" s="6" t="s">
        <v>296</v>
      </c>
      <c r="D363" s="6" t="s">
        <v>145</v>
      </c>
      <c r="E363" s="6" t="s">
        <v>971</v>
      </c>
      <c r="F363" s="6" t="str">
        <f>IF(ISBLANK(E363), "", Table2[[#This Row],[unique_id]])</f>
        <v>parents_tv_speaker</v>
      </c>
      <c r="G363" s="6" t="s">
        <v>972</v>
      </c>
      <c r="H363" s="6" t="s">
        <v>1126</v>
      </c>
      <c r="I363" s="6" t="s">
        <v>144</v>
      </c>
      <c r="M363" s="6" t="s">
        <v>136</v>
      </c>
      <c r="N363" s="6" t="s">
        <v>302</v>
      </c>
      <c r="T363" s="6"/>
      <c r="V363" s="8"/>
      <c r="W363" s="8"/>
      <c r="X363" s="8"/>
      <c r="Y363" s="8"/>
      <c r="AF363" s="8"/>
      <c r="AH363" s="6" t="str">
        <f t="shared" si="21"/>
        <v/>
      </c>
      <c r="AI363" s="6" t="str">
        <f t="shared" si="19"/>
        <v/>
      </c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apple-parents-tv-speaker</v>
      </c>
      <c r="AN363" s="8" t="s">
        <v>517</v>
      </c>
      <c r="AO363" s="6" t="s">
        <v>973</v>
      </c>
      <c r="AP363" s="6" t="s">
        <v>516</v>
      </c>
      <c r="AQ363" s="6" t="s">
        <v>296</v>
      </c>
      <c r="AS363" s="6" t="s">
        <v>201</v>
      </c>
      <c r="AU363" s="6" t="s">
        <v>549</v>
      </c>
      <c r="AV363" s="13" t="s">
        <v>521</v>
      </c>
      <c r="AW363" s="11" t="s">
        <v>599</v>
      </c>
      <c r="AX363" s="12"/>
      <c r="AY363" s="12"/>
      <c r="AZ363" s="6" t="str">
        <f t="shared" si="20"/>
        <v>[["mac", "d4:a3:3d:5c:8c:28"], ["ip", "10.0.4.48"]]</v>
      </c>
    </row>
    <row r="364" spans="1:52" ht="16" customHeight="1">
      <c r="A364" s="6">
        <v>2700</v>
      </c>
      <c r="B364" s="6" t="s">
        <v>26</v>
      </c>
      <c r="C364" s="6" t="s">
        <v>151</v>
      </c>
      <c r="D364" s="6" t="s">
        <v>369</v>
      </c>
      <c r="E364" s="6" t="s">
        <v>992</v>
      </c>
      <c r="F364" s="6" t="str">
        <f>IF(ISBLANK(E364), "", Table2[[#This Row],[unique_id]])</f>
        <v>back_door_lock_security</v>
      </c>
      <c r="G364" s="6" t="s">
        <v>988</v>
      </c>
      <c r="H364" s="6" t="s">
        <v>961</v>
      </c>
      <c r="I364" s="6" t="s">
        <v>219</v>
      </c>
      <c r="M364" s="6" t="s">
        <v>136</v>
      </c>
      <c r="T364" s="6"/>
      <c r="V364" s="8"/>
      <c r="W364" s="8"/>
      <c r="X364" s="8"/>
      <c r="Y364" s="8"/>
      <c r="AD364" s="6" t="s">
        <v>1003</v>
      </c>
      <c r="AF364" s="8"/>
      <c r="AH364" s="6" t="str">
        <f t="shared" si="21"/>
        <v/>
      </c>
      <c r="AI364" s="6" t="str">
        <f t="shared" si="19"/>
        <v/>
      </c>
      <c r="AK364" s="6"/>
      <c r="AL364" s="34"/>
      <c r="AM364" s="6"/>
      <c r="AN364" s="8"/>
      <c r="AV364" s="13"/>
      <c r="AW364" s="12"/>
      <c r="AX364" s="12"/>
      <c r="AY364" s="12"/>
      <c r="AZ364" s="6" t="str">
        <f t="shared" si="20"/>
        <v/>
      </c>
    </row>
    <row r="365" spans="1:52" ht="16" customHeight="1">
      <c r="A365" s="6">
        <v>2701</v>
      </c>
      <c r="B365" s="6" t="s">
        <v>26</v>
      </c>
      <c r="C365" s="6" t="s">
        <v>151</v>
      </c>
      <c r="D365" s="6" t="s">
        <v>149</v>
      </c>
      <c r="E365" s="6" t="s">
        <v>1005</v>
      </c>
      <c r="F365" s="6" t="str">
        <f>IF(ISBLANK(E365), "", Table2[[#This Row],[unique_id]])</f>
        <v>template_back_door_state</v>
      </c>
      <c r="G365" s="6" t="s">
        <v>329</v>
      </c>
      <c r="H365" s="6" t="s">
        <v>961</v>
      </c>
      <c r="I365" s="6" t="s">
        <v>219</v>
      </c>
      <c r="T365" s="6"/>
      <c r="V365" s="8"/>
      <c r="W365" s="8"/>
      <c r="X365" s="8"/>
      <c r="Y365" s="8"/>
      <c r="AF365" s="8"/>
      <c r="AH365" s="6" t="str">
        <f t="shared" si="21"/>
        <v/>
      </c>
      <c r="AI365" s="6" t="str">
        <f t="shared" si="19"/>
        <v/>
      </c>
      <c r="AK365" s="6"/>
      <c r="AL365" s="34"/>
      <c r="AM365" s="6"/>
      <c r="AN365" s="8"/>
      <c r="AV365" s="13"/>
      <c r="AW365" s="12"/>
      <c r="AX365" s="12"/>
      <c r="AY365" s="12"/>
      <c r="AZ365" s="6" t="str">
        <f t="shared" si="20"/>
        <v/>
      </c>
    </row>
    <row r="366" spans="1:52" ht="16" customHeight="1">
      <c r="A366" s="6">
        <v>2702</v>
      </c>
      <c r="B366" s="6" t="s">
        <v>26</v>
      </c>
      <c r="C366" s="6" t="s">
        <v>949</v>
      </c>
      <c r="D366" s="6" t="s">
        <v>955</v>
      </c>
      <c r="E366" s="6" t="s">
        <v>956</v>
      </c>
      <c r="F366" s="6" t="str">
        <f>IF(ISBLANK(E366), "", Table2[[#This Row],[unique_id]])</f>
        <v>back_door_lock</v>
      </c>
      <c r="G366" s="6" t="s">
        <v>1007</v>
      </c>
      <c r="H366" s="6" t="s">
        <v>961</v>
      </c>
      <c r="I366" s="6" t="s">
        <v>219</v>
      </c>
      <c r="M366" s="6" t="s">
        <v>136</v>
      </c>
      <c r="T366" s="6"/>
      <c r="V366" s="8"/>
      <c r="W366" s="8" t="s">
        <v>704</v>
      </c>
      <c r="X366" s="8"/>
      <c r="Y366" s="14" t="s">
        <v>1137</v>
      </c>
      <c r="AF366" s="8"/>
      <c r="AH366" s="6" t="str">
        <f t="shared" si="21"/>
        <v/>
      </c>
      <c r="AI366" s="6" t="str">
        <f t="shared" si="19"/>
        <v/>
      </c>
      <c r="AK366" s="6"/>
      <c r="AL366" s="34"/>
      <c r="AM366" s="6" t="s">
        <v>954</v>
      </c>
      <c r="AN366" s="8" t="s">
        <v>952</v>
      </c>
      <c r="AO366" s="6" t="s">
        <v>950</v>
      </c>
      <c r="AP366" s="9" t="s">
        <v>951</v>
      </c>
      <c r="AQ366" s="6" t="s">
        <v>949</v>
      </c>
      <c r="AS366" s="6" t="s">
        <v>798</v>
      </c>
      <c r="AV366" s="6" t="s">
        <v>948</v>
      </c>
      <c r="AW366" s="6"/>
      <c r="AZ366" s="6" t="str">
        <f t="shared" si="20"/>
        <v>[["mac", "0x000d6f0011274420"]]</v>
      </c>
    </row>
    <row r="367" spans="1:52" ht="16" customHeight="1">
      <c r="A367" s="6">
        <v>2703</v>
      </c>
      <c r="B367" s="6" t="s">
        <v>26</v>
      </c>
      <c r="C367" s="6" t="s">
        <v>410</v>
      </c>
      <c r="D367" s="6" t="s">
        <v>149</v>
      </c>
      <c r="E367" s="6" t="s">
        <v>998</v>
      </c>
      <c r="F367" s="6" t="str">
        <f>IF(ISBLANK(E367), "", Table2[[#This Row],[unique_id]])</f>
        <v>template_back_door_sensor_contact_last</v>
      </c>
      <c r="G367" s="6" t="s">
        <v>1006</v>
      </c>
      <c r="H367" s="6" t="s">
        <v>961</v>
      </c>
      <c r="I367" s="6" t="s">
        <v>219</v>
      </c>
      <c r="M367" s="6" t="s">
        <v>136</v>
      </c>
      <c r="T367" s="6"/>
      <c r="V367" s="8"/>
      <c r="W367" s="8" t="s">
        <v>704</v>
      </c>
      <c r="X367" s="8"/>
      <c r="Y367" s="14" t="s">
        <v>1137</v>
      </c>
      <c r="AF367" s="8"/>
      <c r="AH367" s="6" t="str">
        <f t="shared" si="21"/>
        <v/>
      </c>
      <c r="AI367" s="6" t="str">
        <f t="shared" si="19"/>
        <v/>
      </c>
      <c r="AK367" s="6"/>
      <c r="AL367" s="34"/>
      <c r="AM367" s="6" t="s">
        <v>982</v>
      </c>
      <c r="AN367" s="8" t="s">
        <v>952</v>
      </c>
      <c r="AO367" s="9" t="s">
        <v>979</v>
      </c>
      <c r="AP367" s="9" t="s">
        <v>980</v>
      </c>
      <c r="AQ367" s="6" t="s">
        <v>410</v>
      </c>
      <c r="AS367" s="6" t="s">
        <v>798</v>
      </c>
      <c r="AV367" s="6" t="s">
        <v>983</v>
      </c>
      <c r="AW367" s="6"/>
      <c r="AZ367" s="6" t="str">
        <f t="shared" si="20"/>
        <v>[["mac", "0x00124b0029119f9a"]]</v>
      </c>
    </row>
    <row r="368" spans="1:52" ht="16" customHeight="1">
      <c r="A368" s="36">
        <v>2704</v>
      </c>
      <c r="B368" s="36" t="s">
        <v>834</v>
      </c>
      <c r="C368" s="36" t="s">
        <v>245</v>
      </c>
      <c r="D368" s="36" t="s">
        <v>147</v>
      </c>
      <c r="E368" s="36"/>
      <c r="F368" s="36" t="str">
        <f>IF(ISBLANK(E368), "", Table2[[#This Row],[unique_id]])</f>
        <v/>
      </c>
      <c r="G368" s="36" t="s">
        <v>961</v>
      </c>
      <c r="H368" s="36" t="s">
        <v>975</v>
      </c>
      <c r="I368" s="36" t="s">
        <v>219</v>
      </c>
      <c r="J368" s="36"/>
      <c r="K368" s="36"/>
      <c r="L368" s="36"/>
      <c r="M368" s="36"/>
      <c r="N368" s="36"/>
      <c r="O368" s="37"/>
      <c r="P368" s="36"/>
      <c r="Q368" s="36"/>
      <c r="R368" s="36"/>
      <c r="S368" s="36"/>
      <c r="T368" s="36"/>
      <c r="U368" s="36"/>
      <c r="V368" s="37"/>
      <c r="W368" s="37"/>
      <c r="X368" s="37"/>
      <c r="Y368" s="37"/>
      <c r="Z368" s="37"/>
      <c r="AA368" s="36"/>
      <c r="AB368" s="36"/>
      <c r="AC368" s="36"/>
      <c r="AD368" s="36"/>
      <c r="AE368" s="36"/>
      <c r="AF368" s="37"/>
      <c r="AG368" s="36"/>
      <c r="AH368" s="36" t="str">
        <f t="shared" si="21"/>
        <v/>
      </c>
      <c r="AI368" s="36" t="str">
        <f t="shared" si="19"/>
        <v/>
      </c>
      <c r="AJ368" s="36"/>
      <c r="AK368" s="36"/>
      <c r="AL368" s="38"/>
      <c r="AM368" s="36"/>
      <c r="AN368" s="37"/>
      <c r="AO368" s="36"/>
      <c r="AP368" s="39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 t="str">
        <f t="shared" si="20"/>
        <v/>
      </c>
    </row>
    <row r="369" spans="1:52" ht="16" customHeight="1">
      <c r="A369" s="6">
        <v>2705</v>
      </c>
      <c r="B369" s="6" t="s">
        <v>26</v>
      </c>
      <c r="C369" s="6" t="s">
        <v>151</v>
      </c>
      <c r="D369" s="6" t="s">
        <v>369</v>
      </c>
      <c r="E369" s="6" t="s">
        <v>993</v>
      </c>
      <c r="F369" s="6" t="str">
        <f>IF(ISBLANK(E369), "", Table2[[#This Row],[unique_id]])</f>
        <v>front_door_lock_security</v>
      </c>
      <c r="G369" s="6" t="s">
        <v>988</v>
      </c>
      <c r="H369" s="6" t="s">
        <v>960</v>
      </c>
      <c r="I369" s="6" t="s">
        <v>219</v>
      </c>
      <c r="M369" s="6" t="s">
        <v>136</v>
      </c>
      <c r="T369" s="6"/>
      <c r="V369" s="8"/>
      <c r="W369" s="8"/>
      <c r="X369" s="8"/>
      <c r="Y369" s="8"/>
      <c r="AD369" s="6" t="s">
        <v>1003</v>
      </c>
      <c r="AF369" s="8"/>
      <c r="AH369" s="6" t="str">
        <f t="shared" si="21"/>
        <v/>
      </c>
      <c r="AI369" s="6" t="str">
        <f t="shared" si="19"/>
        <v/>
      </c>
      <c r="AK369" s="6"/>
      <c r="AL369" s="34"/>
      <c r="AM369" s="6"/>
      <c r="AN369" s="8"/>
      <c r="AV369" s="13"/>
      <c r="AW369" s="12"/>
      <c r="AX369" s="12"/>
      <c r="AY369" s="12"/>
      <c r="AZ369" s="6" t="str">
        <f t="shared" si="20"/>
        <v/>
      </c>
    </row>
    <row r="370" spans="1:52" ht="16" customHeight="1">
      <c r="A370" s="6">
        <v>2706</v>
      </c>
      <c r="B370" s="6" t="s">
        <v>26</v>
      </c>
      <c r="C370" s="6" t="s">
        <v>151</v>
      </c>
      <c r="D370" s="6" t="s">
        <v>149</v>
      </c>
      <c r="E370" s="6" t="s">
        <v>1004</v>
      </c>
      <c r="F370" s="6" t="str">
        <f>IF(ISBLANK(E370), "", Table2[[#This Row],[unique_id]])</f>
        <v>template_front_door_state</v>
      </c>
      <c r="G370" s="6" t="s">
        <v>329</v>
      </c>
      <c r="H370" s="6" t="s">
        <v>960</v>
      </c>
      <c r="I370" s="6" t="s">
        <v>219</v>
      </c>
      <c r="T370" s="6"/>
      <c r="V370" s="8"/>
      <c r="W370" s="8"/>
      <c r="X370" s="8"/>
      <c r="Y370" s="8"/>
      <c r="AF370" s="8"/>
      <c r="AH370" s="6" t="str">
        <f t="shared" si="21"/>
        <v/>
      </c>
      <c r="AI370" s="6" t="str">
        <f t="shared" si="19"/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 t="shared" si="20"/>
        <v/>
      </c>
    </row>
    <row r="371" spans="1:52" ht="16" customHeight="1">
      <c r="A371" s="6">
        <v>2707</v>
      </c>
      <c r="B371" s="6" t="s">
        <v>26</v>
      </c>
      <c r="C371" s="6" t="s">
        <v>949</v>
      </c>
      <c r="D371" s="6" t="s">
        <v>955</v>
      </c>
      <c r="E371" s="6" t="s">
        <v>957</v>
      </c>
      <c r="F371" s="6" t="str">
        <f>IF(ISBLANK(E371), "", Table2[[#This Row],[unique_id]])</f>
        <v>front_door_lock</v>
      </c>
      <c r="G371" s="6" t="s">
        <v>1007</v>
      </c>
      <c r="H371" s="6" t="s">
        <v>960</v>
      </c>
      <c r="I371" s="6" t="s">
        <v>219</v>
      </c>
      <c r="M371" s="6" t="s">
        <v>136</v>
      </c>
      <c r="T371" s="6"/>
      <c r="V371" s="8"/>
      <c r="W371" s="8" t="s">
        <v>704</v>
      </c>
      <c r="X371" s="8"/>
      <c r="Y371" s="14" t="s">
        <v>1137</v>
      </c>
      <c r="AF371" s="8"/>
      <c r="AH371" s="6" t="str">
        <f t="shared" si="21"/>
        <v/>
      </c>
      <c r="AI371" s="6" t="str">
        <f t="shared" si="19"/>
        <v/>
      </c>
      <c r="AK371" s="6"/>
      <c r="AL371" s="34"/>
      <c r="AM371" s="6" t="s">
        <v>953</v>
      </c>
      <c r="AN371" s="8" t="s">
        <v>952</v>
      </c>
      <c r="AO371" s="6" t="s">
        <v>950</v>
      </c>
      <c r="AP371" s="9" t="s">
        <v>951</v>
      </c>
      <c r="AQ371" s="6" t="s">
        <v>949</v>
      </c>
      <c r="AS371" s="6" t="s">
        <v>436</v>
      </c>
      <c r="AV371" s="6" t="s">
        <v>958</v>
      </c>
      <c r="AW371" s="6"/>
      <c r="AZ371" s="6" t="str">
        <f t="shared" si="20"/>
        <v>[["mac", "0x000d6f001127f08c"]]</v>
      </c>
    </row>
    <row r="372" spans="1:52" ht="16" customHeight="1">
      <c r="A372" s="6">
        <v>2708</v>
      </c>
      <c r="B372" s="6" t="s">
        <v>26</v>
      </c>
      <c r="C372" s="6" t="s">
        <v>410</v>
      </c>
      <c r="D372" s="6" t="s">
        <v>149</v>
      </c>
      <c r="E372" s="6" t="s">
        <v>997</v>
      </c>
      <c r="F372" s="6" t="str">
        <f>IF(ISBLANK(E372), "", Table2[[#This Row],[unique_id]])</f>
        <v>template_front_door_sensor_contact_last</v>
      </c>
      <c r="G372" s="6" t="s">
        <v>1006</v>
      </c>
      <c r="H372" s="6" t="s">
        <v>960</v>
      </c>
      <c r="I372" s="6" t="s">
        <v>219</v>
      </c>
      <c r="M372" s="6" t="s">
        <v>136</v>
      </c>
      <c r="T372" s="6"/>
      <c r="V372" s="8"/>
      <c r="W372" s="8" t="s">
        <v>704</v>
      </c>
      <c r="X372" s="8"/>
      <c r="Y372" s="14" t="s">
        <v>1137</v>
      </c>
      <c r="AF372" s="8"/>
      <c r="AH372" s="6" t="str">
        <f t="shared" si="21"/>
        <v/>
      </c>
      <c r="AI372" s="6" t="str">
        <f t="shared" si="19"/>
        <v/>
      </c>
      <c r="AK372" s="6"/>
      <c r="AL372" s="34"/>
      <c r="AM372" s="6" t="s">
        <v>978</v>
      </c>
      <c r="AN372" s="8" t="s">
        <v>952</v>
      </c>
      <c r="AO372" s="9" t="s">
        <v>979</v>
      </c>
      <c r="AP372" s="9" t="s">
        <v>980</v>
      </c>
      <c r="AQ372" s="6" t="s">
        <v>410</v>
      </c>
      <c r="AS372" s="6" t="s">
        <v>436</v>
      </c>
      <c r="AV372" s="6" t="s">
        <v>981</v>
      </c>
      <c r="AW372" s="6"/>
      <c r="AZ372" s="6" t="str">
        <f t="shared" si="20"/>
        <v>[["mac", "0x00124b0029113713"]]</v>
      </c>
    </row>
    <row r="373" spans="1:52" ht="16" customHeight="1">
      <c r="A373" s="36">
        <v>2709</v>
      </c>
      <c r="B373" s="36" t="s">
        <v>834</v>
      </c>
      <c r="C373" s="36" t="s">
        <v>245</v>
      </c>
      <c r="D373" s="36" t="s">
        <v>147</v>
      </c>
      <c r="E373" s="36"/>
      <c r="F373" s="36" t="str">
        <f>IF(ISBLANK(E373), "", Table2[[#This Row],[unique_id]])</f>
        <v/>
      </c>
      <c r="G373" s="36" t="s">
        <v>960</v>
      </c>
      <c r="H373" s="36" t="s">
        <v>974</v>
      </c>
      <c r="I373" s="36" t="s">
        <v>219</v>
      </c>
      <c r="J373" s="36"/>
      <c r="K373" s="36"/>
      <c r="L373" s="36"/>
      <c r="M373" s="36"/>
      <c r="N373" s="36"/>
      <c r="O373" s="37"/>
      <c r="P373" s="36"/>
      <c r="Q373" s="36"/>
      <c r="R373" s="36"/>
      <c r="S373" s="36"/>
      <c r="T373" s="36"/>
      <c r="U373" s="36"/>
      <c r="V373" s="37"/>
      <c r="W373" s="37"/>
      <c r="X373" s="37"/>
      <c r="Y373" s="37"/>
      <c r="Z373" s="37"/>
      <c r="AA373" s="36"/>
      <c r="AB373" s="36"/>
      <c r="AC373" s="36"/>
      <c r="AD373" s="36"/>
      <c r="AE373" s="36"/>
      <c r="AF373" s="37"/>
      <c r="AG373" s="36"/>
      <c r="AH373" s="36" t="str">
        <f t="shared" si="21"/>
        <v/>
      </c>
      <c r="AI373" s="36" t="str">
        <f t="shared" si="19"/>
        <v/>
      </c>
      <c r="AJ373" s="36"/>
      <c r="AK373" s="36"/>
      <c r="AL373" s="38"/>
      <c r="AM373" s="36"/>
      <c r="AN373" s="37"/>
      <c r="AO373" s="36"/>
      <c r="AP373" s="39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 t="str">
        <f t="shared" si="20"/>
        <v/>
      </c>
    </row>
    <row r="374" spans="1:52" ht="16" customHeight="1">
      <c r="A374" s="6">
        <v>2710</v>
      </c>
      <c r="B374" s="6" t="s">
        <v>26</v>
      </c>
      <c r="C374" s="6" t="s">
        <v>631</v>
      </c>
      <c r="D374" s="6" t="s">
        <v>409</v>
      </c>
      <c r="E374" s="6" t="s">
        <v>408</v>
      </c>
      <c r="F374" s="6" t="str">
        <f>IF(ISBLANK(E374), "", Table2[[#This Row],[unique_id]])</f>
        <v>column_break</v>
      </c>
      <c r="G374" s="6" t="s">
        <v>405</v>
      </c>
      <c r="H374" s="6" t="s">
        <v>963</v>
      </c>
      <c r="I374" s="6" t="s">
        <v>219</v>
      </c>
      <c r="M374" s="6" t="s">
        <v>406</v>
      </c>
      <c r="N374" s="6" t="s">
        <v>407</v>
      </c>
      <c r="T374" s="6"/>
      <c r="V374" s="8"/>
      <c r="W374" s="8"/>
      <c r="X374" s="8"/>
      <c r="Y374" s="8"/>
      <c r="AF374" s="8"/>
      <c r="AI374" s="6" t="str">
        <f t="shared" si="19"/>
        <v/>
      </c>
      <c r="AK374" s="6"/>
      <c r="AL374" s="34"/>
      <c r="AM374" s="6"/>
      <c r="AN374" s="8"/>
      <c r="AV374" s="6"/>
      <c r="AW374" s="6"/>
      <c r="AZ374" s="6" t="str">
        <f t="shared" si="20"/>
        <v/>
      </c>
    </row>
    <row r="375" spans="1:52" ht="16" customHeight="1">
      <c r="A375" s="6">
        <v>2711</v>
      </c>
      <c r="B375" s="6" t="s">
        <v>26</v>
      </c>
      <c r="C375" s="6" t="s">
        <v>245</v>
      </c>
      <c r="D375" s="6" t="s">
        <v>149</v>
      </c>
      <c r="E375" s="6" t="s">
        <v>150</v>
      </c>
      <c r="F375" s="6" t="str">
        <f>IF(ISBLANK(E375), "", Table2[[#This Row],[unique_id]])</f>
        <v>uvc_ada_motion</v>
      </c>
      <c r="G375" s="6" t="s">
        <v>959</v>
      </c>
      <c r="H375" s="6" t="s">
        <v>963</v>
      </c>
      <c r="I375" s="6" t="s">
        <v>219</v>
      </c>
      <c r="M375" s="6" t="s">
        <v>136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 t="shared" si="19"/>
        <v/>
      </c>
      <c r="AK375" s="6"/>
      <c r="AL375" s="34"/>
      <c r="AM375" s="6"/>
      <c r="AN375" s="8"/>
      <c r="AV375" s="6"/>
      <c r="AW375" s="6"/>
      <c r="AZ375" s="6" t="str">
        <f t="shared" si="20"/>
        <v/>
      </c>
    </row>
    <row r="376" spans="1:52" ht="16" customHeight="1">
      <c r="A376" s="6">
        <v>2712</v>
      </c>
      <c r="B376" s="6" t="s">
        <v>26</v>
      </c>
      <c r="C376" s="6" t="s">
        <v>245</v>
      </c>
      <c r="D376" s="6" t="s">
        <v>147</v>
      </c>
      <c r="E376" s="6" t="s">
        <v>148</v>
      </c>
      <c r="F376" s="6" t="str">
        <f>IF(ISBLANK(E376), "", Table2[[#This Row],[unique_id]])</f>
        <v>uvc_ada_medium</v>
      </c>
      <c r="G376" s="6" t="s">
        <v>130</v>
      </c>
      <c r="H376" s="6" t="s">
        <v>965</v>
      </c>
      <c r="I376" s="6" t="s">
        <v>219</v>
      </c>
      <c r="M376" s="6" t="s">
        <v>136</v>
      </c>
      <c r="N376" s="6" t="s">
        <v>303</v>
      </c>
      <c r="T376" s="6"/>
      <c r="V376" s="8"/>
      <c r="W376" s="8"/>
      <c r="X376" s="8"/>
      <c r="Y376" s="8"/>
      <c r="AF376" s="8"/>
      <c r="AH376" s="6" t="str">
        <f>IF(ISBLANK(AG376),  "", _xlfn.CONCAT("haas/entity/sensor/", LOWER(C376), "/", E376, "/config"))</f>
        <v/>
      </c>
      <c r="AI376" s="6" t="str">
        <f t="shared" si="19"/>
        <v/>
      </c>
      <c r="AJ376" s="10"/>
      <c r="AK376" s="6"/>
      <c r="AL376" s="34"/>
      <c r="AM376" s="6" t="s">
        <v>498</v>
      </c>
      <c r="AN376" s="8" t="s">
        <v>500</v>
      </c>
      <c r="AO376" s="6" t="s">
        <v>501</v>
      </c>
      <c r="AP376" s="6" t="s">
        <v>497</v>
      </c>
      <c r="AQ376" s="6" t="s">
        <v>245</v>
      </c>
      <c r="AS376" s="6" t="s">
        <v>130</v>
      </c>
      <c r="AU376" s="6" t="s">
        <v>569</v>
      </c>
      <c r="AV376" s="6" t="s">
        <v>495</v>
      </c>
      <c r="AW376" s="6" t="s">
        <v>524</v>
      </c>
      <c r="AZ376" s="6" t="str">
        <f t="shared" si="20"/>
        <v>[["mac", "74:83:c2:3f:6c:4c"], ["ip", "10.0.6.20"]]</v>
      </c>
    </row>
    <row r="377" spans="1:52" ht="16" customHeight="1">
      <c r="A377" s="6">
        <v>2713</v>
      </c>
      <c r="B377" s="6" t="s">
        <v>26</v>
      </c>
      <c r="C377" s="6" t="s">
        <v>631</v>
      </c>
      <c r="D377" s="6" t="s">
        <v>409</v>
      </c>
      <c r="E377" s="6" t="s">
        <v>408</v>
      </c>
      <c r="F377" s="6" t="str">
        <f>IF(ISBLANK(E377), "", Table2[[#This Row],[unique_id]])</f>
        <v>column_break</v>
      </c>
      <c r="G377" s="6" t="s">
        <v>405</v>
      </c>
      <c r="H377" s="6" t="s">
        <v>965</v>
      </c>
      <c r="I377" s="6" t="s">
        <v>219</v>
      </c>
      <c r="M377" s="6" t="s">
        <v>406</v>
      </c>
      <c r="N377" s="6" t="s">
        <v>407</v>
      </c>
      <c r="T377" s="6"/>
      <c r="V377" s="8"/>
      <c r="W377" s="8"/>
      <c r="X377" s="8"/>
      <c r="Y377" s="8"/>
      <c r="AF377" s="8"/>
      <c r="AI377" s="6" t="str">
        <f t="shared" si="19"/>
        <v/>
      </c>
      <c r="AK377" s="6"/>
      <c r="AL377" s="34"/>
      <c r="AM377" s="6"/>
      <c r="AN377" s="8"/>
      <c r="AV377" s="6"/>
      <c r="AW377" s="6"/>
      <c r="AZ377" s="6" t="str">
        <f t="shared" si="20"/>
        <v/>
      </c>
    </row>
    <row r="378" spans="1:52" ht="16" customHeight="1">
      <c r="A378" s="6">
        <v>2714</v>
      </c>
      <c r="B378" s="6" t="s">
        <v>26</v>
      </c>
      <c r="C378" s="6" t="s">
        <v>245</v>
      </c>
      <c r="D378" s="6" t="s">
        <v>149</v>
      </c>
      <c r="E378" s="6" t="s">
        <v>218</v>
      </c>
      <c r="F378" s="6" t="str">
        <f>IF(ISBLANK(E378), "", Table2[[#This Row],[unique_id]])</f>
        <v>uvc_edwin_motion</v>
      </c>
      <c r="G378" s="6" t="s">
        <v>959</v>
      </c>
      <c r="H378" s="6" t="s">
        <v>962</v>
      </c>
      <c r="I378" s="6" t="s">
        <v>219</v>
      </c>
      <c r="M378" s="6" t="s">
        <v>136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 t="shared" si="19"/>
        <v/>
      </c>
      <c r="AK378" s="6"/>
      <c r="AL378" s="34"/>
      <c r="AM378" s="6"/>
      <c r="AN378" s="8"/>
      <c r="AV378" s="6"/>
      <c r="AW378" s="6"/>
      <c r="AZ378" s="6" t="str">
        <f t="shared" si="20"/>
        <v/>
      </c>
    </row>
    <row r="379" spans="1:52" ht="16" customHeight="1">
      <c r="A379" s="6">
        <v>2715</v>
      </c>
      <c r="B379" s="6" t="s">
        <v>26</v>
      </c>
      <c r="C379" s="6" t="s">
        <v>245</v>
      </c>
      <c r="D379" s="6" t="s">
        <v>147</v>
      </c>
      <c r="E379" s="6" t="s">
        <v>217</v>
      </c>
      <c r="F379" s="6" t="str">
        <f>IF(ISBLANK(E379), "", Table2[[#This Row],[unique_id]])</f>
        <v>uvc_edwin_medium</v>
      </c>
      <c r="G379" s="6" t="s">
        <v>127</v>
      </c>
      <c r="H379" s="6" t="s">
        <v>964</v>
      </c>
      <c r="I379" s="6" t="s">
        <v>219</v>
      </c>
      <c r="M379" s="6" t="s">
        <v>136</v>
      </c>
      <c r="N379" s="6" t="s">
        <v>303</v>
      </c>
      <c r="T379" s="6"/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 t="shared" si="19"/>
        <v/>
      </c>
      <c r="AJ379" s="10"/>
      <c r="AK379" s="6"/>
      <c r="AL379" s="34"/>
      <c r="AM379" s="6" t="s">
        <v>499</v>
      </c>
      <c r="AN379" s="8" t="s">
        <v>500</v>
      </c>
      <c r="AO379" s="6" t="s">
        <v>501</v>
      </c>
      <c r="AP379" s="6" t="s">
        <v>497</v>
      </c>
      <c r="AQ379" s="6" t="s">
        <v>245</v>
      </c>
      <c r="AS379" s="6" t="s">
        <v>127</v>
      </c>
      <c r="AU379" s="6" t="s">
        <v>569</v>
      </c>
      <c r="AV379" s="6" t="s">
        <v>496</v>
      </c>
      <c r="AW379" s="6" t="s">
        <v>525</v>
      </c>
      <c r="AZ379" s="6" t="str">
        <f t="shared" si="20"/>
        <v>[["mac", "74:83:c2:3f:6e:5c"], ["ip", "10.0.6.21"]]</v>
      </c>
    </row>
    <row r="380" spans="1:52" ht="16" customHeight="1">
      <c r="A380" s="6">
        <v>2716</v>
      </c>
      <c r="B380" s="6" t="s">
        <v>26</v>
      </c>
      <c r="C380" s="6" t="s">
        <v>631</v>
      </c>
      <c r="D380" s="6" t="s">
        <v>409</v>
      </c>
      <c r="E380" s="6" t="s">
        <v>408</v>
      </c>
      <c r="F380" s="6" t="str">
        <f>IF(ISBLANK(E380), "", Table2[[#This Row],[unique_id]])</f>
        <v>column_break</v>
      </c>
      <c r="G380" s="6" t="s">
        <v>405</v>
      </c>
      <c r="H380" s="6" t="s">
        <v>964</v>
      </c>
      <c r="I380" s="6" t="s">
        <v>219</v>
      </c>
      <c r="M380" s="6" t="s">
        <v>406</v>
      </c>
      <c r="N380" s="6" t="s">
        <v>407</v>
      </c>
      <c r="T380" s="6"/>
      <c r="V380" s="8"/>
      <c r="W380" s="8"/>
      <c r="X380" s="8"/>
      <c r="Y380" s="8"/>
      <c r="AF380" s="8"/>
      <c r="AI380" s="6" t="str">
        <f t="shared" si="19"/>
        <v/>
      </c>
      <c r="AK380" s="6"/>
      <c r="AL380" s="34"/>
      <c r="AM380" s="6"/>
      <c r="AN380" s="8"/>
      <c r="AV380" s="6"/>
      <c r="AW380" s="6"/>
      <c r="AZ380" s="6" t="str">
        <f t="shared" si="20"/>
        <v/>
      </c>
    </row>
    <row r="381" spans="1:52" ht="16" customHeight="1">
      <c r="A381" s="6">
        <v>2717</v>
      </c>
      <c r="B381" s="6" t="s">
        <v>26</v>
      </c>
      <c r="C381" s="6" t="s">
        <v>133</v>
      </c>
      <c r="D381" s="6" t="s">
        <v>149</v>
      </c>
      <c r="E381" s="6" t="s">
        <v>910</v>
      </c>
      <c r="F381" s="6" t="str">
        <f>IF(ISBLANK(E381), "", Table2[[#This Row],[unique_id]])</f>
        <v>ada_fan_occupancy</v>
      </c>
      <c r="G381" s="6" t="s">
        <v>130</v>
      </c>
      <c r="H381" s="6" t="s">
        <v>966</v>
      </c>
      <c r="I381" s="6" t="s">
        <v>219</v>
      </c>
      <c r="M381" s="6" t="s">
        <v>136</v>
      </c>
      <c r="T381" s="6"/>
      <c r="V381" s="8"/>
      <c r="W381" s="8"/>
      <c r="X381" s="8"/>
      <c r="Y381" s="8"/>
      <c r="AF381" s="8"/>
      <c r="AH381" s="6" t="str">
        <f t="shared" ref="AH381:AH444" si="22">IF(ISBLANK(AG381),  "", _xlfn.CONCAT("haas/entity/sensor/", LOWER(C381), "/", E381, "/config"))</f>
        <v/>
      </c>
      <c r="AI381" s="6" t="str">
        <f t="shared" si="19"/>
        <v/>
      </c>
      <c r="AK381" s="6"/>
      <c r="AL381" s="34"/>
      <c r="AM381" s="6"/>
      <c r="AN381" s="8"/>
      <c r="AV381" s="6"/>
      <c r="AW381" s="6"/>
      <c r="AZ381" s="6" t="str">
        <f t="shared" si="20"/>
        <v/>
      </c>
    </row>
    <row r="382" spans="1:52" ht="16" customHeight="1">
      <c r="A382" s="6">
        <v>2718</v>
      </c>
      <c r="B382" s="6" t="s">
        <v>26</v>
      </c>
      <c r="C382" s="6" t="s">
        <v>133</v>
      </c>
      <c r="D382" s="6" t="s">
        <v>149</v>
      </c>
      <c r="E382" s="6" t="s">
        <v>909</v>
      </c>
      <c r="F382" s="6" t="str">
        <f>IF(ISBLANK(E382), "", Table2[[#This Row],[unique_id]])</f>
        <v>edwin_fan_occupancy</v>
      </c>
      <c r="G382" s="6" t="s">
        <v>127</v>
      </c>
      <c r="H382" s="6" t="s">
        <v>966</v>
      </c>
      <c r="I382" s="6" t="s">
        <v>219</v>
      </c>
      <c r="M382" s="6" t="s">
        <v>136</v>
      </c>
      <c r="T382" s="6"/>
      <c r="V382" s="8"/>
      <c r="W382" s="8"/>
      <c r="X382" s="8"/>
      <c r="Y382" s="8"/>
      <c r="AF382" s="8"/>
      <c r="AH382" s="6" t="str">
        <f t="shared" si="22"/>
        <v/>
      </c>
      <c r="AI382" s="6" t="str">
        <f t="shared" si="19"/>
        <v/>
      </c>
      <c r="AJ382" s="10"/>
      <c r="AK382" s="6"/>
      <c r="AL382" s="34"/>
      <c r="AM382" s="6"/>
      <c r="AN382" s="8"/>
      <c r="AV382" s="6"/>
      <c r="AW382" s="6"/>
      <c r="AZ382" s="6" t="str">
        <f t="shared" si="20"/>
        <v/>
      </c>
    </row>
    <row r="383" spans="1:52" ht="16" customHeight="1">
      <c r="A383" s="6">
        <v>2719</v>
      </c>
      <c r="B383" s="6" t="s">
        <v>26</v>
      </c>
      <c r="C383" s="6" t="s">
        <v>133</v>
      </c>
      <c r="D383" s="6" t="s">
        <v>149</v>
      </c>
      <c r="E383" s="6" t="s">
        <v>911</v>
      </c>
      <c r="F383" s="6" t="str">
        <f>IF(ISBLANK(E383), "", Table2[[#This Row],[unique_id]])</f>
        <v>parents_fan_occupancy</v>
      </c>
      <c r="G383" s="6" t="s">
        <v>201</v>
      </c>
      <c r="H383" s="6" t="s">
        <v>966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 t="shared" si="22"/>
        <v/>
      </c>
      <c r="AI383" s="6" t="str">
        <f t="shared" si="19"/>
        <v/>
      </c>
      <c r="AJ383" s="10"/>
      <c r="AK383" s="6"/>
      <c r="AL383" s="34"/>
      <c r="AM383" s="6"/>
      <c r="AN383" s="8"/>
      <c r="AV383" s="6"/>
      <c r="AW383" s="6"/>
      <c r="AZ383" s="6" t="str">
        <f t="shared" si="20"/>
        <v/>
      </c>
    </row>
    <row r="384" spans="1:52" ht="16" customHeight="1">
      <c r="A384" s="6">
        <v>2720</v>
      </c>
      <c r="B384" s="6" t="s">
        <v>26</v>
      </c>
      <c r="C384" s="6" t="s">
        <v>133</v>
      </c>
      <c r="D384" s="6" t="s">
        <v>149</v>
      </c>
      <c r="E384" s="6" t="s">
        <v>912</v>
      </c>
      <c r="F384" s="6" t="str">
        <f>IF(ISBLANK(E384), "", Table2[[#This Row],[unique_id]])</f>
        <v>lounge_fan_occupancy</v>
      </c>
      <c r="G384" s="6" t="s">
        <v>203</v>
      </c>
      <c r="H384" s="6" t="s">
        <v>966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 t="shared" si="22"/>
        <v/>
      </c>
      <c r="AI384" s="6" t="str">
        <f t="shared" si="19"/>
        <v/>
      </c>
      <c r="AK384" s="6"/>
      <c r="AL384" s="34"/>
      <c r="AM384" s="6"/>
      <c r="AN384" s="8"/>
      <c r="AV384" s="6"/>
      <c r="AW384" s="6"/>
      <c r="AZ384" s="6" t="str">
        <f t="shared" si="20"/>
        <v/>
      </c>
    </row>
    <row r="385" spans="1:52" ht="16" customHeight="1">
      <c r="A385" s="6">
        <v>2721</v>
      </c>
      <c r="B385" s="6" t="s">
        <v>26</v>
      </c>
      <c r="C385" s="6" t="s">
        <v>133</v>
      </c>
      <c r="D385" s="6" t="s">
        <v>149</v>
      </c>
      <c r="E385" s="6" t="s">
        <v>913</v>
      </c>
      <c r="F385" s="6" t="str">
        <f>IF(ISBLANK(E385), "", Table2[[#This Row],[unique_id]])</f>
        <v>deck_east_fan_occupancy</v>
      </c>
      <c r="G385" s="6" t="s">
        <v>225</v>
      </c>
      <c r="H385" s="6" t="s">
        <v>966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 t="shared" si="22"/>
        <v/>
      </c>
      <c r="AI385" s="6" t="str">
        <f t="shared" si="19"/>
        <v/>
      </c>
      <c r="AK385" s="6"/>
      <c r="AL385" s="34"/>
      <c r="AM385" s="6"/>
      <c r="AN385" s="8"/>
      <c r="AV385" s="6"/>
      <c r="AW385" s="6"/>
      <c r="AZ385" s="6" t="str">
        <f t="shared" si="20"/>
        <v/>
      </c>
    </row>
    <row r="386" spans="1:52" ht="16" customHeight="1">
      <c r="A386" s="6">
        <v>2722</v>
      </c>
      <c r="B386" s="6" t="s">
        <v>26</v>
      </c>
      <c r="C386" s="6" t="s">
        <v>133</v>
      </c>
      <c r="D386" s="6" t="s">
        <v>149</v>
      </c>
      <c r="E386" s="6" t="s">
        <v>914</v>
      </c>
      <c r="F386" s="6" t="str">
        <f>IF(ISBLANK(E386), "", Table2[[#This Row],[unique_id]])</f>
        <v>deck_west_fan_occupancy</v>
      </c>
      <c r="G386" s="6" t="s">
        <v>224</v>
      </c>
      <c r="H386" s="6" t="s">
        <v>966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 t="shared" si="22"/>
        <v/>
      </c>
      <c r="AI386" s="6" t="str">
        <f t="shared" si="19"/>
        <v/>
      </c>
      <c r="AK386" s="6"/>
      <c r="AL386" s="34"/>
      <c r="AM386" s="6"/>
      <c r="AN386" s="8"/>
      <c r="AV386" s="6"/>
      <c r="AW386" s="6"/>
      <c r="AZ386" s="6" t="str">
        <f t="shared" si="20"/>
        <v/>
      </c>
    </row>
    <row r="387" spans="1:52" ht="16" customHeight="1">
      <c r="A387" s="6">
        <v>5000</v>
      </c>
      <c r="B387" s="12" t="s">
        <v>26</v>
      </c>
      <c r="C387" s="6" t="s">
        <v>245</v>
      </c>
      <c r="F387" s="6" t="str">
        <f>IF(ISBLANK(E387), "", Table2[[#This Row],[unique_id]])</f>
        <v/>
      </c>
      <c r="T387" s="6"/>
      <c r="V387" s="8"/>
      <c r="W387" s="8"/>
      <c r="X387" s="8"/>
      <c r="Y387" s="8"/>
      <c r="AF387" s="8"/>
      <c r="AH387" s="6" t="str">
        <f t="shared" si="22"/>
        <v/>
      </c>
      <c r="AI387" s="6" t="str">
        <f t="shared" si="19"/>
        <v/>
      </c>
      <c r="AK387" s="6"/>
      <c r="AL387" s="34"/>
      <c r="AM387" s="6" t="s">
        <v>791</v>
      </c>
      <c r="AN387" s="8" t="s">
        <v>531</v>
      </c>
      <c r="AO387" s="6" t="s">
        <v>538</v>
      </c>
      <c r="AP387" s="6" t="s">
        <v>534</v>
      </c>
      <c r="AQ387" s="6" t="s">
        <v>245</v>
      </c>
      <c r="AS387" s="6" t="s">
        <v>28</v>
      </c>
      <c r="AU387" s="6" t="s">
        <v>526</v>
      </c>
      <c r="AV387" s="6" t="s">
        <v>545</v>
      </c>
      <c r="AW387" s="6" t="s">
        <v>541</v>
      </c>
      <c r="AZ387" s="6" t="str">
        <f t="shared" si="20"/>
        <v>[["mac", "74:ac:b9:1c:15:f1"], ["ip", "10.0.0.1"]]</v>
      </c>
    </row>
    <row r="388" spans="1:52" ht="16" customHeight="1">
      <c r="A388" s="6">
        <v>5001</v>
      </c>
      <c r="B388" s="12" t="s">
        <v>26</v>
      </c>
      <c r="C388" s="6" t="s">
        <v>245</v>
      </c>
      <c r="F388" s="6" t="str">
        <f>IF(ISBLANK(E388), "", Table2[[#This Row],[unique_id]])</f>
        <v/>
      </c>
      <c r="T388" s="6"/>
      <c r="V388" s="8"/>
      <c r="W388" s="8"/>
      <c r="X388" s="8"/>
      <c r="Y388" s="8"/>
      <c r="AF388" s="8"/>
      <c r="AH388" s="6" t="str">
        <f t="shared" si="22"/>
        <v/>
      </c>
      <c r="AI388" s="6" t="str">
        <f t="shared" si="19"/>
        <v/>
      </c>
      <c r="AK388" s="6"/>
      <c r="AL388" s="34"/>
      <c r="AM388" s="6" t="s">
        <v>924</v>
      </c>
      <c r="AN388" s="8" t="s">
        <v>925</v>
      </c>
      <c r="AO388" s="6" t="s">
        <v>539</v>
      </c>
      <c r="AP388" s="6" t="s">
        <v>922</v>
      </c>
      <c r="AQ388" s="6" t="s">
        <v>245</v>
      </c>
      <c r="AS388" s="6" t="s">
        <v>28</v>
      </c>
      <c r="AU388" s="6" t="s">
        <v>526</v>
      </c>
      <c r="AV388" s="6" t="s">
        <v>927</v>
      </c>
      <c r="AW388" s="6" t="s">
        <v>542</v>
      </c>
      <c r="AZ388" s="6" t="str">
        <f t="shared" si="20"/>
        <v>[["mac", "78:45:58:cb:14:b5"], ["ip", "10.0.0.2"]]</v>
      </c>
    </row>
    <row r="389" spans="1:52" ht="16" customHeight="1">
      <c r="A389" s="6">
        <v>5002</v>
      </c>
      <c r="B389" s="12" t="s">
        <v>26</v>
      </c>
      <c r="C389" s="6" t="s">
        <v>245</v>
      </c>
      <c r="F389" s="6" t="str">
        <f>IF(ISBLANK(E389), "", Table2[[#This Row],[unique_id]])</f>
        <v/>
      </c>
      <c r="T389" s="6"/>
      <c r="V389" s="8"/>
      <c r="W389" s="8"/>
      <c r="X389" s="8"/>
      <c r="Y389" s="8"/>
      <c r="AF389" s="8"/>
      <c r="AH389" s="6" t="str">
        <f t="shared" si="22"/>
        <v/>
      </c>
      <c r="AI389" s="6" t="str">
        <f t="shared" si="19"/>
        <v/>
      </c>
      <c r="AK389" s="6"/>
      <c r="AL389" s="34"/>
      <c r="AM389" s="6" t="s">
        <v>528</v>
      </c>
      <c r="AN389" s="8" t="s">
        <v>925</v>
      </c>
      <c r="AO389" s="6" t="s">
        <v>540</v>
      </c>
      <c r="AP389" s="6" t="s">
        <v>535</v>
      </c>
      <c r="AQ389" s="6" t="s">
        <v>245</v>
      </c>
      <c r="AS389" s="6" t="s">
        <v>532</v>
      </c>
      <c r="AU389" s="6" t="s">
        <v>526</v>
      </c>
      <c r="AV389" s="6" t="s">
        <v>546</v>
      </c>
      <c r="AW389" s="6" t="s">
        <v>543</v>
      </c>
      <c r="AZ389" s="6" t="str">
        <f t="shared" si="20"/>
        <v>[["mac", "b4:fb:e4:e3:83:32"], ["ip", "10.0.0.3"]]</v>
      </c>
    </row>
    <row r="390" spans="1:52" ht="16" customHeight="1">
      <c r="A390" s="6">
        <v>5003</v>
      </c>
      <c r="B390" s="12" t="s">
        <v>26</v>
      </c>
      <c r="C390" s="6" t="s">
        <v>245</v>
      </c>
      <c r="F390" s="6" t="str">
        <f>IF(ISBLANK(E390), "", Table2[[#This Row],[unique_id]])</f>
        <v/>
      </c>
      <c r="T390" s="6"/>
      <c r="V390" s="8"/>
      <c r="W390" s="8"/>
      <c r="X390" s="8"/>
      <c r="Y390" s="8"/>
      <c r="AF390" s="8"/>
      <c r="AH390" s="6" t="str">
        <f t="shared" si="22"/>
        <v/>
      </c>
      <c r="AI390" s="6" t="str">
        <f t="shared" si="19"/>
        <v/>
      </c>
      <c r="AK390" s="6"/>
      <c r="AL390" s="34"/>
      <c r="AM390" s="6" t="s">
        <v>529</v>
      </c>
      <c r="AN390" s="8" t="s">
        <v>926</v>
      </c>
      <c r="AO390" s="6" t="s">
        <v>539</v>
      </c>
      <c r="AP390" s="6" t="s">
        <v>536</v>
      </c>
      <c r="AQ390" s="6" t="s">
        <v>245</v>
      </c>
      <c r="AS390" s="6" t="s">
        <v>436</v>
      </c>
      <c r="AU390" s="6" t="s">
        <v>526</v>
      </c>
      <c r="AV390" s="6" t="s">
        <v>547</v>
      </c>
      <c r="AW390" s="6" t="s">
        <v>544</v>
      </c>
      <c r="AZ390" s="6" t="str">
        <f t="shared" si="20"/>
        <v>[["mac", "78:8a:20:70:d3:79"], ["ip", "10.0.0.4"]]</v>
      </c>
    </row>
    <row r="391" spans="1:52" ht="16" customHeight="1">
      <c r="A391" s="6">
        <v>5004</v>
      </c>
      <c r="B391" s="12" t="s">
        <v>26</v>
      </c>
      <c r="C391" s="6" t="s">
        <v>245</v>
      </c>
      <c r="F391" s="6" t="str">
        <f>IF(ISBLANK(E391), "", Table2[[#This Row],[unique_id]])</f>
        <v/>
      </c>
      <c r="T391" s="6"/>
      <c r="V391" s="8"/>
      <c r="W391" s="8"/>
      <c r="X391" s="8"/>
      <c r="Y391" s="8"/>
      <c r="AF391" s="8"/>
      <c r="AH391" s="6" t="str">
        <f t="shared" si="22"/>
        <v/>
      </c>
      <c r="AI391" s="6" t="str">
        <f t="shared" si="19"/>
        <v/>
      </c>
      <c r="AK391" s="6"/>
      <c r="AL391" s="34"/>
      <c r="AM391" s="6" t="s">
        <v>530</v>
      </c>
      <c r="AN391" s="8" t="s">
        <v>926</v>
      </c>
      <c r="AO391" s="6" t="s">
        <v>539</v>
      </c>
      <c r="AP391" s="6" t="s">
        <v>537</v>
      </c>
      <c r="AQ391" s="6" t="s">
        <v>245</v>
      </c>
      <c r="AS391" s="6" t="s">
        <v>533</v>
      </c>
      <c r="AU391" s="6" t="s">
        <v>526</v>
      </c>
      <c r="AV391" s="6" t="s">
        <v>548</v>
      </c>
      <c r="AW391" s="6" t="s">
        <v>923</v>
      </c>
      <c r="AZ391" s="6" t="str">
        <f t="shared" si="20"/>
        <v>[["mac", "f0:9f:c2:fc:b0:f7"], ["ip", "10.0.0.5"]]</v>
      </c>
    </row>
    <row r="392" spans="1:52" ht="16" customHeight="1">
      <c r="A392" s="6">
        <v>5005</v>
      </c>
      <c r="B392" s="12" t="s">
        <v>26</v>
      </c>
      <c r="C392" s="12" t="s">
        <v>502</v>
      </c>
      <c r="D392" s="12"/>
      <c r="E392" s="12"/>
      <c r="G392" s="12"/>
      <c r="H392" s="12"/>
      <c r="I392" s="12"/>
      <c r="K392" s="12"/>
      <c r="L392" s="12"/>
      <c r="M392" s="12"/>
      <c r="T392" s="6"/>
      <c r="V392" s="8"/>
      <c r="W392" s="8"/>
      <c r="X392" s="8"/>
      <c r="Y392" s="8"/>
      <c r="AF392" s="8"/>
      <c r="AH392" s="6" t="str">
        <f t="shared" si="22"/>
        <v/>
      </c>
      <c r="AI392" s="6" t="str">
        <f t="shared" si="19"/>
        <v/>
      </c>
      <c r="AK392" s="6"/>
      <c r="AL392" s="34"/>
      <c r="AM392" s="6" t="s">
        <v>503</v>
      </c>
      <c r="AN392" s="8" t="s">
        <v>505</v>
      </c>
      <c r="AO392" s="6" t="s">
        <v>507</v>
      </c>
      <c r="AP392" s="6" t="s">
        <v>504</v>
      </c>
      <c r="AQ392" s="6" t="s">
        <v>506</v>
      </c>
      <c r="AS392" s="6" t="s">
        <v>28</v>
      </c>
      <c r="AU392" s="6" t="s">
        <v>549</v>
      </c>
      <c r="AV392" s="13" t="s">
        <v>616</v>
      </c>
      <c r="AW392" s="6" t="s">
        <v>550</v>
      </c>
      <c r="AZ392" s="6" t="str">
        <f t="shared" si="20"/>
        <v>[["mac", "4a:9a:06:5d:53:66"], ["ip", "10.0.4.10"]]</v>
      </c>
    </row>
    <row r="393" spans="1:52" ht="16" customHeight="1">
      <c r="A393" s="6">
        <v>5006</v>
      </c>
      <c r="B393" s="12" t="s">
        <v>26</v>
      </c>
      <c r="C393" s="12" t="s">
        <v>480</v>
      </c>
      <c r="D393" s="12"/>
      <c r="E393" s="12"/>
      <c r="G393" s="12"/>
      <c r="H393" s="12"/>
      <c r="I393" s="12"/>
      <c r="K393" s="12"/>
      <c r="L393" s="12"/>
      <c r="M393" s="12"/>
      <c r="T393" s="6"/>
      <c r="V393" s="8"/>
      <c r="W393" s="8"/>
      <c r="X393" s="8"/>
      <c r="Y393" s="8"/>
      <c r="AF393" s="8"/>
      <c r="AH393" s="6" t="str">
        <f t="shared" si="22"/>
        <v/>
      </c>
      <c r="AI393" s="6" t="str">
        <f t="shared" si="19"/>
        <v/>
      </c>
      <c r="AK393" s="6"/>
      <c r="AL393" s="34"/>
      <c r="AM393" s="6" t="s">
        <v>479</v>
      </c>
      <c r="AN393" s="8" t="s">
        <v>847</v>
      </c>
      <c r="AO393" s="6" t="s">
        <v>483</v>
      </c>
      <c r="AP393" s="6" t="s">
        <v>486</v>
      </c>
      <c r="AQ393" s="6" t="s">
        <v>296</v>
      </c>
      <c r="AS393" s="6" t="s">
        <v>28</v>
      </c>
      <c r="AU393" s="6" t="s">
        <v>549</v>
      </c>
      <c r="AV393" s="6" t="s">
        <v>859</v>
      </c>
      <c r="AW393" s="6" t="s">
        <v>612</v>
      </c>
      <c r="AZ393" s="6" t="str">
        <f t="shared" si="20"/>
        <v>[["mac", "00:e0:4c:68:07:65"], ["ip", "10.0.4.11"]]</v>
      </c>
    </row>
    <row r="394" spans="1:52" ht="16" customHeight="1">
      <c r="A394" s="6">
        <v>5007</v>
      </c>
      <c r="B394" s="12" t="s">
        <v>26</v>
      </c>
      <c r="C394" s="12" t="s">
        <v>480</v>
      </c>
      <c r="D394" s="12"/>
      <c r="E394" s="12"/>
      <c r="F394" s="6" t="str">
        <f>IF(ISBLANK(E394), "", Table2[[#This Row],[unique_id]])</f>
        <v/>
      </c>
      <c r="G394" s="12"/>
      <c r="H394" s="12"/>
      <c r="I394" s="12"/>
      <c r="K394" s="12"/>
      <c r="L394" s="12"/>
      <c r="M394" s="12"/>
      <c r="T394" s="6"/>
      <c r="V394" s="8"/>
      <c r="W394" s="8"/>
      <c r="X394" s="8"/>
      <c r="Y394" s="8"/>
      <c r="AF394" s="8"/>
      <c r="AH394" s="6" t="str">
        <f t="shared" si="22"/>
        <v/>
      </c>
      <c r="AI394" s="6" t="str">
        <f t="shared" si="19"/>
        <v/>
      </c>
      <c r="AK394" s="6"/>
      <c r="AL394" s="34"/>
      <c r="AM394" s="6" t="s">
        <v>479</v>
      </c>
      <c r="AN394" s="8" t="s">
        <v>847</v>
      </c>
      <c r="AO394" s="6" t="s">
        <v>483</v>
      </c>
      <c r="AP394" s="6" t="s">
        <v>486</v>
      </c>
      <c r="AQ394" s="6" t="s">
        <v>296</v>
      </c>
      <c r="AS394" s="6" t="s">
        <v>28</v>
      </c>
      <c r="AU394" s="6" t="s">
        <v>527</v>
      </c>
      <c r="AV394" s="6" t="s">
        <v>1159</v>
      </c>
      <c r="AW394" s="6" t="s">
        <v>522</v>
      </c>
      <c r="AZ394" s="6" t="str">
        <f t="shared" si="20"/>
        <v>[["mac", "2a:e0:4c:68:06:a1"], ["ip", "10.0.2.11"]]</v>
      </c>
    </row>
    <row r="395" spans="1:52" ht="16" customHeight="1">
      <c r="A395" s="6">
        <v>5008</v>
      </c>
      <c r="B395" s="12" t="s">
        <v>26</v>
      </c>
      <c r="C395" s="12" t="s">
        <v>480</v>
      </c>
      <c r="D395" s="12"/>
      <c r="E395" s="12"/>
      <c r="F395" s="6" t="str">
        <f>IF(ISBLANK(E395), "", Table2[[#This Row],[unique_id]])</f>
        <v/>
      </c>
      <c r="G395" s="12"/>
      <c r="H395" s="12"/>
      <c r="I395" s="12"/>
      <c r="K395" s="12"/>
      <c r="L395" s="12"/>
      <c r="M395" s="12"/>
      <c r="T395" s="6"/>
      <c r="V395" s="8"/>
      <c r="W395" s="8"/>
      <c r="X395" s="8"/>
      <c r="Y395" s="8"/>
      <c r="AF395" s="8"/>
      <c r="AH395" s="6" t="str">
        <f t="shared" si="22"/>
        <v/>
      </c>
      <c r="AI395" s="6" t="str">
        <f t="shared" si="19"/>
        <v/>
      </c>
      <c r="AK395" s="6"/>
      <c r="AL395" s="34"/>
      <c r="AM395" s="6" t="s">
        <v>479</v>
      </c>
      <c r="AN395" s="8" t="s">
        <v>847</v>
      </c>
      <c r="AO395" s="6" t="s">
        <v>483</v>
      </c>
      <c r="AP395" s="6" t="s">
        <v>486</v>
      </c>
      <c r="AQ395" s="6" t="s">
        <v>296</v>
      </c>
      <c r="AS395" s="6" t="s">
        <v>28</v>
      </c>
      <c r="AU395" s="6" t="s">
        <v>569</v>
      </c>
      <c r="AV395" s="6" t="s">
        <v>615</v>
      </c>
      <c r="AW395" s="6" t="s">
        <v>613</v>
      </c>
      <c r="AZ395" s="6" t="str">
        <f t="shared" si="20"/>
        <v>[["mac", "6a:e0:4c:68:06:a1"], ["ip", "10.0.6.11"]]</v>
      </c>
    </row>
    <row r="396" spans="1:52" ht="16" customHeight="1">
      <c r="A396" s="6">
        <v>5009</v>
      </c>
      <c r="B396" s="12" t="s">
        <v>834</v>
      </c>
      <c r="C396" s="12" t="s">
        <v>480</v>
      </c>
      <c r="D396" s="12"/>
      <c r="E396" s="12"/>
      <c r="G396" s="12"/>
      <c r="H396" s="12"/>
      <c r="I396" s="12"/>
      <c r="T396" s="6"/>
      <c r="V396" s="8"/>
      <c r="W396" s="8"/>
      <c r="X396" s="8"/>
      <c r="Y396" s="8"/>
      <c r="AF396" s="8"/>
      <c r="AH396" s="6" t="str">
        <f t="shared" si="22"/>
        <v/>
      </c>
      <c r="AI396" s="6" t="str">
        <f t="shared" si="19"/>
        <v/>
      </c>
      <c r="AK396" s="6"/>
      <c r="AL396" s="34"/>
      <c r="AM396" s="6" t="s">
        <v>481</v>
      </c>
      <c r="AN396" s="8" t="s">
        <v>847</v>
      </c>
      <c r="AO396" s="6" t="s">
        <v>484</v>
      </c>
      <c r="AP396" s="6" t="s">
        <v>487</v>
      </c>
      <c r="AQ396" s="6" t="s">
        <v>296</v>
      </c>
      <c r="AS396" s="6" t="s">
        <v>28</v>
      </c>
      <c r="AU396" s="6" t="s">
        <v>527</v>
      </c>
      <c r="AV396" s="6" t="s">
        <v>488</v>
      </c>
      <c r="AW396" s="6"/>
      <c r="AZ396" s="6" t="str">
        <f t="shared" si="20"/>
        <v>[["mac", "00:e0:4c:68:04:21"]]</v>
      </c>
    </row>
    <row r="397" spans="1:52" ht="16" customHeight="1">
      <c r="A397" s="6">
        <v>5010</v>
      </c>
      <c r="B397" s="12" t="s">
        <v>834</v>
      </c>
      <c r="C397" s="12" t="s">
        <v>480</v>
      </c>
      <c r="D397" s="12"/>
      <c r="E397" s="12"/>
      <c r="G397" s="12"/>
      <c r="H397" s="12"/>
      <c r="I397" s="12"/>
      <c r="T397" s="6"/>
      <c r="V397" s="8"/>
      <c r="W397" s="8"/>
      <c r="X397" s="8"/>
      <c r="Y397" s="8"/>
      <c r="AF397" s="8"/>
      <c r="AH397" s="6" t="str">
        <f t="shared" si="22"/>
        <v/>
      </c>
      <c r="AI397" s="6" t="str">
        <f t="shared" si="19"/>
        <v/>
      </c>
      <c r="AK397" s="6"/>
      <c r="AL397" s="34"/>
      <c r="AM397" s="6" t="s">
        <v>482</v>
      </c>
      <c r="AN397" s="8" t="s">
        <v>847</v>
      </c>
      <c r="AO397" s="6" t="s">
        <v>485</v>
      </c>
      <c r="AP397" s="6" t="s">
        <v>487</v>
      </c>
      <c r="AQ397" s="6" t="s">
        <v>296</v>
      </c>
      <c r="AS397" s="6" t="s">
        <v>28</v>
      </c>
      <c r="AU397" s="6" t="s">
        <v>527</v>
      </c>
      <c r="AV397" s="6" t="s">
        <v>614</v>
      </c>
      <c r="AW397" s="11"/>
      <c r="AX397" s="12"/>
      <c r="AY397" s="12"/>
      <c r="AZ397" s="6" t="str">
        <f t="shared" si="20"/>
        <v>[["mac", "00:e0:4c:68:07:0d"]]</v>
      </c>
    </row>
    <row r="398" spans="1:52" ht="16" customHeight="1">
      <c r="A398" s="6">
        <v>5011</v>
      </c>
      <c r="B398" s="12" t="s">
        <v>834</v>
      </c>
      <c r="C398" s="12" t="s">
        <v>480</v>
      </c>
      <c r="D398" s="12"/>
      <c r="E398" s="12"/>
      <c r="G398" s="12"/>
      <c r="H398" s="12"/>
      <c r="I398" s="12"/>
      <c r="T398" s="6"/>
      <c r="V398" s="8"/>
      <c r="W398" s="8"/>
      <c r="X398" s="8"/>
      <c r="Y398" s="8"/>
      <c r="AF398" s="8"/>
      <c r="AH398" s="6" t="str">
        <f t="shared" si="22"/>
        <v/>
      </c>
      <c r="AI398" s="6" t="str">
        <f t="shared" si="19"/>
        <v/>
      </c>
      <c r="AK398" s="6"/>
      <c r="AL398" s="34"/>
      <c r="AM398" s="6" t="s">
        <v>845</v>
      </c>
      <c r="AN398" s="8" t="s">
        <v>847</v>
      </c>
      <c r="AO398" s="6" t="s">
        <v>849</v>
      </c>
      <c r="AP398" s="6" t="s">
        <v>487</v>
      </c>
      <c r="AQ398" s="6" t="s">
        <v>296</v>
      </c>
      <c r="AS398" s="6" t="s">
        <v>28</v>
      </c>
      <c r="AU398" s="6" t="s">
        <v>527</v>
      </c>
      <c r="AV398" s="6" t="s">
        <v>851</v>
      </c>
      <c r="AW398" s="11"/>
      <c r="AX398" s="12"/>
      <c r="AY398" s="12"/>
      <c r="AZ398" s="6" t="str">
        <f t="shared" si="20"/>
        <v>[["mac", "40:6c:8f:2a:da:9c"]]</v>
      </c>
    </row>
    <row r="399" spans="1:52" ht="16" customHeight="1">
      <c r="A399" s="6">
        <v>5012</v>
      </c>
      <c r="B399" s="31" t="s">
        <v>26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 t="shared" si="22"/>
        <v/>
      </c>
      <c r="AI399" s="6" t="str">
        <f t="shared" si="19"/>
        <v/>
      </c>
      <c r="AK399" s="6"/>
      <c r="AL399" s="34"/>
      <c r="AM399" s="6" t="s">
        <v>846</v>
      </c>
      <c r="AN399" s="8" t="s">
        <v>847</v>
      </c>
      <c r="AO399" s="6" t="s">
        <v>848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850</v>
      </c>
      <c r="AW399" s="11" t="s">
        <v>1158</v>
      </c>
      <c r="AX399" s="12"/>
      <c r="AY399" s="12"/>
      <c r="AZ399" s="6" t="str">
        <f t="shared" si="20"/>
        <v>[["mac", "0c:4d:e9:d2:86:6c"], ["ip", "10.0.2.13"]]</v>
      </c>
    </row>
    <row r="400" spans="1:52" ht="16" customHeight="1">
      <c r="A400" s="6">
        <v>5013</v>
      </c>
      <c r="B400" s="12" t="s">
        <v>26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 t="shared" si="22"/>
        <v/>
      </c>
      <c r="AI400" s="6" t="str">
        <f t="shared" si="19"/>
        <v/>
      </c>
      <c r="AK400" s="6"/>
      <c r="AL400" s="34"/>
      <c r="AM400" s="6" t="s">
        <v>790</v>
      </c>
      <c r="AN400" s="8" t="s">
        <v>847</v>
      </c>
      <c r="AO400" s="6" t="s">
        <v>789</v>
      </c>
      <c r="AP400" s="6" t="s">
        <v>788</v>
      </c>
      <c r="AQ400" s="6" t="s">
        <v>787</v>
      </c>
      <c r="AS400" s="6" t="s">
        <v>28</v>
      </c>
      <c r="AU400" s="6" t="s">
        <v>527</v>
      </c>
      <c r="AV400" s="6" t="s">
        <v>786</v>
      </c>
      <c r="AW400" s="11" t="s">
        <v>523</v>
      </c>
      <c r="AX400" s="12"/>
      <c r="AY400" s="12"/>
      <c r="AZ400" s="6" t="str">
        <f t="shared" si="20"/>
        <v>[["mac", "b8:27:eb:78:74:0e"], ["ip", "10.0.2.12"]]</v>
      </c>
    </row>
    <row r="401" spans="1:52" ht="16" customHeight="1">
      <c r="A401" s="6">
        <v>5014</v>
      </c>
      <c r="B401" s="6" t="s">
        <v>26</v>
      </c>
      <c r="C401" s="6" t="s">
        <v>494</v>
      </c>
      <c r="E401" s="12"/>
      <c r="I401" s="12"/>
      <c r="T401" s="6"/>
      <c r="V401" s="8"/>
      <c r="W401" s="8"/>
      <c r="X401" s="8"/>
      <c r="Y401" s="8"/>
      <c r="AF401" s="8"/>
      <c r="AH401" s="6" t="str">
        <f t="shared" si="22"/>
        <v/>
      </c>
      <c r="AI401" s="6" t="str">
        <f t="shared" si="19"/>
        <v/>
      </c>
      <c r="AK401" s="6"/>
      <c r="AL401" s="34"/>
      <c r="AM401" s="6" t="s">
        <v>493</v>
      </c>
      <c r="AN401" s="8" t="s">
        <v>1157</v>
      </c>
      <c r="AO401" s="6" t="s">
        <v>491</v>
      </c>
      <c r="AP401" s="6" t="s">
        <v>492</v>
      </c>
      <c r="AQ401" s="6" t="s">
        <v>490</v>
      </c>
      <c r="AS401" s="6" t="s">
        <v>28</v>
      </c>
      <c r="AU401" s="6" t="s">
        <v>569</v>
      </c>
      <c r="AV401" s="6" t="s">
        <v>489</v>
      </c>
      <c r="AW401" s="6" t="s">
        <v>617</v>
      </c>
      <c r="AZ401" s="6" t="str">
        <f t="shared" si="20"/>
        <v>[["mac", "30:05:5c:8a:ff:10"], ["ip", "10.0.6.22"]]</v>
      </c>
    </row>
    <row r="402" spans="1:52" ht="16" customHeight="1">
      <c r="A402" s="6">
        <v>5015</v>
      </c>
      <c r="B402" s="6" t="s">
        <v>26</v>
      </c>
      <c r="C402" s="6" t="s">
        <v>657</v>
      </c>
      <c r="E402" s="12"/>
      <c r="F402" s="6" t="str">
        <f>IF(ISBLANK(E402), "", Table2[[#This Row],[unique_id]])</f>
        <v/>
      </c>
      <c r="I402" s="12"/>
      <c r="T402" s="6"/>
      <c r="V402" s="8"/>
      <c r="W402" s="8" t="s">
        <v>704</v>
      </c>
      <c r="X402" s="8"/>
      <c r="Y402" s="14" t="s">
        <v>1137</v>
      </c>
      <c r="Z402" s="14"/>
      <c r="AF402" s="8"/>
      <c r="AH402" s="6" t="str">
        <f t="shared" si="22"/>
        <v/>
      </c>
      <c r="AI402" s="6" t="str">
        <f t="shared" si="19"/>
        <v/>
      </c>
      <c r="AK402" s="6"/>
      <c r="AL4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2" s="6" t="s">
        <v>695</v>
      </c>
      <c r="AN402" s="14" t="s">
        <v>694</v>
      </c>
      <c r="AO402" s="9" t="s">
        <v>692</v>
      </c>
      <c r="AP402" s="9" t="s">
        <v>693</v>
      </c>
      <c r="AQ402" s="6" t="s">
        <v>657</v>
      </c>
      <c r="AS402" s="6" t="s">
        <v>172</v>
      </c>
      <c r="AV402" s="6" t="s">
        <v>691</v>
      </c>
      <c r="AW402" s="6"/>
      <c r="AZ402" s="6" t="str">
        <f t="shared" si="20"/>
        <v>[["mac", "0x00158d0005d9d088"]]</v>
      </c>
    </row>
    <row r="403" spans="1:52" ht="16" customHeight="1">
      <c r="A403" s="6">
        <v>6000</v>
      </c>
      <c r="B403" s="6" t="s">
        <v>26</v>
      </c>
      <c r="C403" s="6" t="s">
        <v>772</v>
      </c>
      <c r="F403" s="6" t="str">
        <f>IF(ISBLANK(E403), "", Table2[[#This Row],[unique_id]])</f>
        <v/>
      </c>
      <c r="T403" s="6"/>
      <c r="V403" s="8"/>
      <c r="W403" s="8"/>
      <c r="X403" s="8"/>
      <c r="Y403" s="8"/>
      <c r="AF403" s="8"/>
      <c r="AH403" s="6" t="str">
        <f t="shared" si="22"/>
        <v/>
      </c>
      <c r="AI403" s="6" t="str">
        <f t="shared" si="19"/>
        <v/>
      </c>
      <c r="AK403" s="6"/>
      <c r="AL403" s="34"/>
      <c r="AM403" s="6" t="s">
        <v>618</v>
      </c>
      <c r="AN403" s="8"/>
      <c r="AU403" s="6" t="s">
        <v>549</v>
      </c>
      <c r="AV403" s="6" t="s">
        <v>619</v>
      </c>
      <c r="AW403" s="6"/>
      <c r="AZ403" s="6" t="str">
        <f t="shared" si="20"/>
        <v>[["mac", "bc:09:63:42:09:c0"]]</v>
      </c>
    </row>
    <row r="404" spans="1:52" ht="16" customHeight="1">
      <c r="F404" s="6" t="str">
        <f>IF(ISBLANK(E404), "", Table2[[#This Row],[unique_id]])</f>
        <v/>
      </c>
      <c r="T404" s="6"/>
      <c r="V404" s="8"/>
      <c r="W404" s="8"/>
      <c r="X404" s="8"/>
      <c r="Y404" s="8"/>
      <c r="AF404" s="8"/>
      <c r="AH404" s="6" t="str">
        <f t="shared" si="22"/>
        <v/>
      </c>
      <c r="AI404" s="6" t="str">
        <f t="shared" si="19"/>
        <v/>
      </c>
      <c r="AK404" s="6"/>
      <c r="AL404" s="34"/>
      <c r="AM404" s="6"/>
      <c r="AN404" s="8"/>
      <c r="AV404" s="6"/>
      <c r="AW404" s="6"/>
      <c r="AZ404" s="6" t="str">
        <f t="shared" si="20"/>
        <v/>
      </c>
    </row>
    <row r="405" spans="1:52" ht="16" customHeight="1">
      <c r="B405" s="12"/>
      <c r="C405" s="12"/>
      <c r="D405" s="12"/>
      <c r="E405" s="12"/>
      <c r="F405" s="6" t="str">
        <f>IF(ISBLANK(E405), "", Table2[[#This Row],[unique_id]])</f>
        <v/>
      </c>
      <c r="G405" s="12"/>
      <c r="H405" s="12"/>
      <c r="I405" s="12"/>
      <c r="K405" s="12"/>
      <c r="L405" s="12"/>
      <c r="M405" s="12"/>
      <c r="T405" s="6"/>
      <c r="V405" s="8"/>
      <c r="W405" s="8"/>
      <c r="X405" s="8"/>
      <c r="Y405" s="8"/>
      <c r="AF405" s="8"/>
      <c r="AH405" s="6" t="str">
        <f t="shared" si="22"/>
        <v/>
      </c>
      <c r="AI405" s="6" t="str">
        <f t="shared" si="19"/>
        <v/>
      </c>
      <c r="AK405" s="6"/>
      <c r="AL405" s="34"/>
      <c r="AM405" s="6"/>
      <c r="AN405" s="8"/>
      <c r="AV405" s="6"/>
      <c r="AW405" s="6"/>
      <c r="AZ405" s="6" t="str">
        <f t="shared" si="20"/>
        <v/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 t="shared" si="22"/>
        <v/>
      </c>
      <c r="AI406" s="6" t="str">
        <f t="shared" si="19"/>
        <v/>
      </c>
      <c r="AK406" s="6"/>
      <c r="AL406" s="34"/>
      <c r="AM406" s="6"/>
      <c r="AN406" s="8"/>
      <c r="AV406" s="6"/>
      <c r="AW406" s="6"/>
      <c r="AZ406" s="6" t="str">
        <f t="shared" si="20"/>
        <v/>
      </c>
    </row>
    <row r="407" spans="1:52" ht="16" customHeight="1"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 t="shared" si="22"/>
        <v/>
      </c>
      <c r="AI407" s="6" t="str">
        <f t="shared" si="19"/>
        <v/>
      </c>
      <c r="AK407" s="6"/>
      <c r="AL407" s="34"/>
      <c r="AM407" s="6"/>
      <c r="AN407" s="8"/>
      <c r="AV407" s="6"/>
      <c r="AW407" s="6"/>
      <c r="AZ407" s="6" t="str">
        <f t="shared" si="20"/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 t="shared" si="22"/>
        <v/>
      </c>
      <c r="AI408" s="6" t="str">
        <f t="shared" si="19"/>
        <v/>
      </c>
      <c r="AK408" s="6"/>
      <c r="AL408" s="34"/>
      <c r="AM408" s="6"/>
      <c r="AN408" s="8"/>
      <c r="AV408" s="6"/>
      <c r="AW408" s="6"/>
      <c r="AZ408" s="6" t="str">
        <f t="shared" si="20"/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 t="shared" si="22"/>
        <v/>
      </c>
      <c r="AI409" s="6" t="str">
        <f t="shared" si="19"/>
        <v/>
      </c>
      <c r="AK409" s="6"/>
      <c r="AL409" s="34"/>
      <c r="AM409" s="6"/>
      <c r="AN409" s="8"/>
      <c r="AV409" s="6"/>
      <c r="AW409" s="6"/>
      <c r="AZ409" s="6" t="str">
        <f t="shared" si="20"/>
        <v/>
      </c>
    </row>
    <row r="410" spans="1:52" ht="16" customHeight="1">
      <c r="E410" s="10"/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 t="shared" si="22"/>
        <v/>
      </c>
      <c r="AI410" s="6" t="str">
        <f t="shared" si="19"/>
        <v/>
      </c>
      <c r="AK410" s="6"/>
      <c r="AL410" s="34"/>
      <c r="AM410" s="6"/>
      <c r="AN410" s="8"/>
      <c r="AV410" s="6"/>
      <c r="AW410" s="6"/>
      <c r="AZ410" s="6" t="str">
        <f t="shared" si="20"/>
        <v/>
      </c>
    </row>
    <row r="411" spans="1:52" ht="16" customHeight="1">
      <c r="E411" s="10"/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 t="shared" si="22"/>
        <v/>
      </c>
      <c r="AI411" s="6" t="str">
        <f t="shared" si="19"/>
        <v/>
      </c>
      <c r="AK411" s="6"/>
      <c r="AL411" s="34"/>
      <c r="AM411" s="6"/>
      <c r="AN411" s="8"/>
      <c r="AV411" s="6"/>
      <c r="AW411" s="6"/>
      <c r="AZ411" s="6" t="str">
        <f t="shared" si="20"/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 t="shared" si="22"/>
        <v/>
      </c>
      <c r="AI412" s="6" t="str">
        <f t="shared" si="19"/>
        <v/>
      </c>
      <c r="AK412" s="6"/>
      <c r="AL412" s="34"/>
      <c r="AM412" s="6"/>
      <c r="AN412" s="8"/>
      <c r="AV412" s="6"/>
      <c r="AW412" s="6"/>
      <c r="AZ412" s="6" t="str">
        <f t="shared" si="20"/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 t="shared" si="22"/>
        <v/>
      </c>
      <c r="AI413" s="6" t="str">
        <f t="shared" si="19"/>
        <v/>
      </c>
      <c r="AK413" s="6"/>
      <c r="AL413" s="34"/>
      <c r="AM413" s="6"/>
      <c r="AN413" s="8"/>
      <c r="AV413" s="6"/>
      <c r="AW413" s="6"/>
      <c r="AZ413" s="6" t="str">
        <f t="shared" si="20"/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 t="shared" si="22"/>
        <v/>
      </c>
      <c r="AI414" s="6" t="str">
        <f t="shared" si="19"/>
        <v/>
      </c>
      <c r="AK414" s="6"/>
      <c r="AL414" s="34"/>
      <c r="AM414" s="6"/>
      <c r="AN414" s="8"/>
      <c r="AV414" s="6"/>
      <c r="AW414" s="6"/>
      <c r="AZ414" s="6" t="str">
        <f t="shared" si="20"/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 t="shared" si="22"/>
        <v/>
      </c>
      <c r="AI415" s="6" t="str">
        <f t="shared" si="19"/>
        <v/>
      </c>
      <c r="AK415" s="6"/>
      <c r="AL415" s="34"/>
      <c r="AM415" s="6"/>
      <c r="AN415" s="8"/>
      <c r="AV415" s="6"/>
      <c r="AW415" s="6"/>
      <c r="AZ415" s="6" t="str">
        <f t="shared" si="20"/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 t="shared" si="22"/>
        <v/>
      </c>
      <c r="AI416" s="6" t="str">
        <f t="shared" si="19"/>
        <v/>
      </c>
      <c r="AK416" s="6"/>
      <c r="AL416" s="34"/>
      <c r="AM416" s="6"/>
      <c r="AN416" s="8"/>
      <c r="AV416" s="6"/>
      <c r="AW416" s="6"/>
      <c r="AZ416" s="6" t="str">
        <f t="shared" si="20"/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 t="shared" si="22"/>
        <v/>
      </c>
      <c r="AI417" s="6" t="str">
        <f t="shared" si="19"/>
        <v/>
      </c>
      <c r="AK417" s="6"/>
      <c r="AL417" s="34"/>
      <c r="AM417" s="6"/>
      <c r="AN417" s="8"/>
      <c r="AV417" s="6"/>
      <c r="AW417" s="6"/>
      <c r="AZ417" s="6" t="str">
        <f t="shared" si="20"/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 t="shared" si="22"/>
        <v/>
      </c>
      <c r="AI418" s="6" t="str">
        <f t="shared" si="19"/>
        <v/>
      </c>
      <c r="AK418" s="6"/>
      <c r="AL418" s="34"/>
      <c r="AM418" s="6"/>
      <c r="AN418" s="8"/>
      <c r="AV418" s="6"/>
      <c r="AW418" s="6"/>
      <c r="AZ418" s="6" t="str">
        <f t="shared" si="20"/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 t="shared" si="22"/>
        <v/>
      </c>
      <c r="AI419" s="6" t="str">
        <f t="shared" si="19"/>
        <v/>
      </c>
      <c r="AK419" s="6"/>
      <c r="AL419" s="34"/>
      <c r="AM419" s="6"/>
      <c r="AN419" s="8"/>
      <c r="AV419" s="6"/>
      <c r="AW419" s="6"/>
      <c r="AZ419" s="6" t="str">
        <f t="shared" si="20"/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 t="shared" si="22"/>
        <v/>
      </c>
      <c r="AI420" s="6" t="str">
        <f t="shared" si="19"/>
        <v/>
      </c>
      <c r="AK420" s="6"/>
      <c r="AL420" s="34"/>
      <c r="AM420" s="6"/>
      <c r="AN420" s="8"/>
      <c r="AV420" s="6"/>
      <c r="AW420" s="6"/>
      <c r="AZ420" s="6" t="str">
        <f t="shared" si="20"/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 t="shared" si="22"/>
        <v/>
      </c>
      <c r="AI421" s="6" t="str">
        <f t="shared" ref="AI421:AI484" si="23"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 t="shared" ref="AZ421:AZ484" si="24"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 t="shared" si="22"/>
        <v/>
      </c>
      <c r="AI422" s="6" t="str">
        <f t="shared" si="23"/>
        <v/>
      </c>
      <c r="AK422" s="6"/>
      <c r="AL422" s="34"/>
      <c r="AM422" s="6"/>
      <c r="AN422" s="8"/>
      <c r="AV422" s="6"/>
      <c r="AW422" s="6"/>
      <c r="AZ422" s="6" t="str">
        <f t="shared" si="24"/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 t="shared" si="22"/>
        <v/>
      </c>
      <c r="AI423" s="6" t="str">
        <f t="shared" si="23"/>
        <v/>
      </c>
      <c r="AK423" s="6"/>
      <c r="AL423" s="34"/>
      <c r="AM423" s="6"/>
      <c r="AN423" s="8"/>
      <c r="AV423" s="6"/>
      <c r="AW423" s="6"/>
      <c r="AZ423" s="6" t="str">
        <f t="shared" si="24"/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 t="shared" si="22"/>
        <v/>
      </c>
      <c r="AI424" s="6" t="str">
        <f t="shared" si="23"/>
        <v/>
      </c>
      <c r="AK424" s="6"/>
      <c r="AL424" s="34"/>
      <c r="AM424" s="6"/>
      <c r="AN424" s="8"/>
      <c r="AV424" s="6"/>
      <c r="AW424" s="6"/>
      <c r="AZ424" s="6" t="str">
        <f t="shared" si="24"/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 t="shared" si="22"/>
        <v/>
      </c>
      <c r="AI425" s="6" t="str">
        <f t="shared" si="23"/>
        <v/>
      </c>
      <c r="AK425" s="6"/>
      <c r="AL425" s="34"/>
      <c r="AM425" s="6"/>
      <c r="AN425" s="8"/>
      <c r="AV425" s="6"/>
      <c r="AW425" s="6"/>
      <c r="AZ425" s="6" t="str">
        <f t="shared" si="24"/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 t="shared" si="22"/>
        <v/>
      </c>
      <c r="AI426" s="6" t="str">
        <f t="shared" si="23"/>
        <v/>
      </c>
      <c r="AK426" s="6"/>
      <c r="AL426" s="34"/>
      <c r="AM426" s="6"/>
      <c r="AN426" s="8"/>
      <c r="AV426" s="6"/>
      <c r="AW426" s="6"/>
      <c r="AZ426" s="6" t="str">
        <f t="shared" si="24"/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 t="shared" si="22"/>
        <v/>
      </c>
      <c r="AI427" s="6" t="str">
        <f t="shared" si="23"/>
        <v/>
      </c>
      <c r="AK427" s="6"/>
      <c r="AL427" s="34"/>
      <c r="AM427" s="6"/>
      <c r="AN427" s="8"/>
      <c r="AV427" s="6"/>
      <c r="AW427" s="6"/>
      <c r="AZ427" s="6" t="str">
        <f t="shared" si="24"/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 t="shared" si="22"/>
        <v/>
      </c>
      <c r="AI428" s="6" t="str">
        <f t="shared" si="23"/>
        <v/>
      </c>
      <c r="AK428" s="6"/>
      <c r="AL428" s="34"/>
      <c r="AM428" s="6"/>
      <c r="AN428" s="8"/>
      <c r="AV428" s="6"/>
      <c r="AW428" s="6"/>
      <c r="AZ428" s="6" t="str">
        <f t="shared" si="24"/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 t="shared" si="22"/>
        <v/>
      </c>
      <c r="AI429" s="6" t="str">
        <f t="shared" si="23"/>
        <v/>
      </c>
      <c r="AK429" s="6"/>
      <c r="AL429" s="34"/>
      <c r="AM429" s="6"/>
      <c r="AN429" s="8"/>
      <c r="AV429" s="6"/>
      <c r="AW429" s="6"/>
      <c r="AZ429" s="6" t="str">
        <f t="shared" si="24"/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 t="shared" si="22"/>
        <v/>
      </c>
      <c r="AI430" s="6" t="str">
        <f t="shared" si="23"/>
        <v/>
      </c>
      <c r="AK430" s="6"/>
      <c r="AL430" s="34"/>
      <c r="AM430" s="6"/>
      <c r="AN430" s="8"/>
      <c r="AV430" s="6"/>
      <c r="AW430" s="6"/>
      <c r="AZ430" s="6" t="str">
        <f t="shared" si="24"/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 t="shared" si="22"/>
        <v/>
      </c>
      <c r="AI431" s="6" t="str">
        <f t="shared" si="23"/>
        <v/>
      </c>
      <c r="AK431" s="6"/>
      <c r="AL431" s="34"/>
      <c r="AM431" s="6"/>
      <c r="AN431" s="8"/>
      <c r="AV431" s="6"/>
      <c r="AW431" s="6"/>
      <c r="AZ431" s="6" t="str">
        <f t="shared" si="24"/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 t="shared" si="22"/>
        <v/>
      </c>
      <c r="AI432" s="6" t="str">
        <f t="shared" si="23"/>
        <v/>
      </c>
      <c r="AK432" s="6"/>
      <c r="AL432" s="34"/>
      <c r="AM432" s="6"/>
      <c r="AN432" s="8"/>
      <c r="AV432" s="6"/>
      <c r="AW432" s="6"/>
      <c r="AZ432" s="6" t="str">
        <f t="shared" si="24"/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 t="shared" si="22"/>
        <v/>
      </c>
      <c r="AI433" s="6" t="str">
        <f t="shared" si="23"/>
        <v/>
      </c>
      <c r="AK433" s="6"/>
      <c r="AL433" s="34"/>
      <c r="AM433" s="6"/>
      <c r="AN433" s="8"/>
      <c r="AV433" s="6"/>
      <c r="AW433" s="6"/>
      <c r="AZ433" s="6" t="str">
        <f t="shared" si="24"/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 t="shared" si="22"/>
        <v/>
      </c>
      <c r="AI434" s="6" t="str">
        <f t="shared" si="23"/>
        <v/>
      </c>
      <c r="AK434" s="6"/>
      <c r="AL434" s="34"/>
      <c r="AM434" s="6"/>
      <c r="AN434" s="8"/>
      <c r="AV434" s="6"/>
      <c r="AW434" s="6"/>
      <c r="AZ434" s="6" t="str">
        <f t="shared" si="24"/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 t="shared" si="22"/>
        <v/>
      </c>
      <c r="AI435" s="6" t="str">
        <f t="shared" si="23"/>
        <v/>
      </c>
      <c r="AK435" s="6"/>
      <c r="AL435" s="34"/>
      <c r="AM435" s="6"/>
      <c r="AN435" s="8"/>
      <c r="AV435" s="6"/>
      <c r="AW435" s="6"/>
      <c r="AZ435" s="6" t="str">
        <f t="shared" si="24"/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 t="shared" si="22"/>
        <v/>
      </c>
      <c r="AI436" s="6" t="str">
        <f t="shared" si="23"/>
        <v/>
      </c>
      <c r="AK436" s="6"/>
      <c r="AL436" s="34"/>
      <c r="AM436" s="6"/>
      <c r="AN436" s="8"/>
      <c r="AV436" s="6"/>
      <c r="AW436" s="6"/>
      <c r="AZ436" s="6" t="str">
        <f t="shared" si="24"/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 t="shared" si="22"/>
        <v/>
      </c>
      <c r="AI437" s="6" t="str">
        <f t="shared" si="23"/>
        <v/>
      </c>
      <c r="AK437" s="6"/>
      <c r="AL437" s="34"/>
      <c r="AM437" s="6"/>
      <c r="AN437" s="8"/>
      <c r="AV437" s="6"/>
      <c r="AW437" s="6"/>
      <c r="AZ437" s="6" t="str">
        <f t="shared" si="24"/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 t="shared" si="22"/>
        <v/>
      </c>
      <c r="AI438" s="6" t="str">
        <f t="shared" si="23"/>
        <v/>
      </c>
      <c r="AK438" s="6"/>
      <c r="AL438" s="34"/>
      <c r="AM438" s="6"/>
      <c r="AN438" s="8"/>
      <c r="AV438" s="6"/>
      <c r="AW438" s="6"/>
      <c r="AZ438" s="6" t="str">
        <f t="shared" si="24"/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 t="shared" si="22"/>
        <v/>
      </c>
      <c r="AI439" s="6" t="str">
        <f t="shared" si="23"/>
        <v/>
      </c>
      <c r="AK439" s="6"/>
      <c r="AL439" s="34"/>
      <c r="AM439" s="6"/>
      <c r="AN439" s="8"/>
      <c r="AV439" s="6"/>
      <c r="AW439" s="6"/>
      <c r="AZ439" s="6" t="str">
        <f t="shared" si="24"/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 t="shared" si="22"/>
        <v/>
      </c>
      <c r="AI440" s="6" t="str">
        <f t="shared" si="23"/>
        <v/>
      </c>
      <c r="AK440" s="6"/>
      <c r="AL440" s="34"/>
      <c r="AM440" s="6"/>
      <c r="AN440" s="8"/>
      <c r="AV440" s="6"/>
      <c r="AW440" s="6"/>
      <c r="AZ440" s="6" t="str">
        <f t="shared" si="24"/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 t="shared" si="22"/>
        <v/>
      </c>
      <c r="AI441" s="6" t="str">
        <f t="shared" si="23"/>
        <v/>
      </c>
      <c r="AK441" s="6"/>
      <c r="AL441" s="34"/>
      <c r="AM441" s="6"/>
      <c r="AN441" s="8"/>
      <c r="AV441" s="6"/>
      <c r="AW441" s="6"/>
      <c r="AZ441" s="6" t="str">
        <f t="shared" si="24"/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 t="shared" si="22"/>
        <v/>
      </c>
      <c r="AI442" s="6" t="str">
        <f t="shared" si="23"/>
        <v/>
      </c>
      <c r="AK442" s="6"/>
      <c r="AL442" s="34"/>
      <c r="AM442" s="6"/>
      <c r="AN442" s="8"/>
      <c r="AV442" s="6"/>
      <c r="AW442" s="6"/>
      <c r="AZ442" s="6" t="str">
        <f t="shared" si="24"/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 t="shared" si="22"/>
        <v/>
      </c>
      <c r="AI443" s="6" t="str">
        <f t="shared" si="23"/>
        <v/>
      </c>
      <c r="AK443" s="6"/>
      <c r="AL443" s="33"/>
      <c r="AM443" s="6"/>
      <c r="AN443" s="8"/>
      <c r="AV443" s="6"/>
      <c r="AW443" s="6"/>
      <c r="AZ443" s="6" t="str">
        <f t="shared" si="24"/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 t="shared" si="22"/>
        <v/>
      </c>
      <c r="AI444" s="6" t="str">
        <f t="shared" si="23"/>
        <v/>
      </c>
      <c r="AK444" s="6"/>
      <c r="AL444" s="34"/>
      <c r="AM444" s="6"/>
      <c r="AN444" s="8"/>
      <c r="AV444" s="6"/>
      <c r="AW444" s="6"/>
      <c r="AZ444" s="6" t="str">
        <f t="shared" si="24"/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 t="shared" ref="AH445:AH508" si="25">IF(ISBLANK(AG445),  "", _xlfn.CONCAT("haas/entity/sensor/", LOWER(C445), "/", E445, "/config"))</f>
        <v/>
      </c>
      <c r="AI445" s="6" t="str">
        <f t="shared" si="23"/>
        <v/>
      </c>
      <c r="AK445" s="6"/>
      <c r="AL445" s="33"/>
      <c r="AM445" s="6"/>
      <c r="AN445" s="8"/>
      <c r="AV445" s="6"/>
      <c r="AW445" s="6"/>
      <c r="AZ445" s="6" t="str">
        <f t="shared" si="24"/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 t="shared" si="25"/>
        <v/>
      </c>
      <c r="AI446" s="6" t="str">
        <f t="shared" si="23"/>
        <v/>
      </c>
      <c r="AK446" s="6"/>
      <c r="AL446" s="33"/>
      <c r="AM446" s="6"/>
      <c r="AN446" s="8"/>
      <c r="AV446" s="6"/>
      <c r="AW446" s="6"/>
      <c r="AZ446" s="6" t="str">
        <f t="shared" si="24"/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 t="shared" si="25"/>
        <v/>
      </c>
      <c r="AI447" s="6" t="str">
        <f t="shared" si="23"/>
        <v/>
      </c>
      <c r="AK447" s="6"/>
      <c r="AL447" s="33"/>
      <c r="AM447" s="6"/>
      <c r="AN447" s="8"/>
      <c r="AV447" s="6"/>
      <c r="AW447" s="6"/>
      <c r="AZ447" s="6" t="str">
        <f t="shared" si="24"/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 t="shared" si="25"/>
        <v/>
      </c>
      <c r="AI448" s="6" t="str">
        <f t="shared" si="23"/>
        <v/>
      </c>
      <c r="AK448" s="6"/>
      <c r="AL448" s="34"/>
      <c r="AM448" s="6"/>
      <c r="AN448" s="8"/>
      <c r="AV448" s="6"/>
      <c r="AW448" s="6"/>
      <c r="AZ448" s="6" t="str">
        <f t="shared" si="24"/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 t="shared" si="25"/>
        <v/>
      </c>
      <c r="AI449" s="6" t="str">
        <f t="shared" si="23"/>
        <v/>
      </c>
      <c r="AK449" s="6"/>
      <c r="AL449" s="33"/>
      <c r="AM449" s="6"/>
      <c r="AN449" s="8"/>
      <c r="AV449" s="6"/>
      <c r="AW449" s="6"/>
      <c r="AZ449" s="6" t="str">
        <f t="shared" si="24"/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 t="shared" si="25"/>
        <v/>
      </c>
      <c r="AI450" s="6" t="str">
        <f t="shared" si="23"/>
        <v/>
      </c>
      <c r="AK450" s="6"/>
      <c r="AL450" s="34"/>
      <c r="AM450" s="6"/>
      <c r="AN450" s="8"/>
      <c r="AV450" s="6"/>
      <c r="AW450" s="6"/>
      <c r="AZ450" s="6" t="str">
        <f t="shared" si="24"/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 t="shared" si="25"/>
        <v/>
      </c>
      <c r="AI451" s="6" t="str">
        <f t="shared" si="23"/>
        <v/>
      </c>
      <c r="AK451" s="6"/>
      <c r="AL451" s="34"/>
      <c r="AM451" s="6"/>
      <c r="AN451" s="8"/>
      <c r="AV451" s="6"/>
      <c r="AW451" s="6"/>
      <c r="AZ451" s="6" t="str">
        <f t="shared" si="24"/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 t="shared" si="25"/>
        <v/>
      </c>
      <c r="AI452" s="6" t="str">
        <f t="shared" si="23"/>
        <v/>
      </c>
      <c r="AK452" s="6"/>
      <c r="AL452" s="34"/>
      <c r="AM452" s="6"/>
      <c r="AN452" s="8"/>
      <c r="AV452" s="6"/>
      <c r="AW452" s="6"/>
      <c r="AZ452" s="6" t="str">
        <f t="shared" si="24"/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 t="shared" si="25"/>
        <v/>
      </c>
      <c r="AI453" s="6" t="str">
        <f t="shared" si="23"/>
        <v/>
      </c>
      <c r="AK453" s="6"/>
      <c r="AL453" s="34"/>
      <c r="AM453" s="6"/>
      <c r="AN453" s="8"/>
      <c r="AV453" s="6"/>
      <c r="AW453" s="6"/>
      <c r="AZ453" s="6" t="str">
        <f t="shared" si="24"/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 t="shared" si="25"/>
        <v/>
      </c>
      <c r="AI454" s="6" t="str">
        <f t="shared" si="23"/>
        <v/>
      </c>
      <c r="AK454" s="6"/>
      <c r="AL454" s="34"/>
      <c r="AM454" s="6"/>
      <c r="AN454" s="8"/>
      <c r="AV454" s="6"/>
      <c r="AW454" s="6"/>
      <c r="AZ454" s="6" t="str">
        <f t="shared" si="24"/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 t="shared" si="25"/>
        <v/>
      </c>
      <c r="AI455" s="6" t="str">
        <f t="shared" si="23"/>
        <v/>
      </c>
      <c r="AK455" s="6"/>
      <c r="AL455" s="34"/>
      <c r="AM455" s="6"/>
      <c r="AN455" s="8"/>
      <c r="AV455" s="6"/>
      <c r="AW455" s="6"/>
      <c r="AZ455" s="6" t="str">
        <f t="shared" si="24"/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 t="shared" si="25"/>
        <v/>
      </c>
      <c r="AI456" s="6" t="str">
        <f t="shared" si="23"/>
        <v/>
      </c>
      <c r="AK456" s="6"/>
      <c r="AL456" s="34"/>
      <c r="AM456" s="6"/>
      <c r="AN456" s="8"/>
      <c r="AV456" s="6"/>
      <c r="AW456" s="6"/>
      <c r="AZ456" s="6" t="str">
        <f t="shared" si="24"/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 t="shared" si="25"/>
        <v/>
      </c>
      <c r="AI457" s="6" t="str">
        <f t="shared" si="23"/>
        <v/>
      </c>
      <c r="AK457" s="6"/>
      <c r="AL457" s="34"/>
      <c r="AM457" s="6"/>
      <c r="AN457" s="8"/>
      <c r="AV457" s="6"/>
      <c r="AW457" s="6"/>
      <c r="AZ457" s="6" t="str">
        <f t="shared" si="24"/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 t="shared" si="25"/>
        <v/>
      </c>
      <c r="AI458" s="6" t="str">
        <f t="shared" si="23"/>
        <v/>
      </c>
      <c r="AK458" s="6"/>
      <c r="AL458" s="34"/>
      <c r="AM458" s="6"/>
      <c r="AN458" s="8"/>
      <c r="AV458" s="6"/>
      <c r="AW458" s="6"/>
      <c r="AZ458" s="6" t="str">
        <f t="shared" si="24"/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 t="shared" si="25"/>
        <v/>
      </c>
      <c r="AI459" s="6" t="str">
        <f t="shared" si="23"/>
        <v/>
      </c>
      <c r="AK459" s="6"/>
      <c r="AL459" s="34"/>
      <c r="AM459" s="6"/>
      <c r="AN459" s="8"/>
      <c r="AV459" s="6"/>
      <c r="AW459" s="6"/>
      <c r="AZ459" s="6" t="str">
        <f t="shared" si="24"/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 t="shared" si="25"/>
        <v/>
      </c>
      <c r="AI460" s="6" t="str">
        <f t="shared" si="23"/>
        <v/>
      </c>
      <c r="AK460" s="6"/>
      <c r="AL460" s="34"/>
      <c r="AM460" s="6"/>
      <c r="AN460" s="8"/>
      <c r="AV460" s="6"/>
      <c r="AW460" s="6"/>
      <c r="AZ460" s="6" t="str">
        <f t="shared" si="24"/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 t="shared" si="25"/>
        <v/>
      </c>
      <c r="AI461" s="6" t="str">
        <f t="shared" si="23"/>
        <v/>
      </c>
      <c r="AK461" s="6"/>
      <c r="AL461" s="34"/>
      <c r="AM461" s="6"/>
      <c r="AN461" s="8"/>
      <c r="AV461" s="6"/>
      <c r="AW461" s="6"/>
      <c r="AZ461" s="6" t="str">
        <f t="shared" si="24"/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 t="shared" si="25"/>
        <v/>
      </c>
      <c r="AI462" s="6" t="str">
        <f t="shared" si="23"/>
        <v/>
      </c>
      <c r="AK462" s="6"/>
      <c r="AL462" s="34"/>
      <c r="AM462" s="6"/>
      <c r="AN462" s="8"/>
      <c r="AV462" s="6"/>
      <c r="AW462" s="6"/>
      <c r="AZ462" s="6" t="str">
        <f t="shared" si="24"/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 t="shared" si="25"/>
        <v/>
      </c>
      <c r="AI463" s="6" t="str">
        <f t="shared" si="23"/>
        <v/>
      </c>
      <c r="AK463" s="6"/>
      <c r="AL463" s="34"/>
      <c r="AM463" s="6"/>
      <c r="AN463" s="8"/>
      <c r="AV463" s="6"/>
      <c r="AW463" s="6"/>
      <c r="AZ463" s="6" t="str">
        <f t="shared" si="24"/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 t="shared" si="25"/>
        <v/>
      </c>
      <c r="AI464" s="6" t="str">
        <f t="shared" si="23"/>
        <v/>
      </c>
      <c r="AK464" s="6"/>
      <c r="AL464" s="34"/>
      <c r="AM464" s="6"/>
      <c r="AN464" s="8"/>
      <c r="AV464" s="6"/>
      <c r="AW464" s="6"/>
      <c r="AZ464" s="6" t="str">
        <f t="shared" si="24"/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 t="shared" si="25"/>
        <v/>
      </c>
      <c r="AI465" s="6" t="str">
        <f t="shared" si="23"/>
        <v/>
      </c>
      <c r="AK465" s="6"/>
      <c r="AL465" s="34"/>
      <c r="AM465" s="6"/>
      <c r="AN465" s="8"/>
      <c r="AV465" s="6"/>
      <c r="AW465" s="6"/>
      <c r="AZ465" s="6" t="str">
        <f t="shared" si="24"/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 t="shared" si="25"/>
        <v/>
      </c>
      <c r="AI466" s="6" t="str">
        <f t="shared" si="23"/>
        <v/>
      </c>
      <c r="AK466" s="6"/>
      <c r="AL466" s="34"/>
      <c r="AM466" s="6"/>
      <c r="AN466" s="8"/>
      <c r="AV466" s="6"/>
      <c r="AW466" s="6"/>
      <c r="AZ466" s="6" t="str">
        <f t="shared" si="24"/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 t="shared" si="25"/>
        <v/>
      </c>
      <c r="AI467" s="6" t="str">
        <f t="shared" si="23"/>
        <v/>
      </c>
      <c r="AK467" s="6"/>
      <c r="AL467" s="34"/>
      <c r="AM467" s="6"/>
      <c r="AN467" s="8"/>
      <c r="AV467" s="6"/>
      <c r="AW467" s="6"/>
      <c r="AZ467" s="6" t="str">
        <f t="shared" si="24"/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 t="shared" si="25"/>
        <v/>
      </c>
      <c r="AI468" s="6" t="str">
        <f t="shared" si="23"/>
        <v/>
      </c>
      <c r="AK468" s="6"/>
      <c r="AL468" s="34"/>
      <c r="AM468" s="6"/>
      <c r="AN468" s="8"/>
      <c r="AV468" s="6"/>
      <c r="AW468" s="6"/>
      <c r="AZ468" s="6" t="str">
        <f t="shared" si="24"/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 t="shared" si="25"/>
        <v/>
      </c>
      <c r="AI469" s="6" t="str">
        <f t="shared" si="23"/>
        <v/>
      </c>
      <c r="AK469" s="6"/>
      <c r="AL469" s="34"/>
      <c r="AM469" s="6"/>
      <c r="AN469" s="8"/>
      <c r="AV469" s="6"/>
      <c r="AW469" s="6"/>
      <c r="AZ469" s="6" t="str">
        <f t="shared" si="24"/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 t="shared" si="25"/>
        <v/>
      </c>
      <c r="AI470" s="6" t="str">
        <f t="shared" si="23"/>
        <v/>
      </c>
      <c r="AK470" s="6"/>
      <c r="AL470" s="34"/>
      <c r="AM470" s="6"/>
      <c r="AN470" s="8"/>
      <c r="AV470" s="6"/>
      <c r="AW470" s="6"/>
      <c r="AZ470" s="6" t="str">
        <f t="shared" si="24"/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 t="shared" si="25"/>
        <v/>
      </c>
      <c r="AI471" s="6" t="str">
        <f t="shared" si="23"/>
        <v/>
      </c>
      <c r="AK471" s="6"/>
      <c r="AL471" s="34"/>
      <c r="AM471" s="6"/>
      <c r="AN471" s="8"/>
      <c r="AV471" s="6"/>
      <c r="AW471" s="6"/>
      <c r="AZ471" s="6" t="str">
        <f t="shared" si="24"/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 t="shared" si="25"/>
        <v/>
      </c>
      <c r="AI472" s="6" t="str">
        <f t="shared" si="23"/>
        <v/>
      </c>
      <c r="AK472" s="6"/>
      <c r="AL472" s="34"/>
      <c r="AM472" s="6"/>
      <c r="AN472" s="8"/>
      <c r="AV472" s="6"/>
      <c r="AW472" s="6"/>
      <c r="AZ472" s="6" t="str">
        <f t="shared" si="24"/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 t="shared" si="25"/>
        <v/>
      </c>
      <c r="AI473" s="6" t="str">
        <f t="shared" si="23"/>
        <v/>
      </c>
      <c r="AK473" s="6"/>
      <c r="AL473" s="34"/>
      <c r="AM473" s="6"/>
      <c r="AN473" s="8"/>
      <c r="AV473" s="6"/>
      <c r="AW473" s="6"/>
      <c r="AZ473" s="6" t="str">
        <f t="shared" si="24"/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 t="shared" si="25"/>
        <v/>
      </c>
      <c r="AI474" s="6" t="str">
        <f t="shared" si="23"/>
        <v/>
      </c>
      <c r="AK474" s="6"/>
      <c r="AL474" s="34"/>
      <c r="AM474" s="6"/>
      <c r="AN474" s="8"/>
      <c r="AV474" s="6"/>
      <c r="AW474" s="6"/>
      <c r="AZ474" s="6" t="str">
        <f t="shared" si="24"/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 t="shared" si="25"/>
        <v/>
      </c>
      <c r="AI475" s="6" t="str">
        <f t="shared" si="23"/>
        <v/>
      </c>
      <c r="AK475" s="6"/>
      <c r="AL475" s="34"/>
      <c r="AM475" s="6"/>
      <c r="AN475" s="8"/>
      <c r="AV475" s="6"/>
      <c r="AW475" s="6"/>
      <c r="AZ475" s="6" t="str">
        <f t="shared" si="24"/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 t="shared" si="25"/>
        <v/>
      </c>
      <c r="AI476" s="6" t="str">
        <f t="shared" si="23"/>
        <v/>
      </c>
      <c r="AK476" s="6"/>
      <c r="AL476" s="34"/>
      <c r="AM476" s="6"/>
      <c r="AN476" s="8"/>
      <c r="AV476" s="6"/>
      <c r="AW476" s="6"/>
      <c r="AZ476" s="6" t="str">
        <f t="shared" si="24"/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 t="shared" si="25"/>
        <v/>
      </c>
      <c r="AI477" s="6" t="str">
        <f t="shared" si="23"/>
        <v/>
      </c>
      <c r="AK477" s="6"/>
      <c r="AL477" s="34"/>
      <c r="AM477" s="6"/>
      <c r="AN477" s="8"/>
      <c r="AV477" s="6"/>
      <c r="AW477" s="6"/>
      <c r="AZ477" s="6" t="str">
        <f t="shared" si="24"/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 t="shared" si="25"/>
        <v/>
      </c>
      <c r="AI478" s="6" t="str">
        <f t="shared" si="23"/>
        <v/>
      </c>
      <c r="AK478" s="6"/>
      <c r="AL478" s="34"/>
      <c r="AM478" s="6"/>
      <c r="AN478" s="8"/>
      <c r="AV478" s="6"/>
      <c r="AW478" s="6"/>
      <c r="AZ478" s="6" t="str">
        <f t="shared" si="24"/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 t="shared" si="25"/>
        <v/>
      </c>
      <c r="AI479" s="6" t="str">
        <f t="shared" si="23"/>
        <v/>
      </c>
      <c r="AK479" s="6"/>
      <c r="AL479" s="34"/>
      <c r="AM479" s="6"/>
      <c r="AN479" s="8"/>
      <c r="AV479" s="6"/>
      <c r="AW479" s="6"/>
      <c r="AZ479" s="6" t="str">
        <f t="shared" si="24"/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 t="shared" si="25"/>
        <v/>
      </c>
      <c r="AI480" s="6" t="str">
        <f t="shared" si="23"/>
        <v/>
      </c>
      <c r="AK480" s="6"/>
      <c r="AL480" s="34"/>
      <c r="AM480" s="6"/>
      <c r="AN480" s="8"/>
      <c r="AV480" s="6"/>
      <c r="AW480" s="6"/>
      <c r="AZ480" s="6" t="str">
        <f t="shared" si="24"/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 t="shared" si="25"/>
        <v/>
      </c>
      <c r="AI481" s="6" t="str">
        <f t="shared" si="23"/>
        <v/>
      </c>
      <c r="AK481" s="6"/>
      <c r="AL481" s="34"/>
      <c r="AM481" s="6"/>
      <c r="AN481" s="8"/>
      <c r="AV481" s="6"/>
      <c r="AW481" s="6"/>
      <c r="AZ481" s="6" t="str">
        <f t="shared" si="24"/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 t="shared" si="25"/>
        <v/>
      </c>
      <c r="AI482" s="6" t="str">
        <f t="shared" si="23"/>
        <v/>
      </c>
      <c r="AK482" s="6"/>
      <c r="AL482" s="34"/>
      <c r="AM482" s="6"/>
      <c r="AN482" s="8"/>
      <c r="AV482" s="6"/>
      <c r="AW482" s="6"/>
      <c r="AZ482" s="6" t="str">
        <f t="shared" si="24"/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 t="shared" si="25"/>
        <v/>
      </c>
      <c r="AI483" s="6" t="str">
        <f t="shared" si="23"/>
        <v/>
      </c>
      <c r="AK483" s="6"/>
      <c r="AL483" s="34"/>
      <c r="AM483" s="6"/>
      <c r="AN483" s="8"/>
      <c r="AV483" s="6"/>
      <c r="AW483" s="6"/>
      <c r="AZ483" s="6" t="str">
        <f t="shared" si="24"/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 t="shared" si="25"/>
        <v/>
      </c>
      <c r="AI484" s="6" t="str">
        <f t="shared" si="23"/>
        <v/>
      </c>
      <c r="AK484" s="6"/>
      <c r="AL484" s="34"/>
      <c r="AM484" s="6"/>
      <c r="AN484" s="8"/>
      <c r="AV484" s="6"/>
      <c r="AW484" s="6"/>
      <c r="AZ484" s="6" t="str">
        <f t="shared" si="24"/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 t="shared" si="25"/>
        <v/>
      </c>
      <c r="AI485" s="6" t="str">
        <f t="shared" ref="AI485:AI548" si="26"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 t="shared" ref="AZ485:AZ548" si="27"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 t="shared" si="25"/>
        <v/>
      </c>
      <c r="AI486" s="6" t="str">
        <f t="shared" si="26"/>
        <v/>
      </c>
      <c r="AK486" s="6"/>
      <c r="AL486" s="34"/>
      <c r="AM486" s="6"/>
      <c r="AN486" s="8"/>
      <c r="AV486" s="6"/>
      <c r="AW486" s="6"/>
      <c r="AZ486" s="6" t="str">
        <f t="shared" si="27"/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 t="shared" si="25"/>
        <v/>
      </c>
      <c r="AI487" s="6" t="str">
        <f t="shared" si="26"/>
        <v/>
      </c>
      <c r="AK487" s="6"/>
      <c r="AL487" s="34"/>
      <c r="AM487" s="6"/>
      <c r="AN487" s="8"/>
      <c r="AV487" s="6"/>
      <c r="AW487" s="6"/>
      <c r="AZ487" s="6" t="str">
        <f t="shared" si="27"/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 t="shared" si="25"/>
        <v/>
      </c>
      <c r="AI488" s="6" t="str">
        <f t="shared" si="26"/>
        <v/>
      </c>
      <c r="AK488" s="6"/>
      <c r="AL488" s="34"/>
      <c r="AM488" s="6"/>
      <c r="AN488" s="8"/>
      <c r="AV488" s="6"/>
      <c r="AW488" s="6"/>
      <c r="AZ488" s="6" t="str">
        <f t="shared" si="27"/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 t="shared" si="25"/>
        <v/>
      </c>
      <c r="AI489" s="6" t="str">
        <f t="shared" si="26"/>
        <v/>
      </c>
      <c r="AK489" s="6"/>
      <c r="AL489" s="34"/>
      <c r="AM489" s="6"/>
      <c r="AN489" s="8"/>
      <c r="AV489" s="6"/>
      <c r="AW489" s="6"/>
      <c r="AZ489" s="6" t="str">
        <f t="shared" si="27"/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 t="shared" si="25"/>
        <v/>
      </c>
      <c r="AI490" s="6" t="str">
        <f t="shared" si="26"/>
        <v/>
      </c>
      <c r="AK490" s="6"/>
      <c r="AL490" s="34"/>
      <c r="AM490" s="6"/>
      <c r="AN490" s="8"/>
      <c r="AV490" s="6"/>
      <c r="AW490" s="6"/>
      <c r="AZ490" s="6" t="str">
        <f t="shared" si="27"/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 t="shared" si="25"/>
        <v/>
      </c>
      <c r="AI491" s="6" t="str">
        <f t="shared" si="26"/>
        <v/>
      </c>
      <c r="AK491" s="6"/>
      <c r="AL491" s="34"/>
      <c r="AM491" s="6"/>
      <c r="AN491" s="8"/>
      <c r="AV491" s="6"/>
      <c r="AW491" s="6"/>
      <c r="AZ491" s="6" t="str">
        <f t="shared" si="27"/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 t="shared" si="25"/>
        <v/>
      </c>
      <c r="AI492" s="6" t="str">
        <f t="shared" si="26"/>
        <v/>
      </c>
      <c r="AK492" s="6"/>
      <c r="AL492" s="34"/>
      <c r="AM492" s="6"/>
      <c r="AN492" s="8"/>
      <c r="AV492" s="6"/>
      <c r="AW492" s="6"/>
      <c r="AZ492" s="6" t="str">
        <f t="shared" si="27"/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 t="shared" si="25"/>
        <v/>
      </c>
      <c r="AI493" s="6" t="str">
        <f t="shared" si="26"/>
        <v/>
      </c>
      <c r="AK493" s="6"/>
      <c r="AL493" s="34"/>
      <c r="AM493" s="6"/>
      <c r="AN493" s="8"/>
      <c r="AV493" s="6"/>
      <c r="AW493" s="6"/>
      <c r="AZ493" s="6" t="str">
        <f t="shared" si="27"/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 t="shared" si="25"/>
        <v/>
      </c>
      <c r="AI494" s="6" t="str">
        <f t="shared" si="26"/>
        <v/>
      </c>
      <c r="AK494" s="6"/>
      <c r="AL494" s="34"/>
      <c r="AM494" s="6"/>
      <c r="AN494" s="8"/>
      <c r="AV494" s="6"/>
      <c r="AW494" s="6"/>
      <c r="AZ494" s="6" t="str">
        <f t="shared" si="27"/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 t="shared" si="25"/>
        <v/>
      </c>
      <c r="AI495" s="6" t="str">
        <f t="shared" si="26"/>
        <v/>
      </c>
      <c r="AK495" s="6"/>
      <c r="AL495" s="34"/>
      <c r="AM495" s="6"/>
      <c r="AN495" s="8"/>
      <c r="AV495" s="6"/>
      <c r="AW495" s="6"/>
      <c r="AZ495" s="6" t="str">
        <f t="shared" si="27"/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 t="shared" si="25"/>
        <v/>
      </c>
      <c r="AI496" s="6" t="str">
        <f t="shared" si="26"/>
        <v/>
      </c>
      <c r="AK496" s="6"/>
      <c r="AL496" s="34"/>
      <c r="AM496" s="6"/>
      <c r="AN496" s="8"/>
      <c r="AV496" s="6"/>
      <c r="AW496" s="6"/>
      <c r="AZ496" s="6" t="str">
        <f t="shared" si="27"/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 t="shared" si="25"/>
        <v/>
      </c>
      <c r="AI497" s="6" t="str">
        <f t="shared" si="26"/>
        <v/>
      </c>
      <c r="AK497" s="6"/>
      <c r="AL497" s="34"/>
      <c r="AM497" s="6"/>
      <c r="AN497" s="8"/>
      <c r="AV497" s="6"/>
      <c r="AW497" s="6"/>
      <c r="AZ497" s="6" t="str">
        <f t="shared" si="27"/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 t="shared" si="25"/>
        <v/>
      </c>
      <c r="AI498" s="6" t="str">
        <f t="shared" si="26"/>
        <v/>
      </c>
      <c r="AK498" s="6"/>
      <c r="AL498" s="34"/>
      <c r="AM498" s="6"/>
      <c r="AN498" s="8"/>
      <c r="AV498" s="6"/>
      <c r="AW498" s="6"/>
      <c r="AZ498" s="6" t="str">
        <f t="shared" si="27"/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 t="shared" si="25"/>
        <v/>
      </c>
      <c r="AI499" s="6" t="str">
        <f t="shared" si="26"/>
        <v/>
      </c>
      <c r="AK499" s="6"/>
      <c r="AL499" s="34"/>
      <c r="AM499" s="6"/>
      <c r="AN499" s="8"/>
      <c r="AV499" s="6"/>
      <c r="AW499" s="6"/>
      <c r="AZ499" s="6" t="str">
        <f t="shared" si="27"/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 t="shared" si="25"/>
        <v/>
      </c>
      <c r="AI500" s="6" t="str">
        <f t="shared" si="26"/>
        <v/>
      </c>
      <c r="AK500" s="6"/>
      <c r="AL500" s="34"/>
      <c r="AM500" s="6"/>
      <c r="AN500" s="8"/>
      <c r="AV500" s="6"/>
      <c r="AW500" s="6"/>
      <c r="AZ500" s="6" t="str">
        <f t="shared" si="27"/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 t="shared" si="25"/>
        <v/>
      </c>
      <c r="AI501" s="6" t="str">
        <f t="shared" si="26"/>
        <v/>
      </c>
      <c r="AK501" s="6"/>
      <c r="AL501" s="34"/>
      <c r="AM501" s="6"/>
      <c r="AN501" s="8"/>
      <c r="AV501" s="6"/>
      <c r="AW501" s="6"/>
      <c r="AZ501" s="6" t="str">
        <f t="shared" si="27"/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 t="shared" si="25"/>
        <v/>
      </c>
      <c r="AI502" s="6" t="str">
        <f t="shared" si="26"/>
        <v/>
      </c>
      <c r="AK502" s="6"/>
      <c r="AL502" s="34"/>
      <c r="AM502" s="6"/>
      <c r="AN502" s="8"/>
      <c r="AV502" s="6"/>
      <c r="AW502" s="6"/>
      <c r="AZ502" s="6" t="str">
        <f t="shared" si="27"/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 t="shared" si="25"/>
        <v/>
      </c>
      <c r="AI503" s="6" t="str">
        <f t="shared" si="26"/>
        <v/>
      </c>
      <c r="AK503" s="6"/>
      <c r="AL503" s="34"/>
      <c r="AM503" s="6"/>
      <c r="AN503" s="8"/>
      <c r="AV503" s="6"/>
      <c r="AW503" s="6"/>
      <c r="AZ503" s="6" t="str">
        <f t="shared" si="27"/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 t="shared" si="25"/>
        <v/>
      </c>
      <c r="AI504" s="6" t="str">
        <f t="shared" si="26"/>
        <v/>
      </c>
      <c r="AK504" s="6"/>
      <c r="AL504" s="34"/>
      <c r="AM504" s="6"/>
      <c r="AN504" s="8"/>
      <c r="AV504" s="6"/>
      <c r="AW504" s="6"/>
      <c r="AZ504" s="6" t="str">
        <f t="shared" si="27"/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 t="shared" si="25"/>
        <v/>
      </c>
      <c r="AI505" s="6" t="str">
        <f t="shared" si="26"/>
        <v/>
      </c>
      <c r="AK505" s="6"/>
      <c r="AL505" s="34"/>
      <c r="AM505" s="6"/>
      <c r="AN505" s="8"/>
      <c r="AV505" s="6"/>
      <c r="AW505" s="6"/>
      <c r="AZ505" s="6" t="str">
        <f t="shared" si="27"/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 t="shared" si="25"/>
        <v/>
      </c>
      <c r="AI506" s="6" t="str">
        <f t="shared" si="26"/>
        <v/>
      </c>
      <c r="AK506" s="6"/>
      <c r="AL506" s="34"/>
      <c r="AM506" s="6"/>
      <c r="AN506" s="8"/>
      <c r="AV506" s="6"/>
      <c r="AW506" s="6"/>
      <c r="AZ506" s="6" t="str">
        <f t="shared" si="27"/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 t="shared" si="25"/>
        <v/>
      </c>
      <c r="AI507" s="6" t="str">
        <f t="shared" si="26"/>
        <v/>
      </c>
      <c r="AK507" s="6"/>
      <c r="AL507" s="34"/>
      <c r="AM507" s="6"/>
      <c r="AN507" s="8"/>
      <c r="AV507" s="6"/>
      <c r="AW507" s="6"/>
      <c r="AZ507" s="6" t="str">
        <f t="shared" si="27"/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 t="shared" si="25"/>
        <v/>
      </c>
      <c r="AI508" s="6" t="str">
        <f t="shared" si="26"/>
        <v/>
      </c>
      <c r="AK508" s="6"/>
      <c r="AL508" s="34"/>
      <c r="AM508" s="6"/>
      <c r="AN508" s="8"/>
      <c r="AV508" s="6"/>
      <c r="AW508" s="6"/>
      <c r="AZ508" s="6" t="str">
        <f t="shared" si="27"/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 t="shared" ref="AH509:AH572" si="28">IF(ISBLANK(AG509),  "", _xlfn.CONCAT("haas/entity/sensor/", LOWER(C509), "/", E509, "/config"))</f>
        <v/>
      </c>
      <c r="AI509" s="6" t="str">
        <f t="shared" si="26"/>
        <v/>
      </c>
      <c r="AK509" s="6"/>
      <c r="AL509" s="34"/>
      <c r="AM509" s="6"/>
      <c r="AN509" s="8"/>
      <c r="AV509" s="6"/>
      <c r="AW509" s="6"/>
      <c r="AZ509" s="6" t="str">
        <f t="shared" si="27"/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 t="shared" si="28"/>
        <v/>
      </c>
      <c r="AI510" s="6" t="str">
        <f t="shared" si="26"/>
        <v/>
      </c>
      <c r="AK510" s="6"/>
      <c r="AL510" s="34"/>
      <c r="AM510" s="6"/>
      <c r="AN510" s="8"/>
      <c r="AV510" s="6"/>
      <c r="AW510" s="6"/>
      <c r="AZ510" s="6" t="str">
        <f t="shared" si="27"/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 t="shared" si="28"/>
        <v/>
      </c>
      <c r="AI511" s="6" t="str">
        <f t="shared" si="26"/>
        <v/>
      </c>
      <c r="AK511" s="6"/>
      <c r="AL511" s="34"/>
      <c r="AM511" s="6"/>
      <c r="AN511" s="8"/>
      <c r="AV511" s="6"/>
      <c r="AW511" s="6"/>
      <c r="AZ511" s="6" t="str">
        <f t="shared" si="27"/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 t="shared" si="28"/>
        <v/>
      </c>
      <c r="AI512" s="6" t="str">
        <f t="shared" si="26"/>
        <v/>
      </c>
      <c r="AK512" s="6"/>
      <c r="AL512" s="34"/>
      <c r="AM512" s="6"/>
      <c r="AN512" s="8"/>
      <c r="AV512" s="6"/>
      <c r="AW512" s="6"/>
      <c r="AZ512" s="6" t="str">
        <f t="shared" si="27"/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 t="shared" si="28"/>
        <v/>
      </c>
      <c r="AI513" s="6" t="str">
        <f t="shared" si="26"/>
        <v/>
      </c>
      <c r="AK513" s="6"/>
      <c r="AL513" s="34"/>
      <c r="AM513" s="6"/>
      <c r="AN513" s="8"/>
      <c r="AV513" s="6"/>
      <c r="AW513" s="6"/>
      <c r="AZ513" s="6" t="str">
        <f t="shared" si="27"/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 t="shared" si="28"/>
        <v/>
      </c>
      <c r="AI514" s="6" t="str">
        <f t="shared" si="26"/>
        <v/>
      </c>
      <c r="AK514" s="6"/>
      <c r="AL514" s="34"/>
      <c r="AM514" s="6"/>
      <c r="AN514" s="8"/>
      <c r="AV514" s="6"/>
      <c r="AW514" s="6"/>
      <c r="AZ514" s="6" t="str">
        <f t="shared" si="27"/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 t="shared" si="28"/>
        <v/>
      </c>
      <c r="AI515" s="6" t="str">
        <f t="shared" si="26"/>
        <v/>
      </c>
      <c r="AK515" s="6"/>
      <c r="AL515" s="34"/>
      <c r="AM515" s="6"/>
      <c r="AN515" s="8"/>
      <c r="AV515" s="6"/>
      <c r="AW515" s="6"/>
      <c r="AZ515" s="6" t="str">
        <f t="shared" si="27"/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 t="shared" si="28"/>
        <v/>
      </c>
      <c r="AI516" s="6" t="str">
        <f t="shared" si="26"/>
        <v/>
      </c>
      <c r="AK516" s="6"/>
      <c r="AL516" s="34"/>
      <c r="AM516" s="6"/>
      <c r="AN516" s="8"/>
      <c r="AV516" s="6"/>
      <c r="AW516" s="6"/>
      <c r="AZ516" s="6" t="str">
        <f t="shared" si="27"/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 t="shared" si="28"/>
        <v/>
      </c>
      <c r="AI517" s="6" t="str">
        <f t="shared" si="26"/>
        <v/>
      </c>
      <c r="AK517" s="6"/>
      <c r="AL517" s="34"/>
      <c r="AM517" s="6"/>
      <c r="AN517" s="8"/>
      <c r="AV517" s="6"/>
      <c r="AW517" s="6"/>
      <c r="AZ517" s="6" t="str">
        <f t="shared" si="27"/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 t="shared" si="28"/>
        <v/>
      </c>
      <c r="AI518" s="6" t="str">
        <f t="shared" si="26"/>
        <v/>
      </c>
      <c r="AK518" s="6"/>
      <c r="AL518" s="34"/>
      <c r="AM518" s="6"/>
      <c r="AN518" s="8"/>
      <c r="AV518" s="6"/>
      <c r="AW518" s="6"/>
      <c r="AZ518" s="6" t="str">
        <f t="shared" si="27"/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 t="shared" si="28"/>
        <v/>
      </c>
      <c r="AI519" s="6" t="str">
        <f t="shared" si="26"/>
        <v/>
      </c>
      <c r="AK519" s="6"/>
      <c r="AL519" s="34"/>
      <c r="AM519" s="6"/>
      <c r="AN519" s="8"/>
      <c r="AV519" s="6"/>
      <c r="AW519" s="6"/>
      <c r="AZ519" s="6" t="str">
        <f t="shared" si="27"/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 t="shared" si="28"/>
        <v/>
      </c>
      <c r="AI520" s="6" t="str">
        <f t="shared" si="26"/>
        <v/>
      </c>
      <c r="AK520" s="6"/>
      <c r="AL520" s="34"/>
      <c r="AM520" s="6"/>
      <c r="AN520" s="8"/>
      <c r="AV520" s="6"/>
      <c r="AW520" s="6"/>
      <c r="AZ520" s="6" t="str">
        <f t="shared" si="27"/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 t="shared" si="28"/>
        <v/>
      </c>
      <c r="AI521" s="6" t="str">
        <f t="shared" si="26"/>
        <v/>
      </c>
      <c r="AK521" s="6"/>
      <c r="AL521" s="34"/>
      <c r="AM521" s="6"/>
      <c r="AN521" s="8"/>
      <c r="AV521" s="6"/>
      <c r="AW521" s="6"/>
      <c r="AZ521" s="6" t="str">
        <f t="shared" si="27"/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 t="shared" si="28"/>
        <v/>
      </c>
      <c r="AI522" s="6" t="str">
        <f t="shared" si="26"/>
        <v/>
      </c>
      <c r="AK522" s="6"/>
      <c r="AL522" s="34"/>
      <c r="AM522" s="6"/>
      <c r="AN522" s="8"/>
      <c r="AV522" s="6"/>
      <c r="AW522" s="6"/>
      <c r="AZ522" s="6" t="str">
        <f t="shared" si="27"/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 t="shared" si="28"/>
        <v/>
      </c>
      <c r="AI523" s="6" t="str">
        <f t="shared" si="26"/>
        <v/>
      </c>
      <c r="AK523" s="6"/>
      <c r="AL523" s="34"/>
      <c r="AM523" s="6"/>
      <c r="AN523" s="8"/>
      <c r="AV523" s="6"/>
      <c r="AW523" s="6"/>
      <c r="AZ523" s="6" t="str">
        <f t="shared" si="27"/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 t="shared" si="28"/>
        <v/>
      </c>
      <c r="AI524" s="6" t="str">
        <f t="shared" si="26"/>
        <v/>
      </c>
      <c r="AK524" s="6"/>
      <c r="AL524" s="34"/>
      <c r="AM524" s="6"/>
      <c r="AN524" s="8"/>
      <c r="AV524" s="6"/>
      <c r="AW524" s="6"/>
      <c r="AZ524" s="6" t="str">
        <f t="shared" si="27"/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 t="shared" si="28"/>
        <v/>
      </c>
      <c r="AI525" s="6" t="str">
        <f t="shared" si="26"/>
        <v/>
      </c>
      <c r="AK525" s="6"/>
      <c r="AL525" s="34"/>
      <c r="AM525" s="6"/>
      <c r="AN525" s="8"/>
      <c r="AV525" s="6"/>
      <c r="AW525" s="6"/>
      <c r="AZ525" s="6" t="str">
        <f t="shared" si="27"/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 t="shared" si="28"/>
        <v/>
      </c>
      <c r="AI526" s="6" t="str">
        <f t="shared" si="26"/>
        <v/>
      </c>
      <c r="AK526" s="6"/>
      <c r="AL526" s="34"/>
      <c r="AM526" s="6"/>
      <c r="AN526" s="8"/>
      <c r="AV526" s="6"/>
      <c r="AW526" s="6"/>
      <c r="AZ526" s="6" t="str">
        <f t="shared" si="27"/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 t="shared" si="28"/>
        <v/>
      </c>
      <c r="AI527" s="6" t="str">
        <f t="shared" si="26"/>
        <v/>
      </c>
      <c r="AK527" s="6"/>
      <c r="AL527" s="34"/>
      <c r="AM527" s="6"/>
      <c r="AN527" s="8"/>
      <c r="AV527" s="6"/>
      <c r="AW527" s="6"/>
      <c r="AZ527" s="6" t="str">
        <f t="shared" si="27"/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 t="shared" si="28"/>
        <v/>
      </c>
      <c r="AI528" s="6" t="str">
        <f t="shared" si="26"/>
        <v/>
      </c>
      <c r="AK528" s="6"/>
      <c r="AL528" s="34"/>
      <c r="AM528" s="6"/>
      <c r="AN528" s="8"/>
      <c r="AV528" s="6"/>
      <c r="AW528" s="6"/>
      <c r="AZ528" s="6" t="str">
        <f t="shared" si="27"/>
        <v/>
      </c>
    </row>
    <row r="529" spans="6:52" ht="16" customHeight="1">
      <c r="F529" s="6" t="str">
        <f>IF(ISBLANK(E529), "", Table2[[#This Row],[unique_id]])</f>
        <v/>
      </c>
      <c r="H529" s="10"/>
      <c r="T529" s="6"/>
      <c r="V529" s="8"/>
      <c r="W529" s="8"/>
      <c r="X529" s="8"/>
      <c r="Y529" s="8"/>
      <c r="AF529" s="8"/>
      <c r="AH529" s="6" t="str">
        <f t="shared" si="28"/>
        <v/>
      </c>
      <c r="AI529" s="6" t="str">
        <f t="shared" si="26"/>
        <v/>
      </c>
      <c r="AK529" s="6"/>
      <c r="AL529" s="34"/>
      <c r="AM529" s="6"/>
      <c r="AN529" s="8"/>
      <c r="AV529" s="6"/>
      <c r="AW529" s="6"/>
      <c r="AZ529" s="6" t="str">
        <f t="shared" si="27"/>
        <v/>
      </c>
    </row>
    <row r="530" spans="6:52" ht="16" customHeight="1">
      <c r="F530" s="6" t="str">
        <f>IF(ISBLANK(E530), "", Table2[[#This Row],[unique_id]])</f>
        <v/>
      </c>
      <c r="H530" s="10"/>
      <c r="T530" s="6"/>
      <c r="V530" s="8"/>
      <c r="W530" s="8"/>
      <c r="X530" s="8"/>
      <c r="Y530" s="8"/>
      <c r="AF530" s="8"/>
      <c r="AH530" s="6" t="str">
        <f t="shared" si="28"/>
        <v/>
      </c>
      <c r="AI530" s="6" t="str">
        <f t="shared" si="26"/>
        <v/>
      </c>
      <c r="AK530" s="6"/>
      <c r="AL530" s="34"/>
      <c r="AM530" s="6"/>
      <c r="AN530" s="8"/>
      <c r="AV530" s="6"/>
      <c r="AW530" s="6"/>
      <c r="AZ530" s="6" t="str">
        <f t="shared" si="27"/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 t="shared" si="28"/>
        <v/>
      </c>
      <c r="AI531" s="6" t="str">
        <f t="shared" si="26"/>
        <v/>
      </c>
      <c r="AK531" s="6"/>
      <c r="AL531" s="34"/>
      <c r="AM531" s="6"/>
      <c r="AN531" s="8"/>
      <c r="AV531" s="6"/>
      <c r="AW531" s="6"/>
      <c r="AZ531" s="6" t="str">
        <f t="shared" si="27"/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 t="shared" si="28"/>
        <v/>
      </c>
      <c r="AI532" s="6" t="str">
        <f t="shared" si="26"/>
        <v/>
      </c>
      <c r="AK532" s="6"/>
      <c r="AL532" s="34"/>
      <c r="AM532" s="6"/>
      <c r="AN532" s="8"/>
      <c r="AV532" s="6"/>
      <c r="AW532" s="6"/>
      <c r="AZ532" s="6" t="str">
        <f t="shared" si="27"/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 t="shared" si="28"/>
        <v/>
      </c>
      <c r="AI533" s="6" t="str">
        <f t="shared" si="26"/>
        <v/>
      </c>
      <c r="AK533" s="6"/>
      <c r="AL533" s="34"/>
      <c r="AM533" s="6"/>
      <c r="AN533" s="8"/>
      <c r="AV533" s="6"/>
      <c r="AW533" s="6"/>
      <c r="AZ533" s="6" t="str">
        <f t="shared" si="27"/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 t="shared" si="28"/>
        <v/>
      </c>
      <c r="AI534" s="6" t="str">
        <f t="shared" si="26"/>
        <v/>
      </c>
      <c r="AK534" s="6"/>
      <c r="AL534" s="34"/>
      <c r="AM534" s="6"/>
      <c r="AN534" s="8"/>
      <c r="AV534" s="6"/>
      <c r="AW534" s="6"/>
      <c r="AZ534" s="6" t="str">
        <f t="shared" si="27"/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H535" s="6" t="str">
        <f t="shared" si="28"/>
        <v/>
      </c>
      <c r="AI535" s="6" t="str">
        <f t="shared" si="26"/>
        <v/>
      </c>
      <c r="AK535" s="6"/>
      <c r="AL535" s="34"/>
      <c r="AM535" s="6"/>
      <c r="AN535" s="8"/>
      <c r="AV535" s="6"/>
      <c r="AW535" s="6"/>
      <c r="AZ535" s="6" t="str">
        <f t="shared" si="27"/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H536" s="6" t="str">
        <f t="shared" si="28"/>
        <v/>
      </c>
      <c r="AI536" s="6" t="str">
        <f t="shared" si="26"/>
        <v/>
      </c>
      <c r="AK536" s="6"/>
      <c r="AL536" s="34"/>
      <c r="AM536" s="6"/>
      <c r="AN536" s="8"/>
      <c r="AV536" s="6"/>
      <c r="AW536" s="6"/>
      <c r="AZ536" s="6" t="str">
        <f t="shared" si="27"/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 t="shared" si="28"/>
        <v/>
      </c>
      <c r="AI537" s="6" t="str">
        <f t="shared" si="26"/>
        <v/>
      </c>
      <c r="AK537" s="6"/>
      <c r="AL537" s="34"/>
      <c r="AM537" s="6"/>
      <c r="AN537" s="8"/>
      <c r="AV537" s="6"/>
      <c r="AW537" s="6"/>
      <c r="AZ537" s="6" t="str">
        <f t="shared" si="27"/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 t="shared" si="28"/>
        <v/>
      </c>
      <c r="AI538" s="6" t="str">
        <f t="shared" si="26"/>
        <v/>
      </c>
      <c r="AK538" s="6"/>
      <c r="AL538" s="34"/>
      <c r="AM538" s="6"/>
      <c r="AN538" s="8"/>
      <c r="AV538" s="6"/>
      <c r="AW538" s="6"/>
      <c r="AZ538" s="6" t="str">
        <f t="shared" si="27"/>
        <v/>
      </c>
    </row>
    <row r="539" spans="6:52" ht="16" customHeight="1">
      <c r="F539" s="6" t="str">
        <f>IF(ISBLANK(E539), "", Table2[[#This Row],[unique_id]])</f>
        <v/>
      </c>
      <c r="G539" s="10"/>
      <c r="T539" s="6"/>
      <c r="V539" s="8"/>
      <c r="W539" s="8"/>
      <c r="X539" s="8"/>
      <c r="Y539" s="8"/>
      <c r="AH539" s="6" t="str">
        <f t="shared" si="28"/>
        <v/>
      </c>
      <c r="AI539" s="6" t="str">
        <f t="shared" si="26"/>
        <v/>
      </c>
      <c r="AK539" s="6"/>
      <c r="AL539" s="34"/>
      <c r="AM539" s="6"/>
      <c r="AN539" s="8"/>
      <c r="AV539" s="6"/>
      <c r="AW539" s="6"/>
      <c r="AZ539" s="6" t="str">
        <f t="shared" si="27"/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 t="shared" si="28"/>
        <v/>
      </c>
      <c r="AI540" s="6" t="str">
        <f t="shared" si="26"/>
        <v/>
      </c>
      <c r="AK540" s="6"/>
      <c r="AL540" s="34"/>
      <c r="AM540" s="6"/>
      <c r="AN540" s="8"/>
      <c r="AV540" s="6"/>
      <c r="AW540" s="6"/>
      <c r="AZ540" s="6" t="str">
        <f t="shared" si="27"/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 t="shared" si="28"/>
        <v/>
      </c>
      <c r="AI541" s="6" t="str">
        <f t="shared" si="26"/>
        <v/>
      </c>
      <c r="AK541" s="6"/>
      <c r="AL541" s="34"/>
      <c r="AM541" s="6"/>
      <c r="AN541" s="8"/>
      <c r="AV541" s="6"/>
      <c r="AW541" s="6"/>
      <c r="AZ541" s="6" t="str">
        <f t="shared" si="27"/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 t="shared" si="28"/>
        <v/>
      </c>
      <c r="AI542" s="6" t="str">
        <f t="shared" si="26"/>
        <v/>
      </c>
      <c r="AK542" s="6"/>
      <c r="AL542" s="34"/>
      <c r="AM542" s="6"/>
      <c r="AN542" s="8"/>
      <c r="AV542" s="6"/>
      <c r="AW542" s="6"/>
      <c r="AZ542" s="6" t="str">
        <f t="shared" si="27"/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 t="shared" si="28"/>
        <v/>
      </c>
      <c r="AI543" s="6" t="str">
        <f t="shared" si="26"/>
        <v/>
      </c>
      <c r="AK543" s="6"/>
      <c r="AL543" s="34"/>
      <c r="AM543" s="6"/>
      <c r="AN543" s="8"/>
      <c r="AV543" s="6"/>
      <c r="AW543" s="6"/>
      <c r="AZ543" s="6" t="str">
        <f t="shared" si="27"/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 t="shared" si="28"/>
        <v/>
      </c>
      <c r="AI544" s="6" t="str">
        <f t="shared" si="26"/>
        <v/>
      </c>
      <c r="AK544" s="6"/>
      <c r="AL544" s="34"/>
      <c r="AM544" s="6"/>
      <c r="AN544" s="8"/>
      <c r="AV544" s="6"/>
      <c r="AW544" s="6"/>
      <c r="AZ544" s="6" t="str">
        <f t="shared" si="27"/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 t="shared" si="28"/>
        <v/>
      </c>
      <c r="AI545" s="6" t="str">
        <f t="shared" si="26"/>
        <v/>
      </c>
      <c r="AK545" s="6"/>
      <c r="AL545" s="34"/>
      <c r="AM545" s="6"/>
      <c r="AN545" s="8"/>
      <c r="AV545" s="6"/>
      <c r="AW545" s="6"/>
      <c r="AZ545" s="6" t="str">
        <f t="shared" si="27"/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 t="shared" si="28"/>
        <v/>
      </c>
      <c r="AI546" s="6" t="str">
        <f t="shared" si="26"/>
        <v/>
      </c>
      <c r="AK546" s="6"/>
      <c r="AL546" s="34"/>
      <c r="AM546" s="6"/>
      <c r="AN546" s="8"/>
      <c r="AV546" s="6"/>
      <c r="AW546" s="6"/>
      <c r="AZ546" s="6" t="str">
        <f t="shared" si="27"/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 t="shared" si="28"/>
        <v/>
      </c>
      <c r="AI547" s="6" t="str">
        <f t="shared" si="26"/>
        <v/>
      </c>
      <c r="AK547" s="6"/>
      <c r="AL547" s="34"/>
      <c r="AM547" s="6"/>
      <c r="AN547" s="8"/>
      <c r="AV547" s="6"/>
      <c r="AW547" s="6"/>
      <c r="AZ547" s="6" t="str">
        <f t="shared" si="27"/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 t="shared" si="28"/>
        <v/>
      </c>
      <c r="AI548" s="6" t="str">
        <f t="shared" si="26"/>
        <v/>
      </c>
      <c r="AK548" s="6"/>
      <c r="AL548" s="34"/>
      <c r="AM548" s="6"/>
      <c r="AN548" s="8"/>
      <c r="AV548" s="6"/>
      <c r="AW548" s="6"/>
      <c r="AZ548" s="6" t="str">
        <f t="shared" si="27"/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 t="shared" si="28"/>
        <v/>
      </c>
      <c r="AI549" s="6" t="str">
        <f t="shared" ref="AI549:AI612" si="29"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 t="shared" ref="AZ549:AZ612" si="30"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 t="shared" si="28"/>
        <v/>
      </c>
      <c r="AI550" s="6" t="str">
        <f t="shared" si="29"/>
        <v/>
      </c>
      <c r="AK550" s="6"/>
      <c r="AL550" s="34"/>
      <c r="AM550" s="6"/>
      <c r="AN550" s="8"/>
      <c r="AV550" s="6"/>
      <c r="AW550" s="6"/>
      <c r="AZ550" s="6" t="str">
        <f t="shared" si="30"/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 t="shared" si="28"/>
        <v/>
      </c>
      <c r="AI551" s="6" t="str">
        <f t="shared" si="29"/>
        <v/>
      </c>
      <c r="AK551" s="6"/>
      <c r="AL551" s="34"/>
      <c r="AM551" s="6"/>
      <c r="AN551" s="8"/>
      <c r="AV551" s="6"/>
      <c r="AW551" s="6"/>
      <c r="AZ551" s="6" t="str">
        <f t="shared" si="30"/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 t="shared" si="28"/>
        <v/>
      </c>
      <c r="AI552" s="6" t="str">
        <f t="shared" si="29"/>
        <v/>
      </c>
      <c r="AK552" s="6"/>
      <c r="AL552" s="34"/>
      <c r="AM552" s="6"/>
      <c r="AN552" s="8"/>
      <c r="AV552" s="6"/>
      <c r="AW552" s="6"/>
      <c r="AZ552" s="6" t="str">
        <f t="shared" si="30"/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 t="shared" si="28"/>
        <v/>
      </c>
      <c r="AI553" s="6" t="str">
        <f t="shared" si="29"/>
        <v/>
      </c>
      <c r="AK553" s="6"/>
      <c r="AL553" s="34"/>
      <c r="AM553" s="6"/>
      <c r="AN553" s="8"/>
      <c r="AV553" s="6"/>
      <c r="AW553" s="6"/>
      <c r="AZ553" s="6" t="str">
        <f t="shared" si="30"/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 t="shared" si="28"/>
        <v/>
      </c>
      <c r="AI554" s="6" t="str">
        <f t="shared" si="29"/>
        <v/>
      </c>
      <c r="AK554" s="6"/>
      <c r="AL554" s="34"/>
      <c r="AM554" s="6"/>
      <c r="AN554" s="8"/>
      <c r="AV554" s="6"/>
      <c r="AW554" s="6"/>
      <c r="AZ554" s="6" t="str">
        <f t="shared" si="30"/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 t="shared" si="28"/>
        <v/>
      </c>
      <c r="AI555" s="6" t="str">
        <f t="shared" si="29"/>
        <v/>
      </c>
      <c r="AK555" s="6"/>
      <c r="AL555" s="34"/>
      <c r="AM555" s="6"/>
      <c r="AN555" s="8"/>
      <c r="AV555" s="6"/>
      <c r="AW555" s="6"/>
      <c r="AZ555" s="6" t="str">
        <f t="shared" si="30"/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 t="shared" si="28"/>
        <v/>
      </c>
      <c r="AI556" s="6" t="str">
        <f t="shared" si="29"/>
        <v/>
      </c>
      <c r="AK556" s="6"/>
      <c r="AL556" s="34"/>
      <c r="AM556" s="6"/>
      <c r="AN556" s="8"/>
      <c r="AV556" s="6"/>
      <c r="AW556" s="6"/>
      <c r="AZ556" s="6" t="str">
        <f t="shared" si="30"/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 t="shared" si="28"/>
        <v/>
      </c>
      <c r="AI557" s="6" t="str">
        <f t="shared" si="29"/>
        <v/>
      </c>
      <c r="AK557" s="6"/>
      <c r="AL557" s="34"/>
      <c r="AM557" s="6"/>
      <c r="AN557" s="8"/>
      <c r="AV557" s="6"/>
      <c r="AW557" s="6"/>
      <c r="AZ557" s="6" t="str">
        <f t="shared" si="30"/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 t="shared" si="28"/>
        <v/>
      </c>
      <c r="AI558" s="6" t="str">
        <f t="shared" si="29"/>
        <v/>
      </c>
      <c r="AK558" s="6"/>
      <c r="AL558" s="34"/>
      <c r="AM558" s="6"/>
      <c r="AN558" s="8"/>
      <c r="AV558" s="6"/>
      <c r="AW558" s="6"/>
      <c r="AZ558" s="6" t="str">
        <f t="shared" si="30"/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 t="shared" si="28"/>
        <v/>
      </c>
      <c r="AI559" s="6" t="str">
        <f t="shared" si="29"/>
        <v/>
      </c>
      <c r="AK559" s="6"/>
      <c r="AL559" s="34"/>
      <c r="AM559" s="6"/>
      <c r="AN559" s="8"/>
      <c r="AV559" s="6"/>
      <c r="AW559" s="6"/>
      <c r="AZ559" s="6" t="str">
        <f t="shared" si="30"/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 t="shared" si="28"/>
        <v/>
      </c>
      <c r="AI560" s="6" t="str">
        <f t="shared" si="29"/>
        <v/>
      </c>
      <c r="AK560" s="6"/>
      <c r="AL560" s="34"/>
      <c r="AM560" s="6"/>
      <c r="AN560" s="8"/>
      <c r="AV560" s="6"/>
      <c r="AW560" s="6"/>
      <c r="AZ560" s="6" t="str">
        <f t="shared" si="30"/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 t="shared" si="28"/>
        <v/>
      </c>
      <c r="AI561" s="6" t="str">
        <f t="shared" si="29"/>
        <v/>
      </c>
      <c r="AK561" s="6"/>
      <c r="AL561" s="34"/>
      <c r="AM561" s="6"/>
      <c r="AN561" s="8"/>
      <c r="AV561" s="6"/>
      <c r="AW561" s="6"/>
      <c r="AZ561" s="6" t="str">
        <f t="shared" si="30"/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 t="shared" si="28"/>
        <v/>
      </c>
      <c r="AI562" s="6" t="str">
        <f t="shared" si="29"/>
        <v/>
      </c>
      <c r="AK562" s="6"/>
      <c r="AL562" s="34"/>
      <c r="AM562" s="6"/>
      <c r="AN562" s="8"/>
      <c r="AV562" s="6"/>
      <c r="AW562" s="6"/>
      <c r="AZ562" s="6" t="str">
        <f t="shared" si="30"/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 t="shared" si="28"/>
        <v/>
      </c>
      <c r="AI563" s="6" t="str">
        <f t="shared" si="29"/>
        <v/>
      </c>
      <c r="AK563" s="6"/>
      <c r="AL563" s="34"/>
      <c r="AM563" s="6"/>
      <c r="AN563" s="8"/>
      <c r="AV563" s="6"/>
      <c r="AW563" s="6"/>
      <c r="AZ563" s="6" t="str">
        <f t="shared" si="30"/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 t="shared" si="28"/>
        <v/>
      </c>
      <c r="AI564" s="6" t="str">
        <f t="shared" si="29"/>
        <v/>
      </c>
      <c r="AK564" s="6"/>
      <c r="AL564" s="34"/>
      <c r="AM564" s="6"/>
      <c r="AN564" s="8"/>
      <c r="AV564" s="6"/>
      <c r="AW564" s="6"/>
      <c r="AZ564" s="6" t="str">
        <f t="shared" si="30"/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 t="shared" si="28"/>
        <v/>
      </c>
      <c r="AI565" s="6" t="str">
        <f t="shared" si="29"/>
        <v/>
      </c>
      <c r="AK565" s="6"/>
      <c r="AL565" s="34"/>
      <c r="AM565" s="6"/>
      <c r="AN565" s="8"/>
      <c r="AV565" s="6"/>
      <c r="AW565" s="6"/>
      <c r="AZ565" s="6" t="str">
        <f t="shared" si="30"/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 t="shared" si="28"/>
        <v/>
      </c>
      <c r="AI566" s="6" t="str">
        <f t="shared" si="29"/>
        <v/>
      </c>
      <c r="AK566" s="6"/>
      <c r="AL566" s="34"/>
      <c r="AM566" s="6"/>
      <c r="AN566" s="8"/>
      <c r="AV566" s="6"/>
      <c r="AW566" s="6"/>
      <c r="AZ566" s="6" t="str">
        <f t="shared" si="30"/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 t="shared" si="28"/>
        <v/>
      </c>
      <c r="AI567" s="6" t="str">
        <f t="shared" si="29"/>
        <v/>
      </c>
      <c r="AK567" s="6"/>
      <c r="AL567" s="34"/>
      <c r="AM567" s="6"/>
      <c r="AN567" s="8"/>
      <c r="AV567" s="6"/>
      <c r="AW567" s="6"/>
      <c r="AZ567" s="6" t="str">
        <f t="shared" si="30"/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 t="shared" si="28"/>
        <v/>
      </c>
      <c r="AI568" s="6" t="str">
        <f t="shared" si="29"/>
        <v/>
      </c>
      <c r="AK568" s="6"/>
      <c r="AL568" s="34"/>
      <c r="AM568" s="6"/>
      <c r="AN568" s="8"/>
      <c r="AV568" s="6"/>
      <c r="AW568" s="6"/>
      <c r="AZ568" s="6" t="str">
        <f t="shared" si="30"/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 t="shared" si="28"/>
        <v/>
      </c>
      <c r="AI569" s="6" t="str">
        <f t="shared" si="29"/>
        <v/>
      </c>
      <c r="AK569" s="6"/>
      <c r="AL569" s="34"/>
      <c r="AM569" s="6"/>
      <c r="AN569" s="8"/>
      <c r="AV569" s="6"/>
      <c r="AW569" s="6"/>
      <c r="AZ569" s="6" t="str">
        <f t="shared" si="30"/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 t="shared" si="28"/>
        <v/>
      </c>
      <c r="AI570" s="6" t="str">
        <f t="shared" si="29"/>
        <v/>
      </c>
      <c r="AK570" s="6"/>
      <c r="AL570" s="34"/>
      <c r="AM570" s="6"/>
      <c r="AN570" s="8"/>
      <c r="AV570" s="6"/>
      <c r="AW570" s="6"/>
      <c r="AZ570" s="6" t="str">
        <f t="shared" si="30"/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 t="shared" si="28"/>
        <v/>
      </c>
      <c r="AI571" s="6" t="str">
        <f t="shared" si="29"/>
        <v/>
      </c>
      <c r="AK571" s="6"/>
      <c r="AL571" s="34"/>
      <c r="AM571" s="6"/>
      <c r="AN571" s="8"/>
      <c r="AV571" s="6"/>
      <c r="AW571" s="6"/>
      <c r="AZ571" s="6" t="str">
        <f t="shared" si="30"/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 t="shared" si="28"/>
        <v/>
      </c>
      <c r="AI572" s="6" t="str">
        <f t="shared" si="29"/>
        <v/>
      </c>
      <c r="AK572" s="6"/>
      <c r="AL572" s="34"/>
      <c r="AM572" s="6"/>
      <c r="AN572" s="8"/>
      <c r="AV572" s="6"/>
      <c r="AW572" s="6"/>
      <c r="AZ572" s="6" t="str">
        <f t="shared" si="30"/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 t="shared" ref="AH573:AH636" si="31">IF(ISBLANK(AG573),  "", _xlfn.CONCAT("haas/entity/sensor/", LOWER(C573), "/", E573, "/config"))</f>
        <v/>
      </c>
      <c r="AI573" s="6" t="str">
        <f t="shared" si="29"/>
        <v/>
      </c>
      <c r="AK573" s="6"/>
      <c r="AL573" s="34"/>
      <c r="AM573" s="6"/>
      <c r="AN573" s="8"/>
      <c r="AV573" s="6"/>
      <c r="AW573" s="6"/>
      <c r="AZ573" s="6" t="str">
        <f t="shared" si="30"/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 t="shared" si="31"/>
        <v/>
      </c>
      <c r="AI574" s="6" t="str">
        <f t="shared" si="29"/>
        <v/>
      </c>
      <c r="AK574" s="6"/>
      <c r="AL574" s="34"/>
      <c r="AM574" s="6"/>
      <c r="AN574" s="8"/>
      <c r="AV574" s="6"/>
      <c r="AW574" s="6"/>
      <c r="AZ574" s="6" t="str">
        <f t="shared" si="30"/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 t="shared" si="31"/>
        <v/>
      </c>
      <c r="AI575" s="6" t="str">
        <f t="shared" si="29"/>
        <v/>
      </c>
      <c r="AK575" s="6"/>
      <c r="AL575" s="34"/>
      <c r="AM575" s="6"/>
      <c r="AN575" s="8"/>
      <c r="AV575" s="6"/>
      <c r="AW575" s="6"/>
      <c r="AZ575" s="6" t="str">
        <f t="shared" si="30"/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 t="shared" si="31"/>
        <v/>
      </c>
      <c r="AI576" s="6" t="str">
        <f t="shared" si="29"/>
        <v/>
      </c>
      <c r="AK576" s="6"/>
      <c r="AL576" s="34"/>
      <c r="AM576" s="6"/>
      <c r="AN576" s="8"/>
      <c r="AV576" s="6"/>
      <c r="AW576" s="6"/>
      <c r="AZ576" s="6" t="str">
        <f t="shared" si="30"/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 t="shared" si="31"/>
        <v/>
      </c>
      <c r="AI577" s="6" t="str">
        <f t="shared" si="29"/>
        <v/>
      </c>
      <c r="AK577" s="6"/>
      <c r="AL577" s="34"/>
      <c r="AM577" s="6"/>
      <c r="AN577" s="8"/>
      <c r="AV577" s="6"/>
      <c r="AW577" s="6"/>
      <c r="AZ577" s="6" t="str">
        <f t="shared" si="30"/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 t="shared" si="31"/>
        <v/>
      </c>
      <c r="AI578" s="6" t="str">
        <f t="shared" si="29"/>
        <v/>
      </c>
      <c r="AK578" s="6"/>
      <c r="AL578" s="34"/>
      <c r="AM578" s="6"/>
      <c r="AN578" s="8"/>
      <c r="AV578" s="6"/>
      <c r="AW578" s="6"/>
      <c r="AZ578" s="6" t="str">
        <f t="shared" si="30"/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 t="shared" si="31"/>
        <v/>
      </c>
      <c r="AI579" s="6" t="str">
        <f t="shared" si="29"/>
        <v/>
      </c>
      <c r="AK579" s="6"/>
      <c r="AL579" s="34"/>
      <c r="AM579" s="6"/>
      <c r="AN579" s="8"/>
      <c r="AV579" s="6"/>
      <c r="AW579" s="6"/>
      <c r="AZ579" s="6" t="str">
        <f t="shared" si="30"/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 t="shared" si="31"/>
        <v/>
      </c>
      <c r="AI580" s="6" t="str">
        <f t="shared" si="29"/>
        <v/>
      </c>
      <c r="AK580" s="6"/>
      <c r="AL580" s="34"/>
      <c r="AM580" s="6"/>
      <c r="AN580" s="8"/>
      <c r="AV580" s="6"/>
      <c r="AW580" s="6"/>
      <c r="AZ580" s="6" t="str">
        <f t="shared" si="30"/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 t="shared" si="31"/>
        <v/>
      </c>
      <c r="AI581" s="6" t="str">
        <f t="shared" si="29"/>
        <v/>
      </c>
      <c r="AK581" s="6"/>
      <c r="AL581" s="34"/>
      <c r="AM581" s="6"/>
      <c r="AN581" s="8"/>
      <c r="AV581" s="6"/>
      <c r="AW581" s="6"/>
      <c r="AZ581" s="6" t="str">
        <f t="shared" si="30"/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 t="shared" si="31"/>
        <v/>
      </c>
      <c r="AI582" s="6" t="str">
        <f t="shared" si="29"/>
        <v/>
      </c>
      <c r="AK582" s="6"/>
      <c r="AL582" s="34"/>
      <c r="AM582" s="6"/>
      <c r="AN582" s="8"/>
      <c r="AV582" s="6"/>
      <c r="AW582" s="6"/>
      <c r="AZ582" s="6" t="str">
        <f t="shared" si="30"/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 t="shared" si="31"/>
        <v/>
      </c>
      <c r="AI583" s="6" t="str">
        <f t="shared" si="29"/>
        <v/>
      </c>
      <c r="AK583" s="6"/>
      <c r="AL583" s="34"/>
      <c r="AM583" s="6"/>
      <c r="AN583" s="8"/>
      <c r="AV583" s="6"/>
      <c r="AW583" s="6"/>
      <c r="AZ583" s="6" t="str">
        <f t="shared" si="30"/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 t="shared" si="31"/>
        <v/>
      </c>
      <c r="AI584" s="6" t="str">
        <f t="shared" si="29"/>
        <v/>
      </c>
      <c r="AK584" s="6"/>
      <c r="AL584" s="34"/>
      <c r="AM584" s="6"/>
      <c r="AN584" s="8"/>
      <c r="AV584" s="6"/>
      <c r="AW584" s="6"/>
      <c r="AZ584" s="6" t="str">
        <f t="shared" si="30"/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 t="shared" si="31"/>
        <v/>
      </c>
      <c r="AI585" s="6" t="str">
        <f t="shared" si="29"/>
        <v/>
      </c>
      <c r="AK585" s="6"/>
      <c r="AL585" s="34"/>
      <c r="AM585" s="6"/>
      <c r="AN585" s="8"/>
      <c r="AV585" s="6"/>
      <c r="AW585" s="6"/>
      <c r="AZ585" s="6" t="str">
        <f t="shared" si="30"/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 t="shared" si="31"/>
        <v/>
      </c>
      <c r="AI586" s="6" t="str">
        <f t="shared" si="29"/>
        <v/>
      </c>
      <c r="AK586" s="6"/>
      <c r="AL586" s="34"/>
      <c r="AM586" s="6"/>
      <c r="AN586" s="8"/>
      <c r="AV586" s="6"/>
      <c r="AW586" s="6"/>
      <c r="AZ586" s="6" t="str">
        <f t="shared" si="30"/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 t="shared" si="31"/>
        <v/>
      </c>
      <c r="AI587" s="6" t="str">
        <f t="shared" si="29"/>
        <v/>
      </c>
      <c r="AK587" s="6"/>
      <c r="AL587" s="34"/>
      <c r="AM587" s="6"/>
      <c r="AN587" s="8"/>
      <c r="AV587" s="6"/>
      <c r="AW587" s="6"/>
      <c r="AZ587" s="6" t="str">
        <f t="shared" si="30"/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 t="shared" si="31"/>
        <v/>
      </c>
      <c r="AI588" s="6" t="str">
        <f t="shared" si="29"/>
        <v/>
      </c>
      <c r="AK588" s="6"/>
      <c r="AL588" s="34"/>
      <c r="AM588" s="6"/>
      <c r="AN588" s="8"/>
      <c r="AV588" s="6"/>
      <c r="AW588" s="6"/>
      <c r="AZ588" s="6" t="str">
        <f t="shared" si="30"/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 t="shared" si="31"/>
        <v/>
      </c>
      <c r="AI589" s="6" t="str">
        <f t="shared" si="29"/>
        <v/>
      </c>
      <c r="AK589" s="6"/>
      <c r="AL589" s="34"/>
      <c r="AM589" s="6"/>
      <c r="AN589" s="8"/>
      <c r="AV589" s="6"/>
      <c r="AW589" s="6"/>
      <c r="AZ589" s="6" t="str">
        <f t="shared" si="30"/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 t="shared" si="31"/>
        <v/>
      </c>
      <c r="AI590" s="6" t="str">
        <f t="shared" si="29"/>
        <v/>
      </c>
      <c r="AK590" s="6"/>
      <c r="AL590" s="34"/>
      <c r="AM590" s="6"/>
      <c r="AN590" s="8"/>
      <c r="AV590" s="6"/>
      <c r="AW590" s="6"/>
      <c r="AZ590" s="6" t="str">
        <f t="shared" si="30"/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 t="shared" si="31"/>
        <v/>
      </c>
      <c r="AI591" s="6" t="str">
        <f t="shared" si="29"/>
        <v/>
      </c>
      <c r="AK591" s="6"/>
      <c r="AL591" s="34"/>
      <c r="AM591" s="6"/>
      <c r="AN591" s="8"/>
      <c r="AV591" s="6"/>
      <c r="AW591" s="6"/>
      <c r="AZ591" s="6" t="str">
        <f t="shared" si="30"/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 t="shared" si="31"/>
        <v/>
      </c>
      <c r="AI592" s="6" t="str">
        <f t="shared" si="29"/>
        <v/>
      </c>
      <c r="AK592" s="6"/>
      <c r="AL592" s="34"/>
      <c r="AM592" s="6"/>
      <c r="AN592" s="8"/>
      <c r="AV592" s="6"/>
      <c r="AW592" s="6"/>
      <c r="AZ592" s="6" t="str">
        <f t="shared" si="30"/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 t="shared" si="31"/>
        <v/>
      </c>
      <c r="AI593" s="6" t="str">
        <f t="shared" si="29"/>
        <v/>
      </c>
      <c r="AK593" s="6"/>
      <c r="AL593" s="34"/>
      <c r="AM593" s="6"/>
      <c r="AN593" s="8"/>
      <c r="AV593" s="6"/>
      <c r="AW593" s="6"/>
      <c r="AZ593" s="6" t="str">
        <f t="shared" si="30"/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 t="shared" si="31"/>
        <v/>
      </c>
      <c r="AI594" s="6" t="str">
        <f t="shared" si="29"/>
        <v/>
      </c>
      <c r="AK594" s="6"/>
      <c r="AL594" s="34"/>
      <c r="AM594" s="6"/>
      <c r="AN594" s="8"/>
      <c r="AV594" s="6"/>
      <c r="AW594" s="6"/>
      <c r="AZ594" s="6" t="str">
        <f t="shared" si="30"/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 t="shared" si="31"/>
        <v/>
      </c>
      <c r="AI595" s="6" t="str">
        <f t="shared" si="29"/>
        <v/>
      </c>
      <c r="AK595" s="6"/>
      <c r="AL595" s="34"/>
      <c r="AM595" s="6"/>
      <c r="AN595" s="8"/>
      <c r="AV595" s="6"/>
      <c r="AW595" s="6"/>
      <c r="AZ595" s="6" t="str">
        <f t="shared" si="30"/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 t="shared" si="31"/>
        <v/>
      </c>
      <c r="AI596" s="6" t="str">
        <f t="shared" si="29"/>
        <v/>
      </c>
      <c r="AK596" s="6"/>
      <c r="AL596" s="34"/>
      <c r="AM596" s="6"/>
      <c r="AN596" s="8"/>
      <c r="AV596" s="6"/>
      <c r="AW596" s="6"/>
      <c r="AZ596" s="6" t="str">
        <f t="shared" si="30"/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 t="shared" si="31"/>
        <v/>
      </c>
      <c r="AI597" s="6" t="str">
        <f t="shared" si="29"/>
        <v/>
      </c>
      <c r="AK597" s="6"/>
      <c r="AL597" s="34"/>
      <c r="AM597" s="6"/>
      <c r="AN597" s="8"/>
      <c r="AV597" s="6"/>
      <c r="AW597" s="6"/>
      <c r="AZ597" s="6" t="str">
        <f t="shared" si="30"/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 t="shared" si="31"/>
        <v/>
      </c>
      <c r="AI598" s="6" t="str">
        <f t="shared" si="29"/>
        <v/>
      </c>
      <c r="AK598" s="6"/>
      <c r="AL598" s="34"/>
      <c r="AM598" s="6"/>
      <c r="AN598" s="8"/>
      <c r="AV598" s="6"/>
      <c r="AW598" s="6"/>
      <c r="AZ598" s="6" t="str">
        <f t="shared" si="30"/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 t="shared" si="31"/>
        <v/>
      </c>
      <c r="AI599" s="6" t="str">
        <f t="shared" si="29"/>
        <v/>
      </c>
      <c r="AK599" s="6"/>
      <c r="AL599" s="34"/>
      <c r="AM599" s="6"/>
      <c r="AN599" s="8"/>
      <c r="AV599" s="6"/>
      <c r="AW599" s="6"/>
      <c r="AZ599" s="6" t="str">
        <f t="shared" si="30"/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 t="shared" si="31"/>
        <v/>
      </c>
      <c r="AI600" s="6" t="str">
        <f t="shared" si="29"/>
        <v/>
      </c>
      <c r="AK600" s="6"/>
      <c r="AL600" s="34"/>
      <c r="AM600" s="6"/>
      <c r="AN600" s="8"/>
      <c r="AV600" s="6"/>
      <c r="AW600" s="6"/>
      <c r="AZ600" s="6" t="str">
        <f t="shared" si="30"/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 t="shared" si="31"/>
        <v/>
      </c>
      <c r="AI601" s="6" t="str">
        <f t="shared" si="29"/>
        <v/>
      </c>
      <c r="AK601" s="6"/>
      <c r="AL601" s="34"/>
      <c r="AM601" s="6"/>
      <c r="AN601" s="8"/>
      <c r="AV601" s="6"/>
      <c r="AW601" s="6"/>
      <c r="AZ601" s="6" t="str">
        <f t="shared" si="30"/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 t="shared" si="31"/>
        <v/>
      </c>
      <c r="AI602" s="6" t="str">
        <f t="shared" si="29"/>
        <v/>
      </c>
      <c r="AK602" s="6"/>
      <c r="AL602" s="34"/>
      <c r="AM602" s="6"/>
      <c r="AN602" s="8"/>
      <c r="AV602" s="6"/>
      <c r="AW602" s="6"/>
      <c r="AZ602" s="6" t="str">
        <f t="shared" si="30"/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 t="shared" si="31"/>
        <v/>
      </c>
      <c r="AI603" s="6" t="str">
        <f t="shared" si="29"/>
        <v/>
      </c>
      <c r="AK603" s="6"/>
      <c r="AL603" s="34"/>
      <c r="AM603" s="6"/>
      <c r="AN603" s="8"/>
      <c r="AV603" s="6"/>
      <c r="AW603" s="6"/>
      <c r="AZ603" s="6" t="str">
        <f t="shared" si="30"/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 t="shared" si="31"/>
        <v/>
      </c>
      <c r="AI604" s="6" t="str">
        <f t="shared" si="29"/>
        <v/>
      </c>
      <c r="AK604" s="6"/>
      <c r="AL604" s="34"/>
      <c r="AM604" s="6"/>
      <c r="AN604" s="8"/>
      <c r="AV604" s="6"/>
      <c r="AW604" s="6"/>
      <c r="AZ604" s="6" t="str">
        <f t="shared" si="30"/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 t="shared" si="31"/>
        <v/>
      </c>
      <c r="AI605" s="6" t="str">
        <f t="shared" si="29"/>
        <v/>
      </c>
      <c r="AK605" s="6"/>
      <c r="AL605" s="34"/>
      <c r="AM605" s="6"/>
      <c r="AN605" s="8"/>
      <c r="AV605" s="6"/>
      <c r="AW605" s="6"/>
      <c r="AZ605" s="6" t="str">
        <f t="shared" si="30"/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 t="shared" si="31"/>
        <v/>
      </c>
      <c r="AI606" s="6" t="str">
        <f t="shared" si="29"/>
        <v/>
      </c>
      <c r="AK606" s="6"/>
      <c r="AL606" s="34"/>
      <c r="AM606" s="6"/>
      <c r="AN606" s="8"/>
      <c r="AV606" s="6"/>
      <c r="AW606" s="6"/>
      <c r="AZ606" s="6" t="str">
        <f t="shared" si="30"/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 t="shared" si="31"/>
        <v/>
      </c>
      <c r="AI607" s="6" t="str">
        <f t="shared" si="29"/>
        <v/>
      </c>
      <c r="AK607" s="6"/>
      <c r="AL607" s="34"/>
      <c r="AM607" s="6"/>
      <c r="AN607" s="8"/>
      <c r="AV607" s="6"/>
      <c r="AW607" s="6"/>
      <c r="AZ607" s="6" t="str">
        <f t="shared" si="30"/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 t="shared" si="31"/>
        <v/>
      </c>
      <c r="AI608" s="6" t="str">
        <f t="shared" si="29"/>
        <v/>
      </c>
      <c r="AK608" s="6"/>
      <c r="AL608" s="34"/>
      <c r="AM608" s="6"/>
      <c r="AN608" s="8"/>
      <c r="AV608" s="6"/>
      <c r="AW608" s="6"/>
      <c r="AZ608" s="6" t="str">
        <f t="shared" si="30"/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 t="shared" si="31"/>
        <v/>
      </c>
      <c r="AI609" s="6" t="str">
        <f t="shared" si="29"/>
        <v/>
      </c>
      <c r="AK609" s="6"/>
      <c r="AL609" s="34"/>
      <c r="AM609" s="6"/>
      <c r="AN609" s="8"/>
      <c r="AV609" s="6"/>
      <c r="AW609" s="6"/>
      <c r="AZ609" s="6" t="str">
        <f t="shared" si="30"/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 t="shared" si="31"/>
        <v/>
      </c>
      <c r="AI610" s="6" t="str">
        <f t="shared" si="29"/>
        <v/>
      </c>
      <c r="AK610" s="6"/>
      <c r="AL610" s="34"/>
      <c r="AM610" s="6"/>
      <c r="AN610" s="8"/>
      <c r="AV610" s="6"/>
      <c r="AW610" s="6"/>
      <c r="AZ610" s="6" t="str">
        <f t="shared" si="30"/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 t="shared" si="31"/>
        <v/>
      </c>
      <c r="AI611" s="6" t="str">
        <f t="shared" si="29"/>
        <v/>
      </c>
      <c r="AK611" s="6"/>
      <c r="AL611" s="34"/>
      <c r="AM611" s="6"/>
      <c r="AN611" s="8"/>
      <c r="AV611" s="6"/>
      <c r="AW611" s="6"/>
      <c r="AZ611" s="6" t="str">
        <f t="shared" si="30"/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 t="shared" si="31"/>
        <v/>
      </c>
      <c r="AI612" s="6" t="str">
        <f t="shared" si="29"/>
        <v/>
      </c>
      <c r="AK612" s="6"/>
      <c r="AL612" s="34"/>
      <c r="AM612" s="6"/>
      <c r="AN612" s="8"/>
      <c r="AV612" s="6"/>
      <c r="AW612" s="6"/>
      <c r="AZ612" s="6" t="str">
        <f t="shared" si="30"/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 t="shared" si="31"/>
        <v/>
      </c>
      <c r="AI613" s="6" t="str">
        <f t="shared" ref="AI613:AI676" si="32"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 t="shared" ref="AZ613:AZ676" si="33"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 t="shared" si="31"/>
        <v/>
      </c>
      <c r="AI614" s="6" t="str">
        <f t="shared" si="32"/>
        <v/>
      </c>
      <c r="AK614" s="6"/>
      <c r="AL614" s="34"/>
      <c r="AM614" s="6"/>
      <c r="AN614" s="8"/>
      <c r="AV614" s="6"/>
      <c r="AW614" s="6"/>
      <c r="AZ614" s="6" t="str">
        <f t="shared" si="33"/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 t="shared" si="31"/>
        <v/>
      </c>
      <c r="AI615" s="6" t="str">
        <f t="shared" si="32"/>
        <v/>
      </c>
      <c r="AK615" s="6"/>
      <c r="AL615" s="34"/>
      <c r="AM615" s="6"/>
      <c r="AN615" s="8"/>
      <c r="AV615" s="6"/>
      <c r="AW615" s="6"/>
      <c r="AZ615" s="6" t="str">
        <f t="shared" si="33"/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 t="shared" si="31"/>
        <v/>
      </c>
      <c r="AI616" s="6" t="str">
        <f t="shared" si="32"/>
        <v/>
      </c>
      <c r="AK616" s="6"/>
      <c r="AL616" s="34"/>
      <c r="AM616" s="6"/>
      <c r="AN616" s="8"/>
      <c r="AV616" s="6"/>
      <c r="AW616" s="6"/>
      <c r="AZ616" s="6" t="str">
        <f t="shared" si="33"/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 t="shared" si="31"/>
        <v/>
      </c>
      <c r="AI617" s="6" t="str">
        <f t="shared" si="32"/>
        <v/>
      </c>
      <c r="AK617" s="6"/>
      <c r="AL617" s="34"/>
      <c r="AM617" s="6"/>
      <c r="AN617" s="8"/>
      <c r="AV617" s="6"/>
      <c r="AW617" s="6"/>
      <c r="AZ617" s="6" t="str">
        <f t="shared" si="33"/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 t="shared" si="31"/>
        <v/>
      </c>
      <c r="AI618" s="6" t="str">
        <f t="shared" si="32"/>
        <v/>
      </c>
      <c r="AK618" s="6"/>
      <c r="AL618" s="34"/>
      <c r="AM618" s="6"/>
      <c r="AN618" s="8"/>
      <c r="AV618" s="6"/>
      <c r="AW618" s="6"/>
      <c r="AZ618" s="6" t="str">
        <f t="shared" si="33"/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 t="shared" si="31"/>
        <v/>
      </c>
      <c r="AI619" s="6" t="str">
        <f t="shared" si="32"/>
        <v/>
      </c>
      <c r="AK619" s="6"/>
      <c r="AL619" s="34"/>
      <c r="AM619" s="6"/>
      <c r="AN619" s="8"/>
      <c r="AV619" s="6"/>
      <c r="AW619" s="6"/>
      <c r="AZ619" s="6" t="str">
        <f t="shared" si="33"/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 t="shared" si="31"/>
        <v/>
      </c>
      <c r="AI620" s="6" t="str">
        <f t="shared" si="32"/>
        <v/>
      </c>
      <c r="AK620" s="6"/>
      <c r="AL620" s="34"/>
      <c r="AM620" s="6"/>
      <c r="AN620" s="8"/>
      <c r="AV620" s="6"/>
      <c r="AW620" s="6"/>
      <c r="AZ620" s="6" t="str">
        <f t="shared" si="33"/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 t="shared" si="31"/>
        <v/>
      </c>
      <c r="AI621" s="6" t="str">
        <f t="shared" si="32"/>
        <v/>
      </c>
      <c r="AK621" s="6"/>
      <c r="AL621" s="34"/>
      <c r="AM621" s="6"/>
      <c r="AN621" s="8"/>
      <c r="AV621" s="6"/>
      <c r="AW621" s="6"/>
      <c r="AZ621" s="6" t="str">
        <f t="shared" si="33"/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 t="shared" si="31"/>
        <v/>
      </c>
      <c r="AI622" s="6" t="str">
        <f t="shared" si="32"/>
        <v/>
      </c>
      <c r="AK622" s="6"/>
      <c r="AL622" s="34"/>
      <c r="AM622" s="6"/>
      <c r="AN622" s="8"/>
      <c r="AV622" s="6"/>
      <c r="AW622" s="6"/>
      <c r="AZ622" s="6" t="str">
        <f t="shared" si="33"/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 t="shared" si="31"/>
        <v/>
      </c>
      <c r="AI623" s="6" t="str">
        <f t="shared" si="32"/>
        <v/>
      </c>
      <c r="AK623" s="6"/>
      <c r="AL623" s="34"/>
      <c r="AM623" s="6"/>
      <c r="AN623" s="8"/>
      <c r="AV623" s="6"/>
      <c r="AW623" s="6"/>
      <c r="AZ623" s="6" t="str">
        <f t="shared" si="33"/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 t="shared" si="31"/>
        <v/>
      </c>
      <c r="AI624" s="6" t="str">
        <f t="shared" si="32"/>
        <v/>
      </c>
      <c r="AK624" s="6"/>
      <c r="AL624" s="34"/>
      <c r="AM624" s="6"/>
      <c r="AN624" s="8"/>
      <c r="AV624" s="6"/>
      <c r="AW624" s="6"/>
      <c r="AZ624" s="6" t="str">
        <f t="shared" si="33"/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 t="shared" si="31"/>
        <v/>
      </c>
      <c r="AI625" s="6" t="str">
        <f t="shared" si="32"/>
        <v/>
      </c>
      <c r="AK625" s="6"/>
      <c r="AL625" s="34"/>
      <c r="AM625" s="6"/>
      <c r="AN625" s="8"/>
      <c r="AV625" s="6"/>
      <c r="AW625" s="6"/>
      <c r="AZ625" s="6" t="str">
        <f t="shared" si="33"/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 t="shared" si="31"/>
        <v/>
      </c>
      <c r="AI626" s="6" t="str">
        <f t="shared" si="32"/>
        <v/>
      </c>
      <c r="AK626" s="6"/>
      <c r="AL626" s="34"/>
      <c r="AM626" s="6"/>
      <c r="AN626" s="8"/>
      <c r="AV626" s="6"/>
      <c r="AW626" s="6"/>
      <c r="AZ626" s="6" t="str">
        <f t="shared" si="33"/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 t="shared" si="31"/>
        <v/>
      </c>
      <c r="AI627" s="6" t="str">
        <f t="shared" si="32"/>
        <v/>
      </c>
      <c r="AK627" s="6"/>
      <c r="AL627" s="34"/>
      <c r="AM627" s="6"/>
      <c r="AN627" s="8"/>
      <c r="AV627" s="6"/>
      <c r="AW627" s="6"/>
      <c r="AZ627" s="6" t="str">
        <f t="shared" si="33"/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 t="shared" si="31"/>
        <v/>
      </c>
      <c r="AI628" s="6" t="str">
        <f t="shared" si="32"/>
        <v/>
      </c>
      <c r="AK628" s="6"/>
      <c r="AL628" s="34"/>
      <c r="AM628" s="6"/>
      <c r="AN628" s="8"/>
      <c r="AV628" s="6"/>
      <c r="AW628" s="6"/>
      <c r="AZ628" s="6" t="str">
        <f t="shared" si="33"/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 t="shared" si="31"/>
        <v/>
      </c>
      <c r="AI629" s="6" t="str">
        <f t="shared" si="32"/>
        <v/>
      </c>
      <c r="AK629" s="6"/>
      <c r="AL629" s="34"/>
      <c r="AM629" s="6"/>
      <c r="AN629" s="8"/>
      <c r="AV629" s="6"/>
      <c r="AW629" s="6"/>
      <c r="AZ629" s="6" t="str">
        <f t="shared" si="33"/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 t="shared" si="31"/>
        <v/>
      </c>
      <c r="AI630" s="6" t="str">
        <f t="shared" si="32"/>
        <v/>
      </c>
      <c r="AK630" s="6"/>
      <c r="AL630" s="34"/>
      <c r="AM630" s="6"/>
      <c r="AN630" s="8"/>
      <c r="AV630" s="6"/>
      <c r="AW630" s="6"/>
      <c r="AZ630" s="6" t="str">
        <f t="shared" si="33"/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 t="shared" si="31"/>
        <v/>
      </c>
      <c r="AI631" s="6" t="str">
        <f t="shared" si="32"/>
        <v/>
      </c>
      <c r="AK631" s="6"/>
      <c r="AL631" s="34"/>
      <c r="AM631" s="6"/>
      <c r="AN631" s="8"/>
      <c r="AV631" s="6"/>
      <c r="AW631" s="6"/>
      <c r="AZ631" s="6" t="str">
        <f t="shared" si="33"/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 t="shared" si="31"/>
        <v/>
      </c>
      <c r="AI632" s="6" t="str">
        <f t="shared" si="32"/>
        <v/>
      </c>
      <c r="AK632" s="6"/>
      <c r="AL632" s="34"/>
      <c r="AM632" s="6"/>
      <c r="AN632" s="8"/>
      <c r="AV632" s="6"/>
      <c r="AW632" s="6"/>
      <c r="AZ632" s="6" t="str">
        <f t="shared" si="33"/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 t="shared" si="31"/>
        <v/>
      </c>
      <c r="AI633" s="6" t="str">
        <f t="shared" si="32"/>
        <v/>
      </c>
      <c r="AK633" s="6"/>
      <c r="AL633" s="34"/>
      <c r="AM633" s="6"/>
      <c r="AN633" s="8"/>
      <c r="AV633" s="6"/>
      <c r="AW633" s="6"/>
      <c r="AZ633" s="6" t="str">
        <f t="shared" si="33"/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 t="shared" si="31"/>
        <v/>
      </c>
      <c r="AI634" s="6" t="str">
        <f t="shared" si="32"/>
        <v/>
      </c>
      <c r="AK634" s="6"/>
      <c r="AL634" s="34"/>
      <c r="AM634" s="6"/>
      <c r="AN634" s="8"/>
      <c r="AV634" s="6"/>
      <c r="AW634" s="6"/>
      <c r="AZ634" s="6" t="str">
        <f t="shared" si="33"/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 t="shared" si="31"/>
        <v/>
      </c>
      <c r="AI635" s="6" t="str">
        <f t="shared" si="32"/>
        <v/>
      </c>
      <c r="AK635" s="6"/>
      <c r="AL635" s="34"/>
      <c r="AM635" s="6"/>
      <c r="AN635" s="8"/>
      <c r="AV635" s="6"/>
      <c r="AW635" s="6"/>
      <c r="AZ635" s="6" t="str">
        <f t="shared" si="33"/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 t="shared" si="31"/>
        <v/>
      </c>
      <c r="AI636" s="6" t="str">
        <f t="shared" si="32"/>
        <v/>
      </c>
      <c r="AK636" s="6"/>
      <c r="AL636" s="34"/>
      <c r="AM636" s="6"/>
      <c r="AN636" s="8"/>
      <c r="AV636" s="6"/>
      <c r="AW636" s="6"/>
      <c r="AZ636" s="6" t="str">
        <f t="shared" si="33"/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 t="shared" ref="AH637:AH700" si="34">IF(ISBLANK(AG637),  "", _xlfn.CONCAT("haas/entity/sensor/", LOWER(C637), "/", E637, "/config"))</f>
        <v/>
      </c>
      <c r="AI637" s="6" t="str">
        <f t="shared" si="32"/>
        <v/>
      </c>
      <c r="AK637" s="6"/>
      <c r="AL637" s="34"/>
      <c r="AM637" s="6"/>
      <c r="AN637" s="8"/>
      <c r="AV637" s="6"/>
      <c r="AW637" s="6"/>
      <c r="AZ637" s="6" t="str">
        <f t="shared" si="33"/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 t="shared" si="34"/>
        <v/>
      </c>
      <c r="AI638" s="6" t="str">
        <f t="shared" si="32"/>
        <v/>
      </c>
      <c r="AK638" s="6"/>
      <c r="AL638" s="34"/>
      <c r="AM638" s="6"/>
      <c r="AN638" s="8"/>
      <c r="AV638" s="6"/>
      <c r="AW638" s="6"/>
      <c r="AZ638" s="6" t="str">
        <f t="shared" si="33"/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 t="shared" si="34"/>
        <v/>
      </c>
      <c r="AI639" s="6" t="str">
        <f t="shared" si="32"/>
        <v/>
      </c>
      <c r="AK639" s="6"/>
      <c r="AL639" s="34"/>
      <c r="AM639" s="6"/>
      <c r="AN639" s="8"/>
      <c r="AV639" s="6"/>
      <c r="AW639" s="6"/>
      <c r="AZ639" s="6" t="str">
        <f t="shared" si="33"/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 t="shared" si="34"/>
        <v/>
      </c>
      <c r="AI640" s="6" t="str">
        <f t="shared" si="32"/>
        <v/>
      </c>
      <c r="AK640" s="6"/>
      <c r="AL640" s="34"/>
      <c r="AM640" s="6"/>
      <c r="AN640" s="8"/>
      <c r="AV640" s="6"/>
      <c r="AW640" s="6"/>
      <c r="AZ640" s="6" t="str">
        <f t="shared" si="33"/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 t="shared" si="34"/>
        <v/>
      </c>
      <c r="AI641" s="6" t="str">
        <f t="shared" si="32"/>
        <v/>
      </c>
      <c r="AK641" s="6"/>
      <c r="AL641" s="34"/>
      <c r="AM641" s="6"/>
      <c r="AN641" s="8"/>
      <c r="AV641" s="6"/>
      <c r="AW641" s="6"/>
      <c r="AZ641" s="6" t="str">
        <f t="shared" si="33"/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 t="shared" si="34"/>
        <v/>
      </c>
      <c r="AI642" s="6" t="str">
        <f t="shared" si="32"/>
        <v/>
      </c>
      <c r="AK642" s="6"/>
      <c r="AL642" s="34"/>
      <c r="AM642" s="6"/>
      <c r="AN642" s="8"/>
      <c r="AV642" s="6"/>
      <c r="AW642" s="6"/>
      <c r="AZ642" s="6" t="str">
        <f t="shared" si="33"/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 t="shared" si="34"/>
        <v/>
      </c>
      <c r="AI643" s="6" t="str">
        <f t="shared" si="32"/>
        <v/>
      </c>
      <c r="AK643" s="6"/>
      <c r="AL643" s="34"/>
      <c r="AM643" s="6"/>
      <c r="AN643" s="8"/>
      <c r="AV643" s="6"/>
      <c r="AW643" s="6"/>
      <c r="AZ643" s="6" t="str">
        <f t="shared" si="33"/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 t="shared" si="34"/>
        <v/>
      </c>
      <c r="AI644" s="6" t="str">
        <f t="shared" si="32"/>
        <v/>
      </c>
      <c r="AK644" s="6"/>
      <c r="AL644" s="34"/>
      <c r="AM644" s="6"/>
      <c r="AN644" s="8"/>
      <c r="AV644" s="6"/>
      <c r="AW644" s="6"/>
      <c r="AZ644" s="6" t="str">
        <f t="shared" si="33"/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 t="shared" si="34"/>
        <v/>
      </c>
      <c r="AI645" s="6" t="str">
        <f t="shared" si="32"/>
        <v/>
      </c>
      <c r="AK645" s="6"/>
      <c r="AL645" s="34"/>
      <c r="AM645" s="6"/>
      <c r="AN645" s="8"/>
      <c r="AV645" s="6"/>
      <c r="AW645" s="6"/>
      <c r="AZ645" s="6" t="str">
        <f t="shared" si="33"/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 t="shared" si="34"/>
        <v/>
      </c>
      <c r="AI646" s="6" t="str">
        <f t="shared" si="32"/>
        <v/>
      </c>
      <c r="AK646" s="6"/>
      <c r="AL646" s="34"/>
      <c r="AM646" s="6"/>
      <c r="AN646" s="8"/>
      <c r="AV646" s="6"/>
      <c r="AW646" s="6"/>
      <c r="AZ646" s="6" t="str">
        <f t="shared" si="33"/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 t="shared" si="34"/>
        <v/>
      </c>
      <c r="AI647" s="6" t="str">
        <f t="shared" si="32"/>
        <v/>
      </c>
      <c r="AK647" s="6"/>
      <c r="AL647" s="34"/>
      <c r="AM647" s="6"/>
      <c r="AN647" s="8"/>
      <c r="AV647" s="6"/>
      <c r="AW647" s="6"/>
      <c r="AZ647" s="6" t="str">
        <f t="shared" si="33"/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 t="shared" si="34"/>
        <v/>
      </c>
      <c r="AI648" s="6" t="str">
        <f t="shared" si="32"/>
        <v/>
      </c>
      <c r="AK648" s="6"/>
      <c r="AL648" s="34"/>
      <c r="AM648" s="6"/>
      <c r="AN648" s="8"/>
      <c r="AV648" s="6"/>
      <c r="AW648" s="6"/>
      <c r="AZ648" s="6" t="str">
        <f t="shared" si="33"/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 t="shared" si="34"/>
        <v/>
      </c>
      <c r="AI649" s="6" t="str">
        <f t="shared" si="32"/>
        <v/>
      </c>
      <c r="AK649" s="6"/>
      <c r="AL649" s="34"/>
      <c r="AM649" s="6"/>
      <c r="AN649" s="8"/>
      <c r="AV649" s="6"/>
      <c r="AW649" s="6"/>
      <c r="AZ649" s="6" t="str">
        <f t="shared" si="33"/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 t="shared" si="34"/>
        <v/>
      </c>
      <c r="AI650" s="6" t="str">
        <f t="shared" si="32"/>
        <v/>
      </c>
      <c r="AK650" s="6"/>
      <c r="AL650" s="34"/>
      <c r="AM650" s="6"/>
      <c r="AN650" s="8"/>
      <c r="AV650" s="6"/>
      <c r="AW650" s="6"/>
      <c r="AZ650" s="6" t="str">
        <f t="shared" si="33"/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 t="shared" si="34"/>
        <v/>
      </c>
      <c r="AI651" s="6" t="str">
        <f t="shared" si="32"/>
        <v/>
      </c>
      <c r="AK651" s="6"/>
      <c r="AL651" s="34"/>
      <c r="AM651" s="6"/>
      <c r="AN651" s="8"/>
      <c r="AV651" s="6"/>
      <c r="AW651" s="6"/>
      <c r="AZ651" s="6" t="str">
        <f t="shared" si="33"/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 t="shared" si="34"/>
        <v/>
      </c>
      <c r="AI652" s="6" t="str">
        <f t="shared" si="32"/>
        <v/>
      </c>
      <c r="AK652" s="6"/>
      <c r="AL652" s="34"/>
      <c r="AM652" s="6"/>
      <c r="AN652" s="8"/>
      <c r="AV652" s="6"/>
      <c r="AW652" s="6"/>
      <c r="AZ652" s="6" t="str">
        <f t="shared" si="33"/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 t="shared" si="34"/>
        <v/>
      </c>
      <c r="AI653" s="6" t="str">
        <f t="shared" si="32"/>
        <v/>
      </c>
      <c r="AK653" s="6"/>
      <c r="AL653" s="34"/>
      <c r="AM653" s="6"/>
      <c r="AN653" s="8"/>
      <c r="AV653" s="6"/>
      <c r="AW653" s="6"/>
      <c r="AZ653" s="6" t="str">
        <f t="shared" si="33"/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 t="shared" si="34"/>
        <v/>
      </c>
      <c r="AI654" s="6" t="str">
        <f t="shared" si="32"/>
        <v/>
      </c>
      <c r="AK654" s="6"/>
      <c r="AL654" s="34"/>
      <c r="AM654" s="6"/>
      <c r="AN654" s="8"/>
      <c r="AV654" s="6"/>
      <c r="AW654" s="6"/>
      <c r="AZ654" s="6" t="str">
        <f t="shared" si="33"/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 t="shared" si="34"/>
        <v/>
      </c>
      <c r="AI655" s="6" t="str">
        <f t="shared" si="32"/>
        <v/>
      </c>
      <c r="AK655" s="6"/>
      <c r="AL655" s="34"/>
      <c r="AM655" s="6"/>
      <c r="AN655" s="8"/>
      <c r="AV655" s="6"/>
      <c r="AW655" s="6"/>
      <c r="AZ655" s="6" t="str">
        <f t="shared" si="33"/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 t="shared" si="34"/>
        <v/>
      </c>
      <c r="AI656" s="6" t="str">
        <f t="shared" si="32"/>
        <v/>
      </c>
      <c r="AK656" s="6"/>
      <c r="AL656" s="34"/>
      <c r="AM656" s="6"/>
      <c r="AN656" s="8"/>
      <c r="AV656" s="6"/>
      <c r="AW656" s="6"/>
      <c r="AZ656" s="6" t="str">
        <f t="shared" si="33"/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 t="shared" si="34"/>
        <v/>
      </c>
      <c r="AI657" s="6" t="str">
        <f t="shared" si="32"/>
        <v/>
      </c>
      <c r="AK657" s="6"/>
      <c r="AL657" s="34"/>
      <c r="AM657" s="6"/>
      <c r="AN657" s="8"/>
      <c r="AV657" s="6"/>
      <c r="AW657" s="6"/>
      <c r="AZ657" s="6" t="str">
        <f t="shared" si="33"/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 t="shared" si="34"/>
        <v/>
      </c>
      <c r="AI658" s="6" t="str">
        <f t="shared" si="32"/>
        <v/>
      </c>
      <c r="AK658" s="6"/>
      <c r="AL658" s="34"/>
      <c r="AM658" s="6"/>
      <c r="AN658" s="8"/>
      <c r="AV658" s="6"/>
      <c r="AW658" s="6"/>
      <c r="AZ658" s="6" t="str">
        <f t="shared" si="33"/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 t="shared" si="34"/>
        <v/>
      </c>
      <c r="AI659" s="6" t="str">
        <f t="shared" si="32"/>
        <v/>
      </c>
      <c r="AK659" s="6"/>
      <c r="AL659" s="34"/>
      <c r="AM659" s="6"/>
      <c r="AN659" s="8"/>
      <c r="AV659" s="6"/>
      <c r="AW659" s="6"/>
      <c r="AZ659" s="6" t="str">
        <f t="shared" si="33"/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 t="shared" si="34"/>
        <v/>
      </c>
      <c r="AI660" s="6" t="str">
        <f t="shared" si="32"/>
        <v/>
      </c>
      <c r="AK660" s="6"/>
      <c r="AL660" s="34"/>
      <c r="AM660" s="6"/>
      <c r="AN660" s="8"/>
      <c r="AV660" s="6"/>
      <c r="AW660" s="6"/>
      <c r="AZ660" s="6" t="str">
        <f t="shared" si="33"/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 t="shared" si="34"/>
        <v/>
      </c>
      <c r="AI661" s="6" t="str">
        <f t="shared" si="32"/>
        <v/>
      </c>
      <c r="AK661" s="6"/>
      <c r="AL661" s="34"/>
      <c r="AM661" s="6"/>
      <c r="AN661" s="8"/>
      <c r="AV661" s="6"/>
      <c r="AW661" s="6"/>
      <c r="AZ661" s="6" t="str">
        <f t="shared" si="33"/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 t="shared" si="34"/>
        <v/>
      </c>
      <c r="AI662" s="6" t="str">
        <f t="shared" si="32"/>
        <v/>
      </c>
      <c r="AK662" s="6"/>
      <c r="AL662" s="34"/>
      <c r="AM662" s="6"/>
      <c r="AN662" s="8"/>
      <c r="AV662" s="6"/>
      <c r="AW662" s="6"/>
      <c r="AZ662" s="6" t="str">
        <f t="shared" si="33"/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 t="shared" si="34"/>
        <v/>
      </c>
      <c r="AI663" s="6" t="str">
        <f t="shared" si="32"/>
        <v/>
      </c>
      <c r="AK663" s="6"/>
      <c r="AL663" s="34"/>
      <c r="AM663" s="6"/>
      <c r="AN663" s="8"/>
      <c r="AV663" s="6"/>
      <c r="AW663" s="6"/>
      <c r="AZ663" s="6" t="str">
        <f t="shared" si="33"/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 t="shared" si="34"/>
        <v/>
      </c>
      <c r="AI664" s="6" t="str">
        <f t="shared" si="32"/>
        <v/>
      </c>
      <c r="AK664" s="6"/>
      <c r="AL664" s="34"/>
      <c r="AM664" s="6"/>
      <c r="AN664" s="8"/>
      <c r="AV664" s="6"/>
      <c r="AW664" s="6"/>
      <c r="AZ664" s="6" t="str">
        <f t="shared" si="33"/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 t="shared" si="34"/>
        <v/>
      </c>
      <c r="AI665" s="6" t="str">
        <f t="shared" si="32"/>
        <v/>
      </c>
      <c r="AK665" s="6"/>
      <c r="AL665" s="34"/>
      <c r="AM665" s="6"/>
      <c r="AN665" s="8"/>
      <c r="AV665" s="6"/>
      <c r="AW665" s="6"/>
      <c r="AZ665" s="6" t="str">
        <f t="shared" si="33"/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 t="shared" si="34"/>
        <v/>
      </c>
      <c r="AI666" s="6" t="str">
        <f t="shared" si="32"/>
        <v/>
      </c>
      <c r="AK666" s="6"/>
      <c r="AL666" s="34"/>
      <c r="AM666" s="6"/>
      <c r="AN666" s="8"/>
      <c r="AV666" s="6"/>
      <c r="AW666" s="6"/>
      <c r="AZ666" s="6" t="str">
        <f t="shared" si="33"/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 t="shared" si="34"/>
        <v/>
      </c>
      <c r="AI667" s="6" t="str">
        <f t="shared" si="32"/>
        <v/>
      </c>
      <c r="AK667" s="6"/>
      <c r="AL667" s="34"/>
      <c r="AM667" s="6"/>
      <c r="AN667" s="8"/>
      <c r="AV667" s="6"/>
      <c r="AW667" s="6"/>
      <c r="AZ667" s="6" t="str">
        <f t="shared" si="33"/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 t="shared" si="34"/>
        <v/>
      </c>
      <c r="AI668" s="6" t="str">
        <f t="shared" si="32"/>
        <v/>
      </c>
      <c r="AK668" s="6"/>
      <c r="AL668" s="34"/>
      <c r="AM668" s="6"/>
      <c r="AN668" s="8"/>
      <c r="AV668" s="6"/>
      <c r="AW668" s="6"/>
      <c r="AZ668" s="6" t="str">
        <f t="shared" si="33"/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 t="shared" si="34"/>
        <v/>
      </c>
      <c r="AI669" s="6" t="str">
        <f t="shared" si="32"/>
        <v/>
      </c>
      <c r="AK669" s="6"/>
      <c r="AL669" s="34"/>
      <c r="AM669" s="6"/>
      <c r="AN669" s="8"/>
      <c r="AV669" s="6"/>
      <c r="AW669" s="6"/>
      <c r="AZ669" s="6" t="str">
        <f t="shared" si="33"/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 t="shared" si="34"/>
        <v/>
      </c>
      <c r="AI670" s="6" t="str">
        <f t="shared" si="32"/>
        <v/>
      </c>
      <c r="AK670" s="6"/>
      <c r="AL670" s="34"/>
      <c r="AM670" s="6"/>
      <c r="AN670" s="8"/>
      <c r="AV670" s="6"/>
      <c r="AW670" s="6"/>
      <c r="AZ670" s="6" t="str">
        <f t="shared" si="33"/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 t="shared" si="34"/>
        <v/>
      </c>
      <c r="AI671" s="6" t="str">
        <f t="shared" si="32"/>
        <v/>
      </c>
      <c r="AK671" s="6"/>
      <c r="AL671" s="34"/>
      <c r="AM671" s="6"/>
      <c r="AN671" s="8"/>
      <c r="AV671" s="6"/>
      <c r="AW671" s="6"/>
      <c r="AZ671" s="6" t="str">
        <f t="shared" si="33"/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 t="shared" si="34"/>
        <v/>
      </c>
      <c r="AI672" s="6" t="str">
        <f t="shared" si="32"/>
        <v/>
      </c>
      <c r="AK672" s="6"/>
      <c r="AL672" s="34"/>
      <c r="AM672" s="6"/>
      <c r="AN672" s="8"/>
      <c r="AV672" s="6"/>
      <c r="AW672" s="6"/>
      <c r="AZ672" s="6" t="str">
        <f t="shared" si="33"/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 t="shared" si="34"/>
        <v/>
      </c>
      <c r="AI673" s="6" t="str">
        <f t="shared" si="32"/>
        <v/>
      </c>
      <c r="AK673" s="6"/>
      <c r="AL673" s="34"/>
      <c r="AM673" s="6"/>
      <c r="AN673" s="8"/>
      <c r="AV673" s="6"/>
      <c r="AW673" s="6"/>
      <c r="AZ673" s="6" t="str">
        <f t="shared" si="33"/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 t="shared" si="34"/>
        <v/>
      </c>
      <c r="AI674" s="6" t="str">
        <f t="shared" si="32"/>
        <v/>
      </c>
      <c r="AK674" s="6"/>
      <c r="AL674" s="34"/>
      <c r="AM674" s="6"/>
      <c r="AN674" s="8"/>
      <c r="AV674" s="6"/>
      <c r="AW674" s="6"/>
      <c r="AZ674" s="6" t="str">
        <f t="shared" si="33"/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 t="shared" si="34"/>
        <v/>
      </c>
      <c r="AI675" s="6" t="str">
        <f t="shared" si="32"/>
        <v/>
      </c>
      <c r="AK675" s="6"/>
      <c r="AL675" s="34"/>
      <c r="AM675" s="6"/>
      <c r="AN675" s="8"/>
      <c r="AV675" s="6"/>
      <c r="AW675" s="6"/>
      <c r="AZ675" s="6" t="str">
        <f t="shared" si="33"/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 t="shared" si="34"/>
        <v/>
      </c>
      <c r="AI676" s="6" t="str">
        <f t="shared" si="32"/>
        <v/>
      </c>
      <c r="AK676" s="6"/>
      <c r="AL676" s="34"/>
      <c r="AM676" s="6"/>
      <c r="AN676" s="8"/>
      <c r="AV676" s="6"/>
      <c r="AW676" s="6"/>
      <c r="AZ676" s="6" t="str">
        <f t="shared" si="33"/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 t="shared" si="34"/>
        <v/>
      </c>
      <c r="AI677" s="6" t="str">
        <f t="shared" ref="AI677:AI729" si="35"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 t="shared" ref="AZ677:AZ729" si="36"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 t="shared" si="34"/>
        <v/>
      </c>
      <c r="AI678" s="6" t="str">
        <f t="shared" si="35"/>
        <v/>
      </c>
      <c r="AK678" s="6"/>
      <c r="AL678" s="34"/>
      <c r="AM678" s="6"/>
      <c r="AN678" s="8"/>
      <c r="AV678" s="6"/>
      <c r="AW678" s="6"/>
      <c r="AZ678" s="6" t="str">
        <f t="shared" si="36"/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 t="shared" si="34"/>
        <v/>
      </c>
      <c r="AI679" s="6" t="str">
        <f t="shared" si="35"/>
        <v/>
      </c>
      <c r="AK679" s="6"/>
      <c r="AL679" s="34"/>
      <c r="AM679" s="6"/>
      <c r="AN679" s="8"/>
      <c r="AV679" s="6"/>
      <c r="AW679" s="6"/>
      <c r="AZ679" s="6" t="str">
        <f t="shared" si="36"/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 t="shared" si="34"/>
        <v/>
      </c>
      <c r="AI680" s="6" t="str">
        <f t="shared" si="35"/>
        <v/>
      </c>
      <c r="AK680" s="6"/>
      <c r="AL680" s="34"/>
      <c r="AM680" s="6"/>
      <c r="AN680" s="8"/>
      <c r="AV680" s="6"/>
      <c r="AW680" s="6"/>
      <c r="AZ680" s="6" t="str">
        <f t="shared" si="36"/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 t="shared" si="34"/>
        <v/>
      </c>
      <c r="AI681" s="6" t="str">
        <f t="shared" si="35"/>
        <v/>
      </c>
      <c r="AK681" s="6"/>
      <c r="AL681" s="34"/>
      <c r="AM681" s="6"/>
      <c r="AN681" s="8"/>
      <c r="AV681" s="6"/>
      <c r="AW681" s="6"/>
      <c r="AZ681" s="6" t="str">
        <f t="shared" si="36"/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 t="shared" si="34"/>
        <v/>
      </c>
      <c r="AI682" s="6" t="str">
        <f t="shared" si="35"/>
        <v/>
      </c>
      <c r="AK682" s="6"/>
      <c r="AL682" s="34"/>
      <c r="AM682" s="6"/>
      <c r="AN682" s="8"/>
      <c r="AV682" s="6"/>
      <c r="AW682" s="6"/>
      <c r="AZ682" s="6" t="str">
        <f t="shared" si="36"/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 t="shared" si="34"/>
        <v/>
      </c>
      <c r="AI683" s="6" t="str">
        <f t="shared" si="35"/>
        <v/>
      </c>
      <c r="AK683" s="6"/>
      <c r="AL683" s="34"/>
      <c r="AM683" s="6"/>
      <c r="AN683" s="8"/>
      <c r="AV683" s="6"/>
      <c r="AW683" s="6"/>
      <c r="AZ683" s="6" t="str">
        <f t="shared" si="36"/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 t="shared" si="34"/>
        <v/>
      </c>
      <c r="AI684" s="6" t="str">
        <f t="shared" si="35"/>
        <v/>
      </c>
      <c r="AK684" s="6"/>
      <c r="AL684" s="34"/>
      <c r="AM684" s="6"/>
      <c r="AN684" s="8"/>
      <c r="AV684" s="6"/>
      <c r="AW684" s="6"/>
      <c r="AZ684" s="6" t="str">
        <f t="shared" si="36"/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 t="shared" si="34"/>
        <v/>
      </c>
      <c r="AI685" s="6" t="str">
        <f t="shared" si="35"/>
        <v/>
      </c>
      <c r="AK685" s="6"/>
      <c r="AL685" s="34"/>
      <c r="AM685" s="6"/>
      <c r="AN685" s="8"/>
      <c r="AV685" s="6"/>
      <c r="AW685" s="6"/>
      <c r="AZ685" s="6" t="str">
        <f t="shared" si="36"/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 t="shared" si="34"/>
        <v/>
      </c>
      <c r="AI686" s="6" t="str">
        <f t="shared" si="35"/>
        <v/>
      </c>
      <c r="AK686" s="6"/>
      <c r="AL686" s="34"/>
      <c r="AM686" s="6"/>
      <c r="AN686" s="8"/>
      <c r="AV686" s="6"/>
      <c r="AW686" s="6"/>
      <c r="AZ686" s="6" t="str">
        <f t="shared" si="36"/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 t="shared" si="34"/>
        <v/>
      </c>
      <c r="AI687" s="6" t="str">
        <f t="shared" si="35"/>
        <v/>
      </c>
      <c r="AK687" s="6"/>
      <c r="AL687" s="34"/>
      <c r="AM687" s="6"/>
      <c r="AN687" s="8"/>
      <c r="AV687" s="6"/>
      <c r="AW687" s="6"/>
      <c r="AZ687" s="6" t="str">
        <f t="shared" si="36"/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 t="shared" si="34"/>
        <v/>
      </c>
      <c r="AI688" s="6" t="str">
        <f t="shared" si="35"/>
        <v/>
      </c>
      <c r="AK688" s="6"/>
      <c r="AL688" s="34"/>
      <c r="AM688" s="6"/>
      <c r="AN688" s="8"/>
      <c r="AV688" s="6"/>
      <c r="AW688" s="6"/>
      <c r="AZ688" s="6" t="str">
        <f t="shared" si="36"/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 t="shared" si="34"/>
        <v/>
      </c>
      <c r="AI689" s="6" t="str">
        <f t="shared" si="35"/>
        <v/>
      </c>
      <c r="AK689" s="6"/>
      <c r="AL689" s="34"/>
      <c r="AM689" s="6"/>
      <c r="AN689" s="8"/>
      <c r="AV689" s="6"/>
      <c r="AW689" s="6"/>
      <c r="AZ689" s="6" t="str">
        <f t="shared" si="36"/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 t="shared" si="34"/>
        <v/>
      </c>
      <c r="AI690" s="6" t="str">
        <f t="shared" si="35"/>
        <v/>
      </c>
      <c r="AK690" s="6"/>
      <c r="AL690" s="34"/>
      <c r="AM690" s="6"/>
      <c r="AN690" s="8"/>
      <c r="AV690" s="6"/>
      <c r="AW690" s="6"/>
      <c r="AZ690" s="6" t="str">
        <f t="shared" si="36"/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 t="shared" si="34"/>
        <v/>
      </c>
      <c r="AI691" s="6" t="str">
        <f t="shared" si="35"/>
        <v/>
      </c>
      <c r="AK691" s="6"/>
      <c r="AL691" s="34"/>
      <c r="AM691" s="6"/>
      <c r="AN691" s="8"/>
      <c r="AV691" s="6"/>
      <c r="AW691" s="6"/>
      <c r="AZ691" s="6" t="str">
        <f t="shared" si="36"/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 t="shared" si="34"/>
        <v/>
      </c>
      <c r="AI692" s="6" t="str">
        <f t="shared" si="35"/>
        <v/>
      </c>
      <c r="AK692" s="6"/>
      <c r="AL692" s="34"/>
      <c r="AM692" s="6"/>
      <c r="AN692" s="8"/>
      <c r="AV692" s="6"/>
      <c r="AW692" s="6"/>
      <c r="AZ692" s="6" t="str">
        <f t="shared" si="36"/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 t="shared" si="34"/>
        <v/>
      </c>
      <c r="AI693" s="6" t="str">
        <f t="shared" si="35"/>
        <v/>
      </c>
      <c r="AK693" s="6"/>
      <c r="AL693" s="34"/>
      <c r="AM693" s="6"/>
      <c r="AN693" s="8"/>
      <c r="AV693" s="6"/>
      <c r="AW693" s="6"/>
      <c r="AZ693" s="6" t="str">
        <f t="shared" si="36"/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 t="shared" si="34"/>
        <v/>
      </c>
      <c r="AI694" s="6" t="str">
        <f t="shared" si="35"/>
        <v/>
      </c>
      <c r="AK694" s="6"/>
      <c r="AL694" s="34"/>
      <c r="AM694" s="6"/>
      <c r="AN694" s="8"/>
      <c r="AV694" s="6"/>
      <c r="AW694" s="6"/>
      <c r="AZ694" s="6" t="str">
        <f t="shared" si="36"/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 t="shared" si="34"/>
        <v/>
      </c>
      <c r="AI695" s="6" t="str">
        <f t="shared" si="35"/>
        <v/>
      </c>
      <c r="AK695" s="6"/>
      <c r="AL695" s="34"/>
      <c r="AM695" s="6"/>
      <c r="AN695" s="8"/>
      <c r="AV695" s="6"/>
      <c r="AW695" s="6"/>
      <c r="AZ695" s="6" t="str">
        <f t="shared" si="36"/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 t="shared" si="34"/>
        <v/>
      </c>
      <c r="AI696" s="6" t="str">
        <f t="shared" si="35"/>
        <v/>
      </c>
      <c r="AK696" s="6"/>
      <c r="AL696" s="34"/>
      <c r="AM696" s="6"/>
      <c r="AN696" s="8"/>
      <c r="AV696" s="6"/>
      <c r="AW696" s="6"/>
      <c r="AZ696" s="6" t="str">
        <f t="shared" si="36"/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 t="shared" si="34"/>
        <v/>
      </c>
      <c r="AI697" s="6" t="str">
        <f t="shared" si="35"/>
        <v/>
      </c>
      <c r="AK697" s="6"/>
      <c r="AL697" s="34"/>
      <c r="AM697" s="6"/>
      <c r="AN697" s="8"/>
      <c r="AV697" s="6"/>
      <c r="AW697" s="6"/>
      <c r="AZ697" s="6" t="str">
        <f t="shared" si="36"/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 t="shared" si="34"/>
        <v/>
      </c>
      <c r="AI698" s="6" t="str">
        <f t="shared" si="35"/>
        <v/>
      </c>
      <c r="AK698" s="6"/>
      <c r="AL698" s="34"/>
      <c r="AM698" s="6"/>
      <c r="AN698" s="8"/>
      <c r="AV698" s="6"/>
      <c r="AW698" s="6"/>
      <c r="AZ698" s="6" t="str">
        <f t="shared" si="36"/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 t="shared" si="34"/>
        <v/>
      </c>
      <c r="AI699" s="6" t="str">
        <f t="shared" si="35"/>
        <v/>
      </c>
      <c r="AK699" s="6"/>
      <c r="AL699" s="34"/>
      <c r="AM699" s="6"/>
      <c r="AN699" s="8"/>
      <c r="AV699" s="6"/>
      <c r="AW699" s="6"/>
      <c r="AZ699" s="6" t="str">
        <f t="shared" si="36"/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 t="shared" si="34"/>
        <v/>
      </c>
      <c r="AI700" s="6" t="str">
        <f t="shared" si="35"/>
        <v/>
      </c>
      <c r="AK700" s="6"/>
      <c r="AL700" s="34"/>
      <c r="AM700" s="6"/>
      <c r="AN700" s="8"/>
      <c r="AV700" s="6"/>
      <c r="AW700" s="6"/>
      <c r="AZ700" s="6" t="str">
        <f t="shared" si="36"/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 t="shared" ref="AH701:AH764" si="37">IF(ISBLANK(AG701),  "", _xlfn.CONCAT("haas/entity/sensor/", LOWER(C701), "/", E701, "/config"))</f>
        <v/>
      </c>
      <c r="AI701" s="6" t="str">
        <f t="shared" si="35"/>
        <v/>
      </c>
      <c r="AK701" s="6"/>
      <c r="AL701" s="34"/>
      <c r="AM701" s="6"/>
      <c r="AN701" s="8"/>
      <c r="AV701" s="6"/>
      <c r="AW701" s="6"/>
      <c r="AZ701" s="6" t="str">
        <f t="shared" si="36"/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 t="shared" si="37"/>
        <v/>
      </c>
      <c r="AI702" s="6" t="str">
        <f t="shared" si="35"/>
        <v/>
      </c>
      <c r="AK702" s="6"/>
      <c r="AL702" s="34"/>
      <c r="AM702" s="6"/>
      <c r="AN702" s="8"/>
      <c r="AV702" s="6"/>
      <c r="AW702" s="6"/>
      <c r="AZ702" s="6" t="str">
        <f t="shared" si="36"/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 t="shared" si="37"/>
        <v/>
      </c>
      <c r="AI703" s="6" t="str">
        <f t="shared" si="35"/>
        <v/>
      </c>
      <c r="AK703" s="6"/>
      <c r="AL703" s="34"/>
      <c r="AM703" s="6"/>
      <c r="AN703" s="8"/>
      <c r="AV703" s="6"/>
      <c r="AW703" s="6"/>
      <c r="AZ703" s="6" t="str">
        <f t="shared" si="36"/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 t="shared" si="37"/>
        <v/>
      </c>
      <c r="AI704" s="6" t="str">
        <f t="shared" si="35"/>
        <v/>
      </c>
      <c r="AK704" s="6"/>
      <c r="AL704" s="34"/>
      <c r="AM704" s="6"/>
      <c r="AN704" s="8"/>
      <c r="AV704" s="6"/>
      <c r="AW704" s="6"/>
      <c r="AZ704" s="6" t="str">
        <f t="shared" si="36"/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 t="shared" si="37"/>
        <v/>
      </c>
      <c r="AI705" s="6" t="str">
        <f t="shared" si="35"/>
        <v/>
      </c>
      <c r="AK705" s="6"/>
      <c r="AL705" s="34"/>
      <c r="AM705" s="6"/>
      <c r="AN705" s="8"/>
      <c r="AV705" s="6"/>
      <c r="AW705" s="6"/>
      <c r="AZ705" s="6" t="str">
        <f t="shared" si="36"/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 t="shared" si="37"/>
        <v/>
      </c>
      <c r="AI706" s="6" t="str">
        <f t="shared" si="35"/>
        <v/>
      </c>
      <c r="AK706" s="6"/>
      <c r="AL706" s="34"/>
      <c r="AM706" s="6"/>
      <c r="AN706" s="8"/>
      <c r="AV706" s="6"/>
      <c r="AW706" s="6"/>
      <c r="AZ706" s="6" t="str">
        <f t="shared" si="36"/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 t="shared" si="37"/>
        <v/>
      </c>
      <c r="AI707" s="6" t="str">
        <f t="shared" si="35"/>
        <v/>
      </c>
      <c r="AK707" s="6"/>
      <c r="AL707" s="34"/>
      <c r="AM707" s="6"/>
      <c r="AN707" s="8"/>
      <c r="AV707" s="6"/>
      <c r="AW707" s="6"/>
      <c r="AZ707" s="6" t="str">
        <f t="shared" si="36"/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 t="shared" si="37"/>
        <v/>
      </c>
      <c r="AI708" s="6" t="str">
        <f t="shared" si="35"/>
        <v/>
      </c>
      <c r="AK708" s="6"/>
      <c r="AL708" s="34"/>
      <c r="AM708" s="6"/>
      <c r="AN708" s="8"/>
      <c r="AV708" s="6"/>
      <c r="AW708" s="6"/>
      <c r="AZ708" s="6" t="str">
        <f t="shared" si="36"/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 t="shared" si="37"/>
        <v/>
      </c>
      <c r="AI709" s="6" t="str">
        <f t="shared" si="35"/>
        <v/>
      </c>
      <c r="AK709" s="6"/>
      <c r="AL709" s="34"/>
      <c r="AM709" s="6"/>
      <c r="AN709" s="8"/>
      <c r="AV709" s="6"/>
      <c r="AW709" s="6"/>
      <c r="AZ709" s="6" t="str">
        <f t="shared" si="36"/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 t="shared" si="37"/>
        <v/>
      </c>
      <c r="AI710" s="6" t="str">
        <f t="shared" si="35"/>
        <v/>
      </c>
      <c r="AK710" s="6"/>
      <c r="AL710" s="34"/>
      <c r="AM710" s="6"/>
      <c r="AN710" s="8"/>
      <c r="AV710" s="6"/>
      <c r="AW710" s="6"/>
      <c r="AZ710" s="6" t="str">
        <f t="shared" si="36"/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 t="shared" si="37"/>
        <v/>
      </c>
      <c r="AI711" s="6" t="str">
        <f t="shared" si="35"/>
        <v/>
      </c>
      <c r="AK711" s="6"/>
      <c r="AL711" s="34"/>
      <c r="AM711" s="6"/>
      <c r="AN711" s="8"/>
      <c r="AV711" s="6"/>
      <c r="AW711" s="6"/>
      <c r="AZ711" s="6" t="str">
        <f t="shared" si="36"/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 t="shared" si="37"/>
        <v/>
      </c>
      <c r="AI712" s="6" t="str">
        <f t="shared" si="35"/>
        <v/>
      </c>
      <c r="AK712" s="6"/>
      <c r="AL712" s="34"/>
      <c r="AM712" s="6"/>
      <c r="AN712" s="8"/>
      <c r="AV712" s="6"/>
      <c r="AW712" s="6"/>
      <c r="AZ712" s="6" t="str">
        <f t="shared" si="36"/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 t="shared" si="37"/>
        <v/>
      </c>
      <c r="AI713" s="6" t="str">
        <f t="shared" si="35"/>
        <v/>
      </c>
      <c r="AK713" s="6"/>
      <c r="AL713" s="34"/>
      <c r="AM713" s="6"/>
      <c r="AN713" s="8"/>
      <c r="AV713" s="6"/>
      <c r="AW713" s="6"/>
      <c r="AZ713" s="6" t="str">
        <f t="shared" si="36"/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 t="shared" si="37"/>
        <v/>
      </c>
      <c r="AI714" s="6" t="str">
        <f t="shared" si="35"/>
        <v/>
      </c>
      <c r="AK714" s="6"/>
      <c r="AL714" s="34"/>
      <c r="AM714" s="6"/>
      <c r="AN714" s="8"/>
      <c r="AV714" s="6"/>
      <c r="AW714" s="6"/>
      <c r="AZ714" s="6" t="str">
        <f t="shared" si="36"/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 t="shared" si="37"/>
        <v/>
      </c>
      <c r="AI715" s="6" t="str">
        <f t="shared" si="35"/>
        <v/>
      </c>
      <c r="AK715" s="6"/>
      <c r="AL715" s="34"/>
      <c r="AM715" s="6"/>
      <c r="AN715" s="8"/>
      <c r="AV715" s="6"/>
      <c r="AW715" s="6"/>
      <c r="AZ715" s="6" t="str">
        <f t="shared" si="36"/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 t="shared" si="37"/>
        <v/>
      </c>
      <c r="AI716" s="6" t="str">
        <f t="shared" si="35"/>
        <v/>
      </c>
      <c r="AK716" s="6"/>
      <c r="AL716" s="34"/>
      <c r="AM716" s="6"/>
      <c r="AN716" s="8"/>
      <c r="AV716" s="6"/>
      <c r="AW716" s="6"/>
      <c r="AZ716" s="6" t="str">
        <f t="shared" si="36"/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 t="shared" si="37"/>
        <v/>
      </c>
      <c r="AI717" s="6" t="str">
        <f t="shared" si="35"/>
        <v/>
      </c>
      <c r="AK717" s="6"/>
      <c r="AL717" s="34"/>
      <c r="AM717" s="6"/>
      <c r="AN717" s="8"/>
      <c r="AV717" s="6"/>
      <c r="AW717" s="6"/>
      <c r="AZ717" s="6" t="str">
        <f t="shared" si="36"/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 t="shared" si="37"/>
        <v/>
      </c>
      <c r="AI718" s="6" t="str">
        <f t="shared" si="35"/>
        <v/>
      </c>
      <c r="AK718" s="6"/>
      <c r="AL718" s="34"/>
      <c r="AM718" s="6"/>
      <c r="AN718" s="8"/>
      <c r="AV718" s="6"/>
      <c r="AW718" s="6"/>
      <c r="AZ718" s="6" t="str">
        <f t="shared" si="36"/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 t="shared" si="37"/>
        <v/>
      </c>
      <c r="AI719" s="6" t="str">
        <f t="shared" si="35"/>
        <v/>
      </c>
      <c r="AK719" s="6"/>
      <c r="AL719" s="34"/>
      <c r="AM719" s="6"/>
      <c r="AN719" s="8"/>
      <c r="AV719" s="6"/>
      <c r="AW719" s="6"/>
      <c r="AZ719" s="6" t="str">
        <f t="shared" si="36"/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 t="shared" si="37"/>
        <v/>
      </c>
      <c r="AI720" s="6" t="str">
        <f t="shared" si="35"/>
        <v/>
      </c>
      <c r="AK720" s="6"/>
      <c r="AL720" s="34"/>
      <c r="AM720" s="6"/>
      <c r="AN720" s="8"/>
      <c r="AV720" s="6"/>
      <c r="AW720" s="6"/>
      <c r="AZ720" s="6" t="str">
        <f t="shared" si="36"/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 t="shared" si="37"/>
        <v/>
      </c>
      <c r="AI721" s="6" t="str">
        <f t="shared" si="35"/>
        <v/>
      </c>
      <c r="AK721" s="6"/>
      <c r="AL721" s="34"/>
      <c r="AM721" s="6"/>
      <c r="AN721" s="8"/>
      <c r="AV721" s="6"/>
      <c r="AW721" s="6"/>
      <c r="AZ721" s="6" t="str">
        <f t="shared" si="36"/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 t="shared" si="37"/>
        <v/>
      </c>
      <c r="AI722" s="6" t="str">
        <f t="shared" si="35"/>
        <v/>
      </c>
      <c r="AK722" s="6"/>
      <c r="AL722" s="34"/>
      <c r="AM722" s="6"/>
      <c r="AN722" s="8"/>
      <c r="AV722" s="6"/>
      <c r="AW722" s="6"/>
      <c r="AZ722" s="6" t="str">
        <f t="shared" si="36"/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 t="shared" si="37"/>
        <v/>
      </c>
      <c r="AI723" s="6" t="str">
        <f t="shared" si="35"/>
        <v/>
      </c>
      <c r="AK723" s="6"/>
      <c r="AL723" s="34"/>
      <c r="AM723" s="6"/>
      <c r="AN723" s="8"/>
      <c r="AV723" s="6"/>
      <c r="AW723" s="6"/>
      <c r="AZ723" s="6" t="str">
        <f t="shared" si="36"/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 t="shared" si="37"/>
        <v/>
      </c>
      <c r="AI724" s="6" t="str">
        <f t="shared" si="35"/>
        <v/>
      </c>
      <c r="AK724" s="6"/>
      <c r="AL724" s="34"/>
      <c r="AM724" s="6"/>
      <c r="AN724" s="8"/>
      <c r="AV724" s="6"/>
      <c r="AW724" s="6"/>
      <c r="AZ724" s="6" t="str">
        <f t="shared" si="36"/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 t="shared" si="37"/>
        <v/>
      </c>
      <c r="AI725" s="6" t="str">
        <f t="shared" si="35"/>
        <v/>
      </c>
      <c r="AK725" s="6"/>
      <c r="AL725" s="34"/>
      <c r="AM725" s="6"/>
      <c r="AN725" s="8"/>
      <c r="AV725" s="6"/>
      <c r="AW725" s="6"/>
      <c r="AZ725" s="6" t="str">
        <f t="shared" si="36"/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 t="shared" si="37"/>
        <v/>
      </c>
      <c r="AI726" s="6" t="str">
        <f t="shared" si="35"/>
        <v/>
      </c>
      <c r="AK726" s="6"/>
      <c r="AL726" s="34"/>
      <c r="AM726" s="6"/>
      <c r="AN726" s="8"/>
      <c r="AV726" s="6"/>
      <c r="AW726" s="6"/>
      <c r="AZ726" s="6" t="str">
        <f t="shared" si="36"/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 t="shared" si="37"/>
        <v/>
      </c>
      <c r="AI727" s="6" t="str">
        <f t="shared" si="35"/>
        <v/>
      </c>
      <c r="AK727" s="6"/>
      <c r="AL727" s="34"/>
      <c r="AM727" s="6"/>
      <c r="AN727" s="8"/>
      <c r="AV727" s="6"/>
      <c r="AW727" s="6"/>
      <c r="AZ727" s="6" t="str">
        <f t="shared" si="36"/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 t="shared" si="37"/>
        <v/>
      </c>
      <c r="AI728" s="6" t="str">
        <f t="shared" si="35"/>
        <v/>
      </c>
      <c r="AK728" s="6"/>
      <c r="AL728" s="34"/>
      <c r="AM728" s="6"/>
      <c r="AN728" s="8"/>
      <c r="AV728" s="6"/>
      <c r="AW728" s="6"/>
      <c r="AZ728" s="6" t="str">
        <f t="shared" si="36"/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 t="shared" si="37"/>
        <v/>
      </c>
      <c r="AI729" s="6" t="str">
        <f t="shared" si="35"/>
        <v/>
      </c>
      <c r="AK729" s="6"/>
      <c r="AL729" s="34"/>
      <c r="AM729" s="6"/>
      <c r="AN729" s="8"/>
      <c r="AV729" s="6"/>
      <c r="AW729" s="6"/>
      <c r="AZ729" s="6" t="str">
        <f t="shared" si="36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7" r:id="rId16" display="http://raspbpi-lia:8092" xr:uid="{4190FF35-D7F2-1F4C-9886-0DAB50833142}"/>
    <hyperlink ref="AL258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2023-06-24T04:54:41Z</dcterms:modified>
</cp:coreProperties>
</file>