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550ACDA-A3D5-8F46-8508-36BCDA4D767D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80" i="1" l="1"/>
  <c r="AJ377" i="1"/>
  <c r="AJ376" i="1"/>
  <c r="AJ375" i="1"/>
  <c r="AJ371" i="1"/>
  <c r="AJ370" i="1"/>
  <c r="AJ369" i="1"/>
  <c r="AJ327" i="1"/>
  <c r="AJ319" i="1"/>
  <c r="AJ315" i="1"/>
  <c r="AJ313" i="1"/>
  <c r="AJ311" i="1"/>
  <c r="AJ309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4" i="1"/>
  <c r="AJ276" i="1"/>
  <c r="AJ275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J28" i="1"/>
  <c r="AJ26" i="1"/>
  <c r="AJ24" i="1"/>
  <c r="AJ4" i="1"/>
  <c r="F200" i="1"/>
  <c r="F201" i="1"/>
  <c r="F202" i="1"/>
  <c r="F203" i="1"/>
  <c r="F207" i="1"/>
  <c r="F434" i="1"/>
  <c r="F439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X5" i="1"/>
  <c r="F5" i="1" s="1"/>
  <c r="AX7" i="1"/>
  <c r="F7" i="1" s="1"/>
  <c r="AX9" i="1"/>
  <c r="F9" i="1" s="1"/>
  <c r="AX11" i="1"/>
  <c r="F11" i="1" s="1"/>
  <c r="AX13" i="1"/>
  <c r="F13" i="1" s="1"/>
  <c r="AX15" i="1"/>
  <c r="F15" i="1" s="1"/>
  <c r="AY15" i="1" s="1"/>
  <c r="AX17" i="1"/>
  <c r="F17" i="1" s="1"/>
  <c r="AX19" i="1"/>
  <c r="F19" i="1" s="1"/>
  <c r="AX21" i="1"/>
  <c r="F21" i="1" s="1"/>
  <c r="AX23" i="1"/>
  <c r="F23" i="1" s="1"/>
  <c r="AX25" i="1"/>
  <c r="F25" i="1" s="1"/>
  <c r="AX27" i="1"/>
  <c r="F27" i="1" s="1"/>
  <c r="AX29" i="1"/>
  <c r="F29" i="1" s="1"/>
  <c r="AY29" i="1" s="1"/>
  <c r="AX31" i="1"/>
  <c r="F31" i="1" s="1"/>
  <c r="AX95" i="1"/>
  <c r="F95" i="1" s="1"/>
  <c r="AX308" i="1"/>
  <c r="F308" i="1" s="1"/>
  <c r="AX310" i="1"/>
  <c r="F310" i="1" s="1"/>
  <c r="AX312" i="1"/>
  <c r="F312" i="1" s="1"/>
  <c r="AX314" i="1"/>
  <c r="F314" i="1" s="1"/>
  <c r="AX316" i="1"/>
  <c r="F316" i="1" s="1"/>
  <c r="AY316" i="1" s="1"/>
  <c r="AX317" i="1"/>
  <c r="F317" i="1" s="1"/>
  <c r="AY317" i="1" s="1"/>
  <c r="AX318" i="1"/>
  <c r="F318" i="1" s="1"/>
  <c r="AX320" i="1"/>
  <c r="F320" i="1" s="1"/>
  <c r="BA375" i="1"/>
  <c r="BA4" i="1"/>
  <c r="BA27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275" i="1"/>
  <c r="BA275" i="1"/>
  <c r="AW275" i="1" s="1"/>
  <c r="AK275" i="1"/>
  <c r="BM312" i="1"/>
  <c r="BA312" i="1"/>
  <c r="AK312" i="1"/>
  <c r="AJ312" i="1"/>
  <c r="BM287" i="1"/>
  <c r="BA287" i="1"/>
  <c r="AW287" i="1" s="1"/>
  <c r="AV287" i="1" s="1"/>
  <c r="AR287" i="1"/>
  <c r="AK287" i="1"/>
  <c r="BM310" i="1"/>
  <c r="BA310" i="1"/>
  <c r="AK310" i="1"/>
  <c r="AJ310" i="1"/>
  <c r="BM284" i="1"/>
  <c r="BA284" i="1"/>
  <c r="AW284" i="1" s="1"/>
  <c r="AV284" i="1" s="1"/>
  <c r="AR284" i="1"/>
  <c r="AK284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376" i="1"/>
  <c r="AR294" i="1"/>
  <c r="BM88" i="1"/>
  <c r="BA88" i="1"/>
  <c r="AW88" i="1" s="1"/>
  <c r="AV88" i="1" s="1"/>
  <c r="AK88" i="1"/>
  <c r="BM86" i="1"/>
  <c r="BA86" i="1"/>
  <c r="AW86" i="1" s="1"/>
  <c r="AK86" i="1"/>
  <c r="BA90" i="1"/>
  <c r="AW90" i="1" s="1"/>
  <c r="AK90" i="1"/>
  <c r="BM90" i="1"/>
  <c r="BM85" i="1"/>
  <c r="BA85" i="1"/>
  <c r="AW85" i="1" s="1"/>
  <c r="AV85" i="1" s="1"/>
  <c r="AK85" i="1"/>
  <c r="BM83" i="1"/>
  <c r="BA83" i="1"/>
  <c r="AW83" i="1" s="1"/>
  <c r="AV83" i="1" s="1"/>
  <c r="AK83" i="1"/>
  <c r="AK274" i="1"/>
  <c r="AK273" i="1"/>
  <c r="AK272" i="1"/>
  <c r="AK271" i="1"/>
  <c r="AK270" i="1"/>
  <c r="AK218" i="1"/>
  <c r="AK217" i="1"/>
  <c r="AK216" i="1"/>
  <c r="AK214" i="1"/>
  <c r="AK213" i="1"/>
  <c r="AK212" i="1"/>
  <c r="AK194" i="1"/>
  <c r="AK190" i="1"/>
  <c r="AK189" i="1"/>
  <c r="AK166" i="1"/>
  <c r="AK113" i="1"/>
  <c r="AK112" i="1"/>
  <c r="AK111" i="1"/>
  <c r="BM274" i="1"/>
  <c r="BA274" i="1"/>
  <c r="AW274" i="1" s="1"/>
  <c r="BM273" i="1"/>
  <c r="BA273" i="1"/>
  <c r="AW273" i="1" s="1"/>
  <c r="BM272" i="1"/>
  <c r="BA272" i="1"/>
  <c r="AW272" i="1" s="1"/>
  <c r="BM271" i="1"/>
  <c r="BA271" i="1"/>
  <c r="AW271" i="1" s="1"/>
  <c r="AV271" i="1" s="1"/>
  <c r="BM270" i="1"/>
  <c r="BA270" i="1"/>
  <c r="AW270" i="1" s="1"/>
  <c r="AV270" i="1" s="1"/>
  <c r="BM218" i="1"/>
  <c r="BA218" i="1"/>
  <c r="AW218" i="1" s="1"/>
  <c r="AV218" i="1" s="1"/>
  <c r="BM217" i="1"/>
  <c r="BA217" i="1"/>
  <c r="AW217" i="1" s="1"/>
  <c r="BM216" i="1"/>
  <c r="BA216" i="1"/>
  <c r="AW216" i="1" s="1"/>
  <c r="BM214" i="1"/>
  <c r="BA214" i="1"/>
  <c r="AW214" i="1" s="1"/>
  <c r="BM213" i="1"/>
  <c r="BA213" i="1"/>
  <c r="AW213" i="1" s="1"/>
  <c r="BM212" i="1"/>
  <c r="BA212" i="1"/>
  <c r="AW212" i="1" s="1"/>
  <c r="BM194" i="1"/>
  <c r="BA194" i="1"/>
  <c r="AW194" i="1" s="1"/>
  <c r="BM190" i="1"/>
  <c r="BA190" i="1"/>
  <c r="AW190" i="1" s="1"/>
  <c r="BM189" i="1"/>
  <c r="BA189" i="1"/>
  <c r="AW189" i="1" s="1"/>
  <c r="AV189" i="1" s="1"/>
  <c r="BM166" i="1"/>
  <c r="BA166" i="1"/>
  <c r="AW166" i="1" s="1"/>
  <c r="AV166" i="1" s="1"/>
  <c r="BM113" i="1"/>
  <c r="BA113" i="1"/>
  <c r="AW113" i="1" s="1"/>
  <c r="AV113" i="1" s="1"/>
  <c r="BM112" i="1"/>
  <c r="BA112" i="1"/>
  <c r="AW112" i="1" s="1"/>
  <c r="AV112" i="1" s="1"/>
  <c r="BM111" i="1"/>
  <c r="BA111" i="1"/>
  <c r="AW111" i="1" s="1"/>
  <c r="AV111" i="1" s="1"/>
  <c r="BM306" i="1"/>
  <c r="BA306" i="1"/>
  <c r="AW306" i="1"/>
  <c r="AX306" i="1" s="1"/>
  <c r="F306" i="1" s="1"/>
  <c r="AV306" i="1"/>
  <c r="BM307" i="1"/>
  <c r="BA307" i="1"/>
  <c r="AW307" i="1"/>
  <c r="AX307" i="1" s="1"/>
  <c r="F307" i="1" s="1"/>
  <c r="AV307" i="1"/>
  <c r="AR300" i="1"/>
  <c r="AR299" i="1"/>
  <c r="AR298" i="1"/>
  <c r="AR297" i="1"/>
  <c r="AR296" i="1"/>
  <c r="AR295" i="1"/>
  <c r="AR315" i="1"/>
  <c r="AR313" i="1"/>
  <c r="AR311" i="1"/>
  <c r="AR309" i="1"/>
  <c r="AR377" i="1"/>
  <c r="AR370" i="1"/>
  <c r="AR369" i="1"/>
  <c r="AR327" i="1"/>
  <c r="AR319" i="1"/>
  <c r="AR276" i="1"/>
  <c r="AX218" i="1" l="1"/>
  <c r="F218" i="1" s="1"/>
  <c r="AX113" i="1"/>
  <c r="F113" i="1" s="1"/>
  <c r="AX88" i="1"/>
  <c r="F88" i="1" s="1"/>
  <c r="AY88" i="1" s="1"/>
  <c r="AX270" i="1"/>
  <c r="F270" i="1" s="1"/>
  <c r="AV90" i="1"/>
  <c r="AX90" i="1"/>
  <c r="F90" i="1" s="1"/>
  <c r="AY90" i="1" s="1"/>
  <c r="AX189" i="1"/>
  <c r="F189" i="1" s="1"/>
  <c r="AY189" i="1" s="1"/>
  <c r="AX287" i="1"/>
  <c r="F287" i="1" s="1"/>
  <c r="AX166" i="1"/>
  <c r="F166" i="1" s="1"/>
  <c r="AY166" i="1" s="1"/>
  <c r="AV272" i="1"/>
  <c r="AX272" i="1"/>
  <c r="F272" i="1" s="1"/>
  <c r="AY272" i="1" s="1"/>
  <c r="AX284" i="1"/>
  <c r="F284" i="1" s="1"/>
  <c r="AY284" i="1" s="1"/>
  <c r="AV212" i="1"/>
  <c r="AX212" i="1"/>
  <c r="F212" i="1" s="1"/>
  <c r="AY212" i="1" s="1"/>
  <c r="AX112" i="1"/>
  <c r="F112" i="1" s="1"/>
  <c r="AY112" i="1" s="1"/>
  <c r="AV273" i="1"/>
  <c r="AX273" i="1"/>
  <c r="F273" i="1" s="1"/>
  <c r="AV213" i="1"/>
  <c r="AX213" i="1"/>
  <c r="F213" i="1" s="1"/>
  <c r="AX111" i="1"/>
  <c r="F111" i="1" s="1"/>
  <c r="AV214" i="1"/>
  <c r="AX214" i="1"/>
  <c r="F214" i="1" s="1"/>
  <c r="AY214" i="1" s="1"/>
  <c r="AV274" i="1"/>
  <c r="AX274" i="1"/>
  <c r="F274" i="1" s="1"/>
  <c r="AY274" i="1" s="1"/>
  <c r="AX85" i="1"/>
  <c r="F85" i="1" s="1"/>
  <c r="AY85" i="1" s="1"/>
  <c r="AV217" i="1"/>
  <c r="AX217" i="1"/>
  <c r="F217" i="1" s="1"/>
  <c r="AY217" i="1" s="1"/>
  <c r="AX86" i="1"/>
  <c r="F86" i="1" s="1"/>
  <c r="AY86" i="1" s="1"/>
  <c r="AV190" i="1"/>
  <c r="AX190" i="1"/>
  <c r="F190" i="1" s="1"/>
  <c r="AY190" i="1" s="1"/>
  <c r="AV275" i="1"/>
  <c r="AX275" i="1"/>
  <c r="F275" i="1" s="1"/>
  <c r="AY275" i="1" s="1"/>
  <c r="AX271" i="1"/>
  <c r="F271" i="1" s="1"/>
  <c r="AY271" i="1" s="1"/>
  <c r="AX83" i="1"/>
  <c r="F83" i="1" s="1"/>
  <c r="AY83" i="1" s="1"/>
  <c r="AV194" i="1"/>
  <c r="AX194" i="1"/>
  <c r="F194" i="1" s="1"/>
  <c r="AY194" i="1" s="1"/>
  <c r="AV216" i="1"/>
  <c r="AX216" i="1"/>
  <c r="F216" i="1" s="1"/>
  <c r="AY216" i="1" s="1"/>
  <c r="AY17" i="1"/>
  <c r="AY5" i="1"/>
  <c r="AY25" i="1"/>
  <c r="AY13" i="1"/>
  <c r="AY314" i="1"/>
  <c r="AY273" i="1"/>
  <c r="AY27" i="1"/>
  <c r="AY213" i="1"/>
  <c r="AY31" i="1"/>
  <c r="AY19" i="1"/>
  <c r="AY7" i="1"/>
  <c r="AV86" i="1"/>
  <c r="AY307" i="1"/>
  <c r="AY113" i="1"/>
  <c r="AY312" i="1"/>
  <c r="AY270" i="1"/>
  <c r="AY287" i="1"/>
  <c r="AY218" i="1"/>
  <c r="AY111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F30" i="1" s="1"/>
  <c r="BM27" i="1"/>
  <c r="BA27" i="1"/>
  <c r="AK27" i="1"/>
  <c r="AJ27" i="1"/>
  <c r="BM276" i="1"/>
  <c r="AW276" i="1"/>
  <c r="AK276" i="1"/>
  <c r="BM371" i="1"/>
  <c r="BA371" i="1"/>
  <c r="AW371" i="1" s="1"/>
  <c r="AK371" i="1"/>
  <c r="BM29" i="1"/>
  <c r="BA29" i="1"/>
  <c r="AK29" i="1"/>
  <c r="AJ29" i="1"/>
  <c r="BM34" i="1"/>
  <c r="BA34" i="1"/>
  <c r="AW34" i="1" s="1"/>
  <c r="AM34" i="1"/>
  <c r="AK34" i="1"/>
  <c r="BM93" i="1"/>
  <c r="BA93" i="1"/>
  <c r="AW93" i="1"/>
  <c r="AX93" i="1" s="1"/>
  <c r="F93" i="1" s="1"/>
  <c r="AV93" i="1"/>
  <c r="BM95" i="1"/>
  <c r="BA95" i="1"/>
  <c r="AK95" i="1"/>
  <c r="AJ95" i="1"/>
  <c r="BM75" i="1"/>
  <c r="BA75" i="1"/>
  <c r="AW75" i="1" s="1"/>
  <c r="AM75" i="1"/>
  <c r="AK75" i="1"/>
  <c r="BM22" i="1"/>
  <c r="BM16" i="1"/>
  <c r="BM14" i="1"/>
  <c r="BM12" i="1"/>
  <c r="BM8" i="1"/>
  <c r="BM6" i="1"/>
  <c r="BM288" i="1"/>
  <c r="BA288" i="1"/>
  <c r="AW288" i="1" s="1"/>
  <c r="AK288" i="1"/>
  <c r="AK82" i="1"/>
  <c r="AK81" i="1"/>
  <c r="AK80" i="1"/>
  <c r="AK79" i="1"/>
  <c r="AK78" i="1"/>
  <c r="AR79" i="1"/>
  <c r="AK77" i="1"/>
  <c r="AK4" i="1"/>
  <c r="AK91" i="1"/>
  <c r="AK37" i="1"/>
  <c r="AK28" i="1"/>
  <c r="AK76" i="1"/>
  <c r="AK35" i="1"/>
  <c r="AK71" i="1"/>
  <c r="AK72" i="1"/>
  <c r="AK26" i="1"/>
  <c r="AK24" i="1"/>
  <c r="AK94" i="1"/>
  <c r="AK92" i="1"/>
  <c r="AK52" i="1"/>
  <c r="AK42" i="1"/>
  <c r="AK33" i="1"/>
  <c r="AK32" i="1"/>
  <c r="AK36" i="1"/>
  <c r="AK74" i="1"/>
  <c r="AK73" i="1"/>
  <c r="AM72" i="1"/>
  <c r="AK380" i="1"/>
  <c r="AK377" i="1"/>
  <c r="AK370" i="1"/>
  <c r="AK369" i="1"/>
  <c r="AK327" i="1"/>
  <c r="AK319" i="1"/>
  <c r="AK315" i="1"/>
  <c r="AK313" i="1"/>
  <c r="AK311" i="1"/>
  <c r="AK309" i="1"/>
  <c r="AK305" i="1"/>
  <c r="AK304" i="1"/>
  <c r="AK303" i="1"/>
  <c r="AK302" i="1"/>
  <c r="AK301" i="1"/>
  <c r="AK300" i="1"/>
  <c r="AK299" i="1"/>
  <c r="AK298" i="1"/>
  <c r="AK297" i="1"/>
  <c r="AK296" i="1"/>
  <c r="AK295" i="1"/>
  <c r="AK376" i="1"/>
  <c r="AK294" i="1"/>
  <c r="AK293" i="1"/>
  <c r="AK375" i="1"/>
  <c r="AK292" i="1"/>
  <c r="AK291" i="1"/>
  <c r="AK290" i="1"/>
  <c r="AK289" i="1"/>
  <c r="AM77" i="1"/>
  <c r="AM26" i="1"/>
  <c r="AM24" i="1"/>
  <c r="AM4" i="1"/>
  <c r="AM94" i="1"/>
  <c r="AM92" i="1"/>
  <c r="AM91" i="1"/>
  <c r="AM52" i="1"/>
  <c r="AM42" i="1"/>
  <c r="AM37" i="1"/>
  <c r="AM33" i="1"/>
  <c r="AM32" i="1"/>
  <c r="AM28" i="1"/>
  <c r="AM76" i="1"/>
  <c r="AM36" i="1"/>
  <c r="AM35" i="1"/>
  <c r="AM71" i="1"/>
  <c r="AM74" i="1"/>
  <c r="AM73" i="1"/>
  <c r="AW452" i="1"/>
  <c r="AX452" i="1" s="1"/>
  <c r="F452" i="1" s="1"/>
  <c r="AV452" i="1"/>
  <c r="AW451" i="1"/>
  <c r="AX451" i="1" s="1"/>
  <c r="F451" i="1" s="1"/>
  <c r="AV451" i="1"/>
  <c r="AW450" i="1"/>
  <c r="AV450" i="1"/>
  <c r="AW449" i="1"/>
  <c r="AX449" i="1" s="1"/>
  <c r="F449" i="1" s="1"/>
  <c r="AV449" i="1"/>
  <c r="AW448" i="1"/>
  <c r="AX448" i="1" s="1"/>
  <c r="F448" i="1" s="1"/>
  <c r="AV448" i="1"/>
  <c r="AW447" i="1"/>
  <c r="AX447" i="1" s="1"/>
  <c r="F447" i="1" s="1"/>
  <c r="AV447" i="1"/>
  <c r="AW446" i="1"/>
  <c r="AX446" i="1" s="1"/>
  <c r="F446" i="1" s="1"/>
  <c r="AV446" i="1"/>
  <c r="AW444" i="1"/>
  <c r="AX444" i="1" s="1"/>
  <c r="F444" i="1" s="1"/>
  <c r="AV444" i="1"/>
  <c r="AW443" i="1"/>
  <c r="AV443" i="1"/>
  <c r="AW441" i="1"/>
  <c r="AX441" i="1" s="1"/>
  <c r="F441" i="1" s="1"/>
  <c r="AV441" i="1"/>
  <c r="AW440" i="1"/>
  <c r="AV440" i="1"/>
  <c r="AW439" i="1"/>
  <c r="AX439" i="1" s="1"/>
  <c r="AV439" i="1"/>
  <c r="AW436" i="1"/>
  <c r="AX436" i="1" s="1"/>
  <c r="F436" i="1" s="1"/>
  <c r="AV436" i="1"/>
  <c r="AW435" i="1"/>
  <c r="AX435" i="1" s="1"/>
  <c r="F435" i="1" s="1"/>
  <c r="AV435" i="1"/>
  <c r="AW434" i="1"/>
  <c r="AX434" i="1" s="1"/>
  <c r="AV434" i="1"/>
  <c r="AW431" i="1"/>
  <c r="AV431" i="1"/>
  <c r="AW430" i="1"/>
  <c r="AX430" i="1" s="1"/>
  <c r="F430" i="1" s="1"/>
  <c r="AV430" i="1"/>
  <c r="AW422" i="1"/>
  <c r="AX422" i="1" s="1"/>
  <c r="F422" i="1" s="1"/>
  <c r="AV422" i="1"/>
  <c r="AW417" i="1"/>
  <c r="AX417" i="1" s="1"/>
  <c r="F417" i="1" s="1"/>
  <c r="AV417" i="1"/>
  <c r="AW409" i="1"/>
  <c r="AX409" i="1" s="1"/>
  <c r="F409" i="1" s="1"/>
  <c r="AV409" i="1"/>
  <c r="AW408" i="1"/>
  <c r="AX408" i="1" s="1"/>
  <c r="F408" i="1" s="1"/>
  <c r="AV408" i="1"/>
  <c r="AW407" i="1"/>
  <c r="AV407" i="1"/>
  <c r="AW406" i="1"/>
  <c r="AV406" i="1"/>
  <c r="AW405" i="1"/>
  <c r="AV405" i="1"/>
  <c r="AW404" i="1"/>
  <c r="AV404" i="1"/>
  <c r="AW403" i="1"/>
  <c r="AX403" i="1" s="1"/>
  <c r="F403" i="1" s="1"/>
  <c r="AV403" i="1"/>
  <c r="AW402" i="1"/>
  <c r="AX402" i="1" s="1"/>
  <c r="F402" i="1" s="1"/>
  <c r="AV402" i="1"/>
  <c r="AW401" i="1"/>
  <c r="AX401" i="1" s="1"/>
  <c r="F401" i="1" s="1"/>
  <c r="AV401" i="1"/>
  <c r="AW400" i="1"/>
  <c r="AX400" i="1" s="1"/>
  <c r="F400" i="1" s="1"/>
  <c r="AV400" i="1"/>
  <c r="AW399" i="1"/>
  <c r="AX399" i="1" s="1"/>
  <c r="F399" i="1" s="1"/>
  <c r="AV399" i="1"/>
  <c r="AW398" i="1"/>
  <c r="AX398" i="1" s="1"/>
  <c r="F398" i="1" s="1"/>
  <c r="AV398" i="1"/>
  <c r="AW397" i="1"/>
  <c r="AX397" i="1" s="1"/>
  <c r="F397" i="1" s="1"/>
  <c r="AV397" i="1"/>
  <c r="AW396" i="1"/>
  <c r="AX396" i="1" s="1"/>
  <c r="F396" i="1" s="1"/>
  <c r="AV396" i="1"/>
  <c r="AW395" i="1"/>
  <c r="AX395" i="1" s="1"/>
  <c r="F395" i="1" s="1"/>
  <c r="AV395" i="1"/>
  <c r="AW394" i="1"/>
  <c r="AX394" i="1" s="1"/>
  <c r="F394" i="1" s="1"/>
  <c r="AV394" i="1"/>
  <c r="AW393" i="1"/>
  <c r="AV393" i="1"/>
  <c r="AW392" i="1"/>
  <c r="AV392" i="1"/>
  <c r="AW391" i="1"/>
  <c r="AX391" i="1" s="1"/>
  <c r="F391" i="1" s="1"/>
  <c r="AV391" i="1"/>
  <c r="AW390" i="1"/>
  <c r="AX390" i="1" s="1"/>
  <c r="F390" i="1" s="1"/>
  <c r="AV390" i="1"/>
  <c r="AW389" i="1"/>
  <c r="AX389" i="1" s="1"/>
  <c r="F389" i="1" s="1"/>
  <c r="AV389" i="1"/>
  <c r="AW388" i="1"/>
  <c r="AX388" i="1" s="1"/>
  <c r="F388" i="1" s="1"/>
  <c r="AV388" i="1"/>
  <c r="AW387" i="1"/>
  <c r="AX387" i="1" s="1"/>
  <c r="F387" i="1" s="1"/>
  <c r="AV387" i="1"/>
  <c r="AW335" i="1"/>
  <c r="AV335" i="1"/>
  <c r="AW334" i="1"/>
  <c r="AV334" i="1"/>
  <c r="AW333" i="1"/>
  <c r="AX333" i="1" s="1"/>
  <c r="F333" i="1" s="1"/>
  <c r="AV333" i="1"/>
  <c r="AW332" i="1"/>
  <c r="AX332" i="1" s="1"/>
  <c r="F332" i="1" s="1"/>
  <c r="AV332" i="1"/>
  <c r="AW326" i="1"/>
  <c r="AX326" i="1" s="1"/>
  <c r="F326" i="1" s="1"/>
  <c r="AV326" i="1"/>
  <c r="AW325" i="1"/>
  <c r="AV325" i="1"/>
  <c r="AW324" i="1"/>
  <c r="AX324" i="1" s="1"/>
  <c r="F324" i="1" s="1"/>
  <c r="AV324" i="1"/>
  <c r="AW323" i="1"/>
  <c r="AV323" i="1"/>
  <c r="AW322" i="1"/>
  <c r="AV322" i="1"/>
  <c r="AW321" i="1"/>
  <c r="AX321" i="1" s="1"/>
  <c r="F321" i="1" s="1"/>
  <c r="AV321" i="1"/>
  <c r="AW286" i="1"/>
  <c r="AX286" i="1" s="1"/>
  <c r="F286" i="1" s="1"/>
  <c r="AV286" i="1"/>
  <c r="AW285" i="1"/>
  <c r="AX285" i="1" s="1"/>
  <c r="F285" i="1" s="1"/>
  <c r="AV285" i="1"/>
  <c r="AW283" i="1"/>
  <c r="AV283" i="1"/>
  <c r="AW282" i="1"/>
  <c r="AX282" i="1" s="1"/>
  <c r="F282" i="1" s="1"/>
  <c r="AV282" i="1"/>
  <c r="AW281" i="1"/>
  <c r="AX281" i="1" s="1"/>
  <c r="F281" i="1" s="1"/>
  <c r="AV281" i="1"/>
  <c r="AW280" i="1"/>
  <c r="AX280" i="1" s="1"/>
  <c r="F280" i="1" s="1"/>
  <c r="AV280" i="1"/>
  <c r="AW279" i="1"/>
  <c r="AX279" i="1" s="1"/>
  <c r="F279" i="1" s="1"/>
  <c r="AV279" i="1"/>
  <c r="AW278" i="1"/>
  <c r="AX278" i="1" s="1"/>
  <c r="F278" i="1" s="1"/>
  <c r="AV278" i="1"/>
  <c r="AW277" i="1"/>
  <c r="AV277" i="1"/>
  <c r="AW268" i="1"/>
  <c r="AX268" i="1" s="1"/>
  <c r="F268" i="1" s="1"/>
  <c r="AV268" i="1"/>
  <c r="AW267" i="1"/>
  <c r="AX267" i="1" s="1"/>
  <c r="F267" i="1" s="1"/>
  <c r="AV267" i="1"/>
  <c r="AW266" i="1"/>
  <c r="AX266" i="1" s="1"/>
  <c r="F266" i="1" s="1"/>
  <c r="AV266" i="1"/>
  <c r="AW265" i="1"/>
  <c r="AV265" i="1"/>
  <c r="AW264" i="1"/>
  <c r="AV264" i="1"/>
  <c r="AW263" i="1"/>
  <c r="AX263" i="1" s="1"/>
  <c r="F263" i="1" s="1"/>
  <c r="AV263" i="1"/>
  <c r="AW262" i="1"/>
  <c r="AX262" i="1" s="1"/>
  <c r="F262" i="1" s="1"/>
  <c r="AV262" i="1"/>
  <c r="AW261" i="1"/>
  <c r="AX261" i="1" s="1"/>
  <c r="F261" i="1" s="1"/>
  <c r="AV261" i="1"/>
  <c r="AW260" i="1"/>
  <c r="AX260" i="1" s="1"/>
  <c r="F260" i="1" s="1"/>
  <c r="AV260" i="1"/>
  <c r="AW259" i="1"/>
  <c r="AX259" i="1" s="1"/>
  <c r="F259" i="1" s="1"/>
  <c r="AV259" i="1"/>
  <c r="AW258" i="1"/>
  <c r="AX258" i="1" s="1"/>
  <c r="F258" i="1" s="1"/>
  <c r="AV258" i="1"/>
  <c r="AW257" i="1"/>
  <c r="AX257" i="1" s="1"/>
  <c r="F257" i="1" s="1"/>
  <c r="AV257" i="1"/>
  <c r="AW256" i="1"/>
  <c r="AX256" i="1" s="1"/>
  <c r="F256" i="1" s="1"/>
  <c r="AV256" i="1"/>
  <c r="AW255" i="1"/>
  <c r="AX255" i="1" s="1"/>
  <c r="F255" i="1" s="1"/>
  <c r="AV255" i="1"/>
  <c r="AW254" i="1"/>
  <c r="AX254" i="1" s="1"/>
  <c r="F254" i="1" s="1"/>
  <c r="AV254" i="1"/>
  <c r="AW253" i="1"/>
  <c r="AV253" i="1"/>
  <c r="AW252" i="1"/>
  <c r="AV252" i="1"/>
  <c r="AW251" i="1"/>
  <c r="AX251" i="1" s="1"/>
  <c r="F251" i="1" s="1"/>
  <c r="AV251" i="1"/>
  <c r="AW250" i="1"/>
  <c r="AX250" i="1" s="1"/>
  <c r="F250" i="1" s="1"/>
  <c r="AV250" i="1"/>
  <c r="AW249" i="1"/>
  <c r="AX249" i="1" s="1"/>
  <c r="F249" i="1" s="1"/>
  <c r="AV249" i="1"/>
  <c r="AW248" i="1"/>
  <c r="AX248" i="1" s="1"/>
  <c r="F248" i="1" s="1"/>
  <c r="AV248" i="1"/>
  <c r="AW247" i="1"/>
  <c r="AX247" i="1" s="1"/>
  <c r="F247" i="1" s="1"/>
  <c r="AV247" i="1"/>
  <c r="AW246" i="1"/>
  <c r="AX246" i="1" s="1"/>
  <c r="F246" i="1" s="1"/>
  <c r="AV246" i="1"/>
  <c r="AW245" i="1"/>
  <c r="AX245" i="1" s="1"/>
  <c r="F245" i="1" s="1"/>
  <c r="AV245" i="1"/>
  <c r="AW244" i="1"/>
  <c r="AX244" i="1" s="1"/>
  <c r="F244" i="1" s="1"/>
  <c r="AV244" i="1"/>
  <c r="AW243" i="1"/>
  <c r="AX243" i="1" s="1"/>
  <c r="F243" i="1" s="1"/>
  <c r="AV243" i="1"/>
  <c r="AW242" i="1"/>
  <c r="AX242" i="1" s="1"/>
  <c r="F242" i="1" s="1"/>
  <c r="AV242" i="1"/>
  <c r="AW241" i="1"/>
  <c r="AV241" i="1"/>
  <c r="AW240" i="1"/>
  <c r="AV240" i="1"/>
  <c r="AW239" i="1"/>
  <c r="AX239" i="1" s="1"/>
  <c r="F239" i="1" s="1"/>
  <c r="AV239" i="1"/>
  <c r="AW238" i="1"/>
  <c r="AX238" i="1" s="1"/>
  <c r="F238" i="1" s="1"/>
  <c r="AV238" i="1"/>
  <c r="AW237" i="1"/>
  <c r="AX237" i="1" s="1"/>
  <c r="F237" i="1" s="1"/>
  <c r="AV237" i="1"/>
  <c r="AW236" i="1"/>
  <c r="AX236" i="1" s="1"/>
  <c r="F236" i="1" s="1"/>
  <c r="AV236" i="1"/>
  <c r="AW235" i="1"/>
  <c r="AX235" i="1" s="1"/>
  <c r="F235" i="1" s="1"/>
  <c r="AV235" i="1"/>
  <c r="AW234" i="1"/>
  <c r="AV234" i="1"/>
  <c r="AW233" i="1"/>
  <c r="AX233" i="1" s="1"/>
  <c r="F233" i="1" s="1"/>
  <c r="AV233" i="1"/>
  <c r="AW232" i="1"/>
  <c r="AX232" i="1" s="1"/>
  <c r="F232" i="1" s="1"/>
  <c r="AV232" i="1"/>
  <c r="AW231" i="1"/>
  <c r="AX231" i="1" s="1"/>
  <c r="F231" i="1" s="1"/>
  <c r="AV231" i="1"/>
  <c r="AW230" i="1"/>
  <c r="AX230" i="1" s="1"/>
  <c r="F230" i="1" s="1"/>
  <c r="AV230" i="1"/>
  <c r="AW229" i="1"/>
  <c r="AV229" i="1"/>
  <c r="AW228" i="1"/>
  <c r="AV228" i="1"/>
  <c r="AW227" i="1"/>
  <c r="AX227" i="1" s="1"/>
  <c r="F227" i="1" s="1"/>
  <c r="AV227" i="1"/>
  <c r="AW226" i="1"/>
  <c r="AX226" i="1" s="1"/>
  <c r="F226" i="1" s="1"/>
  <c r="AV226" i="1"/>
  <c r="AW225" i="1"/>
  <c r="AX225" i="1" s="1"/>
  <c r="F225" i="1" s="1"/>
  <c r="AV225" i="1"/>
  <c r="AW224" i="1"/>
  <c r="AX224" i="1" s="1"/>
  <c r="F224" i="1" s="1"/>
  <c r="AV224" i="1"/>
  <c r="AW223" i="1"/>
  <c r="AX223" i="1" s="1"/>
  <c r="F223" i="1" s="1"/>
  <c r="AV223" i="1"/>
  <c r="AW208" i="1"/>
  <c r="AX208" i="1" s="1"/>
  <c r="F208" i="1" s="1"/>
  <c r="AV208" i="1"/>
  <c r="AW146" i="1"/>
  <c r="AX146" i="1" s="1"/>
  <c r="F146" i="1" s="1"/>
  <c r="AV146" i="1"/>
  <c r="AW124" i="1"/>
  <c r="AX124" i="1" s="1"/>
  <c r="F124" i="1" s="1"/>
  <c r="AV124" i="1"/>
  <c r="AW119" i="1"/>
  <c r="AX119" i="1" s="1"/>
  <c r="F119" i="1" s="1"/>
  <c r="AV119" i="1"/>
  <c r="AW118" i="1"/>
  <c r="AX118" i="1" s="1"/>
  <c r="F118" i="1" s="1"/>
  <c r="AV118" i="1"/>
  <c r="AW115" i="1"/>
  <c r="AX115" i="1" s="1"/>
  <c r="F115" i="1" s="1"/>
  <c r="AV115" i="1"/>
  <c r="AW104" i="1"/>
  <c r="AX104" i="1" s="1"/>
  <c r="F104" i="1" s="1"/>
  <c r="AV104" i="1"/>
  <c r="AW103" i="1"/>
  <c r="AX103" i="1" s="1"/>
  <c r="F103" i="1" s="1"/>
  <c r="AV103" i="1"/>
  <c r="AW102" i="1"/>
  <c r="AV102" i="1"/>
  <c r="AW101" i="1"/>
  <c r="AX101" i="1" s="1"/>
  <c r="F101" i="1" s="1"/>
  <c r="AV101" i="1"/>
  <c r="AW100" i="1"/>
  <c r="AX100" i="1" s="1"/>
  <c r="F100" i="1" s="1"/>
  <c r="AV100" i="1"/>
  <c r="AW99" i="1"/>
  <c r="AX99" i="1" s="1"/>
  <c r="F99" i="1" s="1"/>
  <c r="AV99" i="1"/>
  <c r="AW98" i="1"/>
  <c r="AX98" i="1" s="1"/>
  <c r="F98" i="1" s="1"/>
  <c r="AV98" i="1"/>
  <c r="AW97" i="1"/>
  <c r="AV97" i="1"/>
  <c r="AW96" i="1"/>
  <c r="AV96" i="1"/>
  <c r="AW89" i="1"/>
  <c r="AX89" i="1" s="1"/>
  <c r="F89" i="1" s="1"/>
  <c r="AV89" i="1"/>
  <c r="AW87" i="1"/>
  <c r="AX87" i="1" s="1"/>
  <c r="F87" i="1" s="1"/>
  <c r="AV87" i="1"/>
  <c r="AW84" i="1"/>
  <c r="AX84" i="1" s="1"/>
  <c r="F84" i="1" s="1"/>
  <c r="AV84" i="1"/>
  <c r="AW64" i="1"/>
  <c r="AX64" i="1" s="1"/>
  <c r="F64" i="1" s="1"/>
  <c r="AV64" i="1"/>
  <c r="AW54" i="1"/>
  <c r="AX54" i="1" s="1"/>
  <c r="F54" i="1" s="1"/>
  <c r="AV54" i="1"/>
  <c r="AW41" i="1"/>
  <c r="AX41" i="1" s="1"/>
  <c r="F41" i="1" s="1"/>
  <c r="AV41" i="1"/>
  <c r="AW40" i="1"/>
  <c r="AX40" i="1" s="1"/>
  <c r="F40" i="1" s="1"/>
  <c r="AV40" i="1"/>
  <c r="AW39" i="1"/>
  <c r="AX39" i="1" s="1"/>
  <c r="F39" i="1" s="1"/>
  <c r="AV39" i="1"/>
  <c r="AW38" i="1"/>
  <c r="AX38" i="1" s="1"/>
  <c r="F38" i="1" s="1"/>
  <c r="AV38" i="1"/>
  <c r="AW453" i="1"/>
  <c r="AW458" i="1"/>
  <c r="AX458" i="1" s="1"/>
  <c r="AW467" i="1"/>
  <c r="AW466" i="1"/>
  <c r="AW469" i="1"/>
  <c r="AX469" i="1" s="1"/>
  <c r="AW465" i="1"/>
  <c r="AW464" i="1"/>
  <c r="AX464" i="1" s="1"/>
  <c r="AW463" i="1"/>
  <c r="AW462" i="1"/>
  <c r="AW461" i="1"/>
  <c r="AW460" i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F269" i="1" s="1"/>
  <c r="BA457" i="1"/>
  <c r="BA456" i="1"/>
  <c r="BA455" i="1"/>
  <c r="BA454" i="1"/>
  <c r="BA453" i="1"/>
  <c r="BA445" i="1"/>
  <c r="BA442" i="1"/>
  <c r="BA379" i="1"/>
  <c r="AW379" i="1" s="1"/>
  <c r="AX379" i="1" s="1"/>
  <c r="F379" i="1" s="1"/>
  <c r="BA378" i="1"/>
  <c r="AW378" i="1" s="1"/>
  <c r="BA373" i="1"/>
  <c r="AW373" i="1" s="1"/>
  <c r="BA372" i="1"/>
  <c r="AW372" i="1" s="1"/>
  <c r="BA367" i="1"/>
  <c r="AW367" i="1" s="1"/>
  <c r="AX367" i="1" s="1"/>
  <c r="F367" i="1" s="1"/>
  <c r="BA366" i="1"/>
  <c r="AW366" i="1" s="1"/>
  <c r="AX366" i="1" s="1"/>
  <c r="F366" i="1" s="1"/>
  <c r="BA365" i="1"/>
  <c r="AW365" i="1" s="1"/>
  <c r="AX365" i="1" s="1"/>
  <c r="F365" i="1" s="1"/>
  <c r="BA364" i="1"/>
  <c r="AW364" i="1" s="1"/>
  <c r="AX364" i="1" s="1"/>
  <c r="F364" i="1" s="1"/>
  <c r="BA363" i="1"/>
  <c r="AW363" i="1" s="1"/>
  <c r="AX363" i="1" s="1"/>
  <c r="F363" i="1" s="1"/>
  <c r="BA362" i="1"/>
  <c r="AW362" i="1" s="1"/>
  <c r="AX362" i="1" s="1"/>
  <c r="F362" i="1" s="1"/>
  <c r="BA361" i="1"/>
  <c r="AW361" i="1" s="1"/>
  <c r="BA360" i="1"/>
  <c r="AW360" i="1" s="1"/>
  <c r="BA359" i="1"/>
  <c r="AW359" i="1" s="1"/>
  <c r="AX359" i="1" s="1"/>
  <c r="F359" i="1" s="1"/>
  <c r="BA358" i="1"/>
  <c r="AW358" i="1" s="1"/>
  <c r="BA357" i="1"/>
  <c r="AW357" i="1" s="1"/>
  <c r="BA356" i="1"/>
  <c r="AW356" i="1" s="1"/>
  <c r="AX356" i="1" s="1"/>
  <c r="F356" i="1" s="1"/>
  <c r="BA355" i="1"/>
  <c r="AW355" i="1" s="1"/>
  <c r="AX355" i="1" s="1"/>
  <c r="F355" i="1" s="1"/>
  <c r="BA354" i="1"/>
  <c r="AW354" i="1" s="1"/>
  <c r="AX354" i="1" s="1"/>
  <c r="F354" i="1" s="1"/>
  <c r="BA353" i="1"/>
  <c r="AW353" i="1" s="1"/>
  <c r="AX353" i="1" s="1"/>
  <c r="F353" i="1" s="1"/>
  <c r="BA352" i="1"/>
  <c r="AW352" i="1" s="1"/>
  <c r="BA351" i="1"/>
  <c r="AW351" i="1" s="1"/>
  <c r="AX351" i="1" s="1"/>
  <c r="F351" i="1" s="1"/>
  <c r="BA350" i="1"/>
  <c r="AW350" i="1" s="1"/>
  <c r="AX350" i="1" s="1"/>
  <c r="F350" i="1" s="1"/>
  <c r="BA349" i="1"/>
  <c r="AW349" i="1" s="1"/>
  <c r="BA348" i="1"/>
  <c r="AW348" i="1" s="1"/>
  <c r="BA347" i="1"/>
  <c r="AW347" i="1" s="1"/>
  <c r="AX347" i="1" s="1"/>
  <c r="F347" i="1" s="1"/>
  <c r="BA346" i="1"/>
  <c r="AW346" i="1" s="1"/>
  <c r="BA345" i="1"/>
  <c r="AW345" i="1" s="1"/>
  <c r="BA344" i="1"/>
  <c r="AW344" i="1" s="1"/>
  <c r="AX344" i="1" s="1"/>
  <c r="F344" i="1" s="1"/>
  <c r="BA343" i="1"/>
  <c r="AW343" i="1" s="1"/>
  <c r="AX343" i="1" s="1"/>
  <c r="F343" i="1" s="1"/>
  <c r="BA342" i="1"/>
  <c r="AW342" i="1" s="1"/>
  <c r="AX342" i="1" s="1"/>
  <c r="F342" i="1" s="1"/>
  <c r="BA341" i="1"/>
  <c r="AW341" i="1" s="1"/>
  <c r="AX341" i="1" s="1"/>
  <c r="F341" i="1" s="1"/>
  <c r="BA340" i="1"/>
  <c r="AW340" i="1" s="1"/>
  <c r="BA339" i="1"/>
  <c r="AW339" i="1" s="1"/>
  <c r="AX339" i="1" s="1"/>
  <c r="F339" i="1" s="1"/>
  <c r="BA338" i="1"/>
  <c r="AW338" i="1" s="1"/>
  <c r="AX338" i="1" s="1"/>
  <c r="F338" i="1" s="1"/>
  <c r="BA337" i="1"/>
  <c r="AW337" i="1" s="1"/>
  <c r="BA336" i="1"/>
  <c r="AW336" i="1" s="1"/>
  <c r="AX336" i="1" s="1"/>
  <c r="F336" i="1" s="1"/>
  <c r="BA210" i="1"/>
  <c r="AW210" i="1" s="1"/>
  <c r="AX210" i="1" s="1"/>
  <c r="F210" i="1" s="1"/>
  <c r="BA209" i="1"/>
  <c r="AW209" i="1" s="1"/>
  <c r="AX209" i="1" s="1"/>
  <c r="F209" i="1" s="1"/>
  <c r="BA192" i="1"/>
  <c r="AW192" i="1" s="1"/>
  <c r="BA191" i="1"/>
  <c r="AW191" i="1" s="1"/>
  <c r="BA187" i="1"/>
  <c r="AW187" i="1" s="1"/>
  <c r="AX187" i="1" s="1"/>
  <c r="F187" i="1" s="1"/>
  <c r="BA186" i="1"/>
  <c r="AW186" i="1" s="1"/>
  <c r="BA165" i="1"/>
  <c r="AW165" i="1" s="1"/>
  <c r="BA164" i="1"/>
  <c r="AW164" i="1" s="1"/>
  <c r="BA109" i="1"/>
  <c r="AW109" i="1" s="1"/>
  <c r="BA108" i="1"/>
  <c r="AW108" i="1" s="1"/>
  <c r="BA428" i="1"/>
  <c r="AW428" i="1" s="1"/>
  <c r="BA427" i="1"/>
  <c r="AW427" i="1" s="1"/>
  <c r="BA426" i="1"/>
  <c r="AW426" i="1" s="1"/>
  <c r="AX426" i="1" s="1"/>
  <c r="F426" i="1" s="1"/>
  <c r="BA425" i="1"/>
  <c r="AW425" i="1" s="1"/>
  <c r="AX425" i="1" s="1"/>
  <c r="F425" i="1" s="1"/>
  <c r="BA424" i="1"/>
  <c r="AW424" i="1" s="1"/>
  <c r="AX424" i="1" s="1"/>
  <c r="F424" i="1" s="1"/>
  <c r="BA423" i="1"/>
  <c r="AW423" i="1" s="1"/>
  <c r="AX423" i="1" s="1"/>
  <c r="F423" i="1" s="1"/>
  <c r="BA438" i="1"/>
  <c r="BA433" i="1"/>
  <c r="BA77" i="1"/>
  <c r="BA26" i="1"/>
  <c r="AW26" i="1" s="1"/>
  <c r="AX26" i="1" s="1"/>
  <c r="F26" i="1" s="1"/>
  <c r="BA24" i="1"/>
  <c r="AW24" i="1" s="1"/>
  <c r="AX24" i="1" s="1"/>
  <c r="F24" i="1" s="1"/>
  <c r="AW4" i="1"/>
  <c r="BA374" i="1"/>
  <c r="AW374" i="1" s="1"/>
  <c r="AX374" i="1" s="1"/>
  <c r="F374" i="1" s="1"/>
  <c r="BA94" i="1"/>
  <c r="AW94" i="1" s="1"/>
  <c r="BA92" i="1"/>
  <c r="AW92" i="1" s="1"/>
  <c r="BA91" i="1"/>
  <c r="AW91" i="1" s="1"/>
  <c r="BA368" i="1"/>
  <c r="AW368" i="1" s="1"/>
  <c r="AX368" i="1" s="1"/>
  <c r="F368" i="1" s="1"/>
  <c r="BA52" i="1"/>
  <c r="AW52" i="1" s="1"/>
  <c r="AX52" i="1" s="1"/>
  <c r="F52" i="1" s="1"/>
  <c r="BA42" i="1"/>
  <c r="AW42" i="1" s="1"/>
  <c r="BA37" i="1"/>
  <c r="AW37" i="1" s="1"/>
  <c r="BA215" i="1"/>
  <c r="AW215" i="1" s="1"/>
  <c r="AX215" i="1" s="1"/>
  <c r="F215" i="1" s="1"/>
  <c r="BA33" i="1"/>
  <c r="AW33" i="1" s="1"/>
  <c r="AX33" i="1" s="1"/>
  <c r="F33" i="1" s="1"/>
  <c r="BA32" i="1"/>
  <c r="AW32" i="1" s="1"/>
  <c r="AX32" i="1" s="1"/>
  <c r="F32" i="1" s="1"/>
  <c r="BA28" i="1"/>
  <c r="AW28" i="1" s="1"/>
  <c r="BA211" i="1"/>
  <c r="AW211" i="1" s="1"/>
  <c r="AX211" i="1" s="1"/>
  <c r="F211" i="1" s="1"/>
  <c r="BA76" i="1"/>
  <c r="AW76" i="1" s="1"/>
  <c r="BA193" i="1"/>
  <c r="AW193" i="1" s="1"/>
  <c r="BA36" i="1"/>
  <c r="AW36" i="1" s="1"/>
  <c r="BA35" i="1"/>
  <c r="AW35" i="1" s="1"/>
  <c r="BA188" i="1"/>
  <c r="AW188" i="1" s="1"/>
  <c r="BA71" i="1"/>
  <c r="BA74" i="1"/>
  <c r="AW74" i="1" s="1"/>
  <c r="AX74" i="1" s="1"/>
  <c r="F74" i="1" s="1"/>
  <c r="BA73" i="1"/>
  <c r="AW73" i="1" s="1"/>
  <c r="AX73" i="1" s="1"/>
  <c r="F73" i="1" s="1"/>
  <c r="BA72" i="1"/>
  <c r="AW72" i="1" s="1"/>
  <c r="AX72" i="1" s="1"/>
  <c r="F72" i="1" s="1"/>
  <c r="BA110" i="1"/>
  <c r="AW110" i="1" s="1"/>
  <c r="AX110" i="1" s="1"/>
  <c r="F110" i="1" s="1"/>
  <c r="BA117" i="1"/>
  <c r="AW117" i="1" s="1"/>
  <c r="BA116" i="1"/>
  <c r="AW116" i="1" s="1"/>
  <c r="AX116" i="1" s="1"/>
  <c r="F116" i="1" s="1"/>
  <c r="BA114" i="1"/>
  <c r="AW114" i="1" s="1"/>
  <c r="BA107" i="1"/>
  <c r="AW107" i="1" s="1"/>
  <c r="BA106" i="1"/>
  <c r="AW106" i="1" s="1"/>
  <c r="AX106" i="1" s="1"/>
  <c r="F106" i="1" s="1"/>
  <c r="BA105" i="1"/>
  <c r="AW105" i="1" s="1"/>
  <c r="AX105" i="1" s="1"/>
  <c r="F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F331" i="1" s="1"/>
  <c r="BA330" i="1"/>
  <c r="AW330" i="1" s="1"/>
  <c r="AX330" i="1" s="1"/>
  <c r="F330" i="1" s="1"/>
  <c r="BA329" i="1"/>
  <c r="AW329" i="1" s="1"/>
  <c r="AX329" i="1" s="1"/>
  <c r="F329" i="1" s="1"/>
  <c r="BA328" i="1"/>
  <c r="AW328" i="1" s="1"/>
  <c r="AX328" i="1" s="1"/>
  <c r="F328" i="1" s="1"/>
  <c r="BA70" i="1"/>
  <c r="AW70" i="1" s="1"/>
  <c r="BA69" i="1"/>
  <c r="AW69" i="1" s="1"/>
  <c r="BA68" i="1"/>
  <c r="AW68" i="1" s="1"/>
  <c r="BA67" i="1"/>
  <c r="AW67" i="1" s="1"/>
  <c r="BA66" i="1"/>
  <c r="AW66" i="1" s="1"/>
  <c r="AX66" i="1" s="1"/>
  <c r="F66" i="1" s="1"/>
  <c r="BA65" i="1"/>
  <c r="AW65" i="1" s="1"/>
  <c r="AX65" i="1" s="1"/>
  <c r="F65" i="1" s="1"/>
  <c r="BA63" i="1"/>
  <c r="AW63" i="1" s="1"/>
  <c r="AX63" i="1" s="1"/>
  <c r="F63" i="1" s="1"/>
  <c r="BA62" i="1"/>
  <c r="AW62" i="1" s="1"/>
  <c r="AX62" i="1" s="1"/>
  <c r="F62" i="1" s="1"/>
  <c r="BA61" i="1"/>
  <c r="AW61" i="1" s="1"/>
  <c r="AX61" i="1" s="1"/>
  <c r="F61" i="1" s="1"/>
  <c r="BA60" i="1"/>
  <c r="AW60" i="1" s="1"/>
  <c r="AX60" i="1" s="1"/>
  <c r="F60" i="1" s="1"/>
  <c r="BA59" i="1"/>
  <c r="AW59" i="1" s="1"/>
  <c r="AX59" i="1" s="1"/>
  <c r="F59" i="1" s="1"/>
  <c r="BA58" i="1"/>
  <c r="AW58" i="1" s="1"/>
  <c r="AX58" i="1" s="1"/>
  <c r="F58" i="1" s="1"/>
  <c r="BA57" i="1"/>
  <c r="AW57" i="1" s="1"/>
  <c r="AX57" i="1" s="1"/>
  <c r="F57" i="1" s="1"/>
  <c r="BA56" i="1"/>
  <c r="AW56" i="1" s="1"/>
  <c r="AX56" i="1" s="1"/>
  <c r="F56" i="1" s="1"/>
  <c r="BA55" i="1"/>
  <c r="AW55" i="1" s="1"/>
  <c r="AX55" i="1" s="1"/>
  <c r="F55" i="1" s="1"/>
  <c r="BA53" i="1"/>
  <c r="AW53" i="1" s="1"/>
  <c r="AX53" i="1" s="1"/>
  <c r="F53" i="1" s="1"/>
  <c r="BA51" i="1"/>
  <c r="AW51" i="1" s="1"/>
  <c r="AX51" i="1" s="1"/>
  <c r="F51" i="1" s="1"/>
  <c r="BA50" i="1"/>
  <c r="AW50" i="1" s="1"/>
  <c r="AX50" i="1" s="1"/>
  <c r="F50" i="1" s="1"/>
  <c r="BA49" i="1"/>
  <c r="AW49" i="1" s="1"/>
  <c r="AX49" i="1" s="1"/>
  <c r="F49" i="1" s="1"/>
  <c r="BA48" i="1"/>
  <c r="AW48" i="1" s="1"/>
  <c r="AX48" i="1" s="1"/>
  <c r="F48" i="1" s="1"/>
  <c r="BA47" i="1"/>
  <c r="AW47" i="1" s="1"/>
  <c r="AX47" i="1" s="1"/>
  <c r="F47" i="1" s="1"/>
  <c r="BA46" i="1"/>
  <c r="AW46" i="1" s="1"/>
  <c r="AX46" i="1" s="1"/>
  <c r="F46" i="1" s="1"/>
  <c r="BA45" i="1"/>
  <c r="AW45" i="1" s="1"/>
  <c r="BA44" i="1"/>
  <c r="AW44" i="1" s="1"/>
  <c r="AX44" i="1" s="1"/>
  <c r="F44" i="1" s="1"/>
  <c r="BA43" i="1"/>
  <c r="AW43" i="1" s="1"/>
  <c r="AX43" i="1" s="1"/>
  <c r="F43" i="1" s="1"/>
  <c r="BA22" i="1"/>
  <c r="AW22" i="1" s="1"/>
  <c r="AX22" i="1" s="1"/>
  <c r="F22" i="1" s="1"/>
  <c r="BA20" i="1"/>
  <c r="AW20" i="1" s="1"/>
  <c r="AX20" i="1" s="1"/>
  <c r="F20" i="1" s="1"/>
  <c r="BA18" i="1"/>
  <c r="AW18" i="1" s="1"/>
  <c r="AX18" i="1" s="1"/>
  <c r="F18" i="1" s="1"/>
  <c r="BA16" i="1"/>
  <c r="AW16" i="1" s="1"/>
  <c r="AX16" i="1" s="1"/>
  <c r="F16" i="1" s="1"/>
  <c r="BA14" i="1"/>
  <c r="AW14" i="1" s="1"/>
  <c r="AX14" i="1" s="1"/>
  <c r="F14" i="1" s="1"/>
  <c r="BA12" i="1"/>
  <c r="AW12" i="1" s="1"/>
  <c r="AX12" i="1" s="1"/>
  <c r="F12" i="1" s="1"/>
  <c r="BA10" i="1"/>
  <c r="AW10" i="1" s="1"/>
  <c r="AX10" i="1" s="1"/>
  <c r="F10" i="1" s="1"/>
  <c r="BA8" i="1"/>
  <c r="AW8" i="1" s="1"/>
  <c r="BA6" i="1"/>
  <c r="AW6" i="1" s="1"/>
  <c r="AX6" i="1" s="1"/>
  <c r="F6" i="1" s="1"/>
  <c r="BA418" i="1"/>
  <c r="AW418" i="1" s="1"/>
  <c r="AX418" i="1" s="1"/>
  <c r="F418" i="1" s="1"/>
  <c r="BA82" i="1"/>
  <c r="AW82" i="1" s="1"/>
  <c r="AX82" i="1" s="1"/>
  <c r="F82" i="1" s="1"/>
  <c r="BA81" i="1"/>
  <c r="AW81" i="1" s="1"/>
  <c r="BA80" i="1"/>
  <c r="AW80" i="1" s="1"/>
  <c r="BA79" i="1"/>
  <c r="AW79" i="1" s="1"/>
  <c r="BA78" i="1"/>
  <c r="AW78" i="1" s="1"/>
  <c r="AX78" i="1" s="1"/>
  <c r="F78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F421" i="1" s="1"/>
  <c r="BA420" i="1"/>
  <c r="AW420" i="1" s="1"/>
  <c r="AX420" i="1" s="1"/>
  <c r="F420" i="1" s="1"/>
  <c r="BA416" i="1"/>
  <c r="AW416" i="1" s="1"/>
  <c r="BA415" i="1"/>
  <c r="AW415" i="1" s="1"/>
  <c r="BA414" i="1"/>
  <c r="AW414" i="1" s="1"/>
  <c r="BA413" i="1"/>
  <c r="AW413" i="1" s="1"/>
  <c r="AX413" i="1" s="1"/>
  <c r="F413" i="1" s="1"/>
  <c r="BA412" i="1"/>
  <c r="AW412" i="1" s="1"/>
  <c r="AX412" i="1" s="1"/>
  <c r="F412" i="1" s="1"/>
  <c r="BA411" i="1"/>
  <c r="AW411" i="1" s="1"/>
  <c r="AX411" i="1" s="1"/>
  <c r="F411" i="1" s="1"/>
  <c r="BA410" i="1"/>
  <c r="AW410" i="1" s="1"/>
  <c r="AX410" i="1" s="1"/>
  <c r="F410" i="1" s="1"/>
  <c r="BA380" i="1"/>
  <c r="AW380" i="1" s="1"/>
  <c r="BA377" i="1"/>
  <c r="AW377" i="1" s="1"/>
  <c r="BA370" i="1"/>
  <c r="AW370" i="1" s="1"/>
  <c r="BA369" i="1"/>
  <c r="AW369" i="1" s="1"/>
  <c r="BA327" i="1"/>
  <c r="AW327" i="1" s="1"/>
  <c r="BA319" i="1"/>
  <c r="AW319" i="1" s="1"/>
  <c r="BA315" i="1"/>
  <c r="AW315" i="1" s="1"/>
  <c r="BA313" i="1"/>
  <c r="AW313" i="1" s="1"/>
  <c r="BA311" i="1"/>
  <c r="AW311" i="1" s="1"/>
  <c r="BA309" i="1"/>
  <c r="AW309" i="1" s="1"/>
  <c r="AX309" i="1" s="1"/>
  <c r="F309" i="1" s="1"/>
  <c r="BA305" i="1"/>
  <c r="AW305" i="1" s="1"/>
  <c r="AX305" i="1" s="1"/>
  <c r="F305" i="1" s="1"/>
  <c r="BA304" i="1"/>
  <c r="AW304" i="1" s="1"/>
  <c r="BA303" i="1"/>
  <c r="AW303" i="1" s="1"/>
  <c r="AX303" i="1" s="1"/>
  <c r="F303" i="1" s="1"/>
  <c r="BA302" i="1"/>
  <c r="AW302" i="1" s="1"/>
  <c r="AX302" i="1" s="1"/>
  <c r="F302" i="1" s="1"/>
  <c r="BA301" i="1"/>
  <c r="AW301" i="1" s="1"/>
  <c r="BA300" i="1"/>
  <c r="AW300" i="1" s="1"/>
  <c r="BA299" i="1"/>
  <c r="AW299" i="1" s="1"/>
  <c r="BA298" i="1"/>
  <c r="AW298" i="1" s="1"/>
  <c r="BA297" i="1"/>
  <c r="AW297" i="1" s="1"/>
  <c r="BA296" i="1"/>
  <c r="AW296" i="1" s="1"/>
  <c r="BA295" i="1"/>
  <c r="AW295" i="1" s="1"/>
  <c r="BA376" i="1"/>
  <c r="AW376" i="1" s="1"/>
  <c r="AX376" i="1" s="1"/>
  <c r="F376" i="1" s="1"/>
  <c r="BA294" i="1"/>
  <c r="AW294" i="1" s="1"/>
  <c r="AX294" i="1" s="1"/>
  <c r="F294" i="1" s="1"/>
  <c r="BA293" i="1"/>
  <c r="AW293" i="1" s="1"/>
  <c r="AX293" i="1" s="1"/>
  <c r="F293" i="1" s="1"/>
  <c r="AW375" i="1"/>
  <c r="AX375" i="1" s="1"/>
  <c r="F375" i="1" s="1"/>
  <c r="BA292" i="1"/>
  <c r="AW292" i="1" s="1"/>
  <c r="AX292" i="1" s="1"/>
  <c r="F292" i="1" s="1"/>
  <c r="BA291" i="1"/>
  <c r="AW291" i="1" s="1"/>
  <c r="BA290" i="1"/>
  <c r="AW290" i="1" s="1"/>
  <c r="BA289" i="1"/>
  <c r="AW289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BA419" i="1"/>
  <c r="AW419" i="1" s="1"/>
  <c r="S351" i="1"/>
  <c r="S350" i="1"/>
  <c r="S349" i="1"/>
  <c r="S348" i="1"/>
  <c r="S347" i="1"/>
  <c r="S345" i="1"/>
  <c r="S4" i="1"/>
  <c r="S374" i="1"/>
  <c r="S91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37" i="1"/>
  <c r="T28" i="1"/>
  <c r="T4" i="1"/>
  <c r="T91" i="1"/>
  <c r="T72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BB454" i="1"/>
  <c r="AW454" i="1" s="1"/>
  <c r="AX454" i="1" s="1"/>
  <c r="BB445" i="1"/>
  <c r="AW445" i="1" s="1"/>
  <c r="AX445" i="1" s="1"/>
  <c r="F445" i="1" s="1"/>
  <c r="BB442" i="1"/>
  <c r="AW442" i="1" s="1"/>
  <c r="AZ468" i="1"/>
  <c r="AW468" i="1" s="1"/>
  <c r="AX468" i="1" s="1"/>
  <c r="AZ437" i="1"/>
  <c r="AW437" i="1" s="1"/>
  <c r="AZ432" i="1"/>
  <c r="AW432" i="1" s="1"/>
  <c r="AX432" i="1" s="1"/>
  <c r="F432" i="1" s="1"/>
  <c r="AZ438" i="1"/>
  <c r="AW438" i="1" s="1"/>
  <c r="AZ433" i="1"/>
  <c r="AW433" i="1" s="1"/>
  <c r="AX433" i="1" s="1"/>
  <c r="F433" i="1" s="1"/>
  <c r="AZ383" i="1"/>
  <c r="AW383" i="1" s="1"/>
  <c r="AZ382" i="1"/>
  <c r="AW382" i="1" s="1"/>
  <c r="AX382" i="1" s="1"/>
  <c r="F382" i="1" s="1"/>
  <c r="AZ381" i="1"/>
  <c r="AW381" i="1" s="1"/>
  <c r="AZ207" i="1"/>
  <c r="AW207" i="1" s="1"/>
  <c r="AX207" i="1" s="1"/>
  <c r="AZ206" i="1"/>
  <c r="AW206" i="1" s="1"/>
  <c r="AX206" i="1" s="1"/>
  <c r="F206" i="1" s="1"/>
  <c r="AZ205" i="1"/>
  <c r="AW205" i="1" s="1"/>
  <c r="AZ204" i="1"/>
  <c r="AW204" i="1" s="1"/>
  <c r="AX204" i="1" s="1"/>
  <c r="F204" i="1" s="1"/>
  <c r="AZ203" i="1"/>
  <c r="AW203" i="1" s="1"/>
  <c r="AX203" i="1" s="1"/>
  <c r="AZ202" i="1"/>
  <c r="AW202" i="1" s="1"/>
  <c r="AZ201" i="1"/>
  <c r="AW201" i="1" s="1"/>
  <c r="AZ200" i="1"/>
  <c r="AW200" i="1" s="1"/>
  <c r="AX200" i="1" s="1"/>
  <c r="AZ199" i="1"/>
  <c r="AW199" i="1" s="1"/>
  <c r="AX199" i="1" s="1"/>
  <c r="F199" i="1" s="1"/>
  <c r="AZ198" i="1"/>
  <c r="AW198" i="1" s="1"/>
  <c r="AX198" i="1" s="1"/>
  <c r="F198" i="1" s="1"/>
  <c r="AZ197" i="1"/>
  <c r="AW197" i="1" s="1"/>
  <c r="AX197" i="1" s="1"/>
  <c r="F197" i="1" s="1"/>
  <c r="AZ196" i="1"/>
  <c r="AW196" i="1" s="1"/>
  <c r="AX196" i="1" s="1"/>
  <c r="F196" i="1" s="1"/>
  <c r="AZ195" i="1"/>
  <c r="AW195" i="1" s="1"/>
  <c r="AX195" i="1" s="1"/>
  <c r="F195" i="1" s="1"/>
  <c r="AZ185" i="1"/>
  <c r="AW185" i="1" s="1"/>
  <c r="AX185" i="1" s="1"/>
  <c r="F185" i="1" s="1"/>
  <c r="AZ184" i="1"/>
  <c r="AW184" i="1" s="1"/>
  <c r="AX184" i="1" s="1"/>
  <c r="F184" i="1" s="1"/>
  <c r="AZ179" i="1"/>
  <c r="AW179" i="1" s="1"/>
  <c r="AX179" i="1" s="1"/>
  <c r="F179" i="1" s="1"/>
  <c r="AZ178" i="1"/>
  <c r="AW178" i="1" s="1"/>
  <c r="AZ174" i="1"/>
  <c r="AW174" i="1" s="1"/>
  <c r="AZ173" i="1"/>
  <c r="AZ172" i="1"/>
  <c r="AW172" i="1" s="1"/>
  <c r="AX172" i="1" s="1"/>
  <c r="F172" i="1" s="1"/>
  <c r="AZ171" i="1"/>
  <c r="AW171" i="1" s="1"/>
  <c r="AX171" i="1" s="1"/>
  <c r="F171" i="1" s="1"/>
  <c r="AZ170" i="1"/>
  <c r="AW170" i="1" s="1"/>
  <c r="AX170" i="1" s="1"/>
  <c r="F170" i="1" s="1"/>
  <c r="AZ169" i="1"/>
  <c r="AW169" i="1" s="1"/>
  <c r="AX169" i="1" s="1"/>
  <c r="F169" i="1" s="1"/>
  <c r="AZ168" i="1"/>
  <c r="AW168" i="1" s="1"/>
  <c r="AX168" i="1" s="1"/>
  <c r="F168" i="1" s="1"/>
  <c r="AZ167" i="1"/>
  <c r="AW167" i="1" s="1"/>
  <c r="AX167" i="1" s="1"/>
  <c r="F167" i="1" s="1"/>
  <c r="AZ163" i="1"/>
  <c r="AW163" i="1" s="1"/>
  <c r="AX163" i="1" s="1"/>
  <c r="F163" i="1" s="1"/>
  <c r="AZ162" i="1"/>
  <c r="AW162" i="1" s="1"/>
  <c r="AZ161" i="1"/>
  <c r="AW161" i="1" s="1"/>
  <c r="AX161" i="1" s="1"/>
  <c r="F161" i="1" s="1"/>
  <c r="AZ160" i="1"/>
  <c r="AW160" i="1" s="1"/>
  <c r="AX160" i="1" s="1"/>
  <c r="F160" i="1" s="1"/>
  <c r="AZ159" i="1"/>
  <c r="AW159" i="1" s="1"/>
  <c r="AX159" i="1" s="1"/>
  <c r="F159" i="1" s="1"/>
  <c r="AZ158" i="1"/>
  <c r="AW158" i="1" s="1"/>
  <c r="AX158" i="1" s="1"/>
  <c r="F158" i="1" s="1"/>
  <c r="AZ157" i="1"/>
  <c r="AW157" i="1" s="1"/>
  <c r="AX157" i="1" s="1"/>
  <c r="F157" i="1" s="1"/>
  <c r="AZ152" i="1"/>
  <c r="AW152" i="1" s="1"/>
  <c r="AZ151" i="1"/>
  <c r="AW151" i="1" s="1"/>
  <c r="AZ150" i="1"/>
  <c r="AW150" i="1" s="1"/>
  <c r="AZ149" i="1"/>
  <c r="AW149" i="1" s="1"/>
  <c r="AX149" i="1" s="1"/>
  <c r="F149" i="1" s="1"/>
  <c r="AZ148" i="1"/>
  <c r="AW148" i="1" s="1"/>
  <c r="AX148" i="1" s="1"/>
  <c r="F148" i="1" s="1"/>
  <c r="AZ147" i="1"/>
  <c r="AW147" i="1" s="1"/>
  <c r="AX147" i="1" s="1"/>
  <c r="F147" i="1" s="1"/>
  <c r="AZ145" i="1"/>
  <c r="AW145" i="1" s="1"/>
  <c r="AX145" i="1" s="1"/>
  <c r="F145" i="1" s="1"/>
  <c r="AZ144" i="1"/>
  <c r="AW144" i="1" s="1"/>
  <c r="AX144" i="1" s="1"/>
  <c r="F144" i="1" s="1"/>
  <c r="AZ143" i="1"/>
  <c r="AW143" i="1" s="1"/>
  <c r="AX143" i="1" s="1"/>
  <c r="F143" i="1" s="1"/>
  <c r="AZ142" i="1"/>
  <c r="AW142" i="1" s="1"/>
  <c r="AX142" i="1" s="1"/>
  <c r="F142" i="1" s="1"/>
  <c r="AZ141" i="1"/>
  <c r="AW141" i="1" s="1"/>
  <c r="AX141" i="1" s="1"/>
  <c r="F141" i="1" s="1"/>
  <c r="AZ140" i="1"/>
  <c r="AW140" i="1" s="1"/>
  <c r="AZ139" i="1"/>
  <c r="AW139" i="1" s="1"/>
  <c r="AX139" i="1" s="1"/>
  <c r="F139" i="1" s="1"/>
  <c r="AZ138" i="1"/>
  <c r="AW138" i="1" s="1"/>
  <c r="AZ137" i="1"/>
  <c r="AW137" i="1" s="1"/>
  <c r="AX137" i="1" s="1"/>
  <c r="F137" i="1" s="1"/>
  <c r="AZ136" i="1"/>
  <c r="AW136" i="1" s="1"/>
  <c r="AZ135" i="1"/>
  <c r="AW135" i="1" s="1"/>
  <c r="AX135" i="1" s="1"/>
  <c r="F135" i="1" s="1"/>
  <c r="AZ131" i="1"/>
  <c r="AW131" i="1" s="1"/>
  <c r="AX131" i="1" s="1"/>
  <c r="F131" i="1" s="1"/>
  <c r="AZ130" i="1"/>
  <c r="AW130" i="1" s="1"/>
  <c r="AX130" i="1" s="1"/>
  <c r="F130" i="1" s="1"/>
  <c r="AZ129" i="1"/>
  <c r="AW129" i="1" s="1"/>
  <c r="AX129" i="1" s="1"/>
  <c r="F129" i="1" s="1"/>
  <c r="AZ128" i="1"/>
  <c r="AW128" i="1" s="1"/>
  <c r="AZ127" i="1"/>
  <c r="AW127" i="1" s="1"/>
  <c r="AX127" i="1" s="1"/>
  <c r="F127" i="1" s="1"/>
  <c r="AZ126" i="1"/>
  <c r="AW126" i="1" s="1"/>
  <c r="AZ125" i="1"/>
  <c r="AW125" i="1" s="1"/>
  <c r="AX125" i="1" s="1"/>
  <c r="F125" i="1" s="1"/>
  <c r="AZ123" i="1"/>
  <c r="AW123" i="1" s="1"/>
  <c r="AX123" i="1" s="1"/>
  <c r="F123" i="1" s="1"/>
  <c r="AZ122" i="1"/>
  <c r="AW122" i="1" s="1"/>
  <c r="AX122" i="1" s="1"/>
  <c r="F122" i="1" s="1"/>
  <c r="AZ121" i="1"/>
  <c r="AW121" i="1" s="1"/>
  <c r="AX121" i="1" s="1"/>
  <c r="F121" i="1" s="1"/>
  <c r="AZ120" i="1"/>
  <c r="AW120" i="1" s="1"/>
  <c r="AX120" i="1" s="1"/>
  <c r="F120" i="1" s="1"/>
  <c r="AZ386" i="1"/>
  <c r="AW386" i="1" s="1"/>
  <c r="AX386" i="1" s="1"/>
  <c r="F386" i="1" s="1"/>
  <c r="AZ385" i="1"/>
  <c r="AW385" i="1" s="1"/>
  <c r="AX385" i="1" s="1"/>
  <c r="F385" i="1" s="1"/>
  <c r="AZ384" i="1"/>
  <c r="AW384" i="1" s="1"/>
  <c r="AX384" i="1" s="1"/>
  <c r="F384" i="1" s="1"/>
  <c r="AZ222" i="1"/>
  <c r="AW222" i="1" s="1"/>
  <c r="AX222" i="1" s="1"/>
  <c r="F222" i="1" s="1"/>
  <c r="AZ221" i="1"/>
  <c r="AW221" i="1" s="1"/>
  <c r="AZ220" i="1"/>
  <c r="AW220" i="1" s="1"/>
  <c r="AX220" i="1" s="1"/>
  <c r="F220" i="1" s="1"/>
  <c r="AZ219" i="1"/>
  <c r="AW219" i="1" s="1"/>
  <c r="AX219" i="1" s="1"/>
  <c r="F219" i="1" s="1"/>
  <c r="AZ183" i="1"/>
  <c r="AW183" i="1" s="1"/>
  <c r="AX183" i="1" s="1"/>
  <c r="F183" i="1" s="1"/>
  <c r="AZ182" i="1"/>
  <c r="AW182" i="1" s="1"/>
  <c r="AX182" i="1" s="1"/>
  <c r="F182" i="1" s="1"/>
  <c r="AZ181" i="1"/>
  <c r="AW181" i="1" s="1"/>
  <c r="AX181" i="1" s="1"/>
  <c r="F181" i="1" s="1"/>
  <c r="AZ180" i="1"/>
  <c r="AW180" i="1" s="1"/>
  <c r="AX180" i="1" s="1"/>
  <c r="F180" i="1" s="1"/>
  <c r="AZ177" i="1"/>
  <c r="AW177" i="1" s="1"/>
  <c r="AZ176" i="1"/>
  <c r="AW176" i="1" s="1"/>
  <c r="AZ175" i="1"/>
  <c r="AW175" i="1" s="1"/>
  <c r="AX175" i="1" s="1"/>
  <c r="F175" i="1" s="1"/>
  <c r="AZ156" i="1"/>
  <c r="AW156" i="1" s="1"/>
  <c r="AX156" i="1" s="1"/>
  <c r="F156" i="1" s="1"/>
  <c r="AZ155" i="1"/>
  <c r="AW155" i="1" s="1"/>
  <c r="AX155" i="1" s="1"/>
  <c r="F155" i="1" s="1"/>
  <c r="AZ154" i="1"/>
  <c r="AW154" i="1" s="1"/>
  <c r="AX154" i="1" s="1"/>
  <c r="F154" i="1" s="1"/>
  <c r="AZ153" i="1"/>
  <c r="AW153" i="1" s="1"/>
  <c r="AZ134" i="1"/>
  <c r="AW134" i="1" s="1"/>
  <c r="AX134" i="1" s="1"/>
  <c r="F134" i="1" s="1"/>
  <c r="AZ133" i="1"/>
  <c r="AW133" i="1" s="1"/>
  <c r="AX133" i="1" s="1"/>
  <c r="F133" i="1" s="1"/>
  <c r="AZ132" i="1"/>
  <c r="AW132" i="1" s="1"/>
  <c r="AX132" i="1" s="1"/>
  <c r="F132" i="1" s="1"/>
  <c r="R188" i="1"/>
  <c r="S188" i="1" s="1"/>
  <c r="BM76" i="1"/>
  <c r="AT76" i="1"/>
  <c r="AL76" i="1"/>
  <c r="R76" i="1"/>
  <c r="S76" i="1" s="1"/>
  <c r="BM193" i="1"/>
  <c r="R193" i="1"/>
  <c r="S193" i="1" s="1"/>
  <c r="BM36" i="1"/>
  <c r="BM35" i="1"/>
  <c r="AT35" i="1"/>
  <c r="AL35" i="1"/>
  <c r="R35" i="1"/>
  <c r="S35" i="1" s="1"/>
  <c r="BM188" i="1"/>
  <c r="BM52" i="1"/>
  <c r="BM42" i="1"/>
  <c r="BM37" i="1"/>
  <c r="AT37" i="1"/>
  <c r="AL37" i="1"/>
  <c r="R37" i="1"/>
  <c r="J37" i="1"/>
  <c r="BM215" i="1"/>
  <c r="R215" i="1"/>
  <c r="S354" i="1"/>
  <c r="S352" i="1"/>
  <c r="R71" i="1"/>
  <c r="S71" i="1" s="1"/>
  <c r="BM10" i="1"/>
  <c r="BM18" i="1"/>
  <c r="BM20" i="1"/>
  <c r="BM289" i="1"/>
  <c r="BM290" i="1"/>
  <c r="BM291" i="1"/>
  <c r="BM292" i="1"/>
  <c r="BM375" i="1"/>
  <c r="BM293" i="1"/>
  <c r="BM38" i="1"/>
  <c r="BM39" i="1"/>
  <c r="BM40" i="1"/>
  <c r="BM41" i="1"/>
  <c r="BM294" i="1"/>
  <c r="BM43" i="1"/>
  <c r="BM44" i="1"/>
  <c r="BM45" i="1"/>
  <c r="BM46" i="1"/>
  <c r="BM47" i="1"/>
  <c r="BM48" i="1"/>
  <c r="BM49" i="1"/>
  <c r="BM50" i="1"/>
  <c r="BM51" i="1"/>
  <c r="BM53" i="1"/>
  <c r="BM376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295" i="1"/>
  <c r="BM296" i="1"/>
  <c r="BM297" i="1"/>
  <c r="BM298" i="1"/>
  <c r="BM299" i="1"/>
  <c r="BM300" i="1"/>
  <c r="BM301" i="1"/>
  <c r="BM302" i="1"/>
  <c r="BM303" i="1"/>
  <c r="BM304" i="1"/>
  <c r="BM305" i="1"/>
  <c r="BM309" i="1"/>
  <c r="BM311" i="1"/>
  <c r="BM84" i="1"/>
  <c r="BM313" i="1"/>
  <c r="BM315" i="1"/>
  <c r="BM87" i="1"/>
  <c r="BM319" i="1"/>
  <c r="BM89" i="1"/>
  <c r="BM327" i="1"/>
  <c r="BM369" i="1"/>
  <c r="BM370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72" i="1"/>
  <c r="BM73" i="1"/>
  <c r="BM74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71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8" i="1"/>
  <c r="BM32" i="1"/>
  <c r="BM33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78" i="1"/>
  <c r="BM79" i="1"/>
  <c r="BM80" i="1"/>
  <c r="BM81" i="1"/>
  <c r="BM82" i="1"/>
  <c r="BM277" i="1"/>
  <c r="BM278" i="1"/>
  <c r="BM279" i="1"/>
  <c r="BM280" i="1"/>
  <c r="BM281" i="1"/>
  <c r="BM282" i="1"/>
  <c r="BM283" i="1"/>
  <c r="BM377" i="1"/>
  <c r="BM285" i="1"/>
  <c r="BM286" i="1"/>
  <c r="BM321" i="1"/>
  <c r="BM322" i="1"/>
  <c r="BM323" i="1"/>
  <c r="BM324" i="1"/>
  <c r="BM325" i="1"/>
  <c r="BM326" i="1"/>
  <c r="BM380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91" i="1"/>
  <c r="BM92" i="1"/>
  <c r="BM94" i="1"/>
  <c r="BM372" i="1"/>
  <c r="BM373" i="1"/>
  <c r="BM374" i="1"/>
  <c r="BM4" i="1"/>
  <c r="BM24" i="1"/>
  <c r="BM26" i="1"/>
  <c r="BM378" i="1"/>
  <c r="BM379" i="1"/>
  <c r="BM77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4" i="1"/>
  <c r="AL4" i="1"/>
  <c r="R72" i="1"/>
  <c r="S72" i="1" s="1"/>
  <c r="R110" i="1"/>
  <c r="S110" i="1" s="1"/>
  <c r="AT72" i="1"/>
  <c r="AL72" i="1"/>
  <c r="AT91" i="1"/>
  <c r="AL91" i="1"/>
  <c r="AT77" i="1"/>
  <c r="AL77" i="1"/>
  <c r="AT71" i="1"/>
  <c r="AL71" i="1"/>
  <c r="AL28" i="1"/>
  <c r="AT28" i="1"/>
  <c r="R28" i="1"/>
  <c r="J28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X299" i="1" l="1"/>
  <c r="F299" i="1" s="1"/>
  <c r="AX327" i="1"/>
  <c r="F327" i="1" s="1"/>
  <c r="AX290" i="1"/>
  <c r="F290" i="1" s="1"/>
  <c r="AX300" i="1"/>
  <c r="F300" i="1" s="1"/>
  <c r="AX369" i="1"/>
  <c r="F369" i="1" s="1"/>
  <c r="AX92" i="1"/>
  <c r="F92" i="1" s="1"/>
  <c r="AX291" i="1"/>
  <c r="F291" i="1" s="1"/>
  <c r="AX301" i="1"/>
  <c r="F301" i="1" s="1"/>
  <c r="AX380" i="1"/>
  <c r="F380" i="1" s="1"/>
  <c r="AY380" i="1" s="1"/>
  <c r="AX28" i="1"/>
  <c r="F28" i="1" s="1"/>
  <c r="AY28" i="1" s="1"/>
  <c r="AX4" i="1"/>
  <c r="F4" i="1" s="1"/>
  <c r="AY4" i="1" s="1"/>
  <c r="AV383" i="1"/>
  <c r="AX383" i="1"/>
  <c r="F383" i="1" s="1"/>
  <c r="AV152" i="1"/>
  <c r="AX152" i="1"/>
  <c r="F152" i="1" s="1"/>
  <c r="AX45" i="1"/>
  <c r="F45" i="1" s="1"/>
  <c r="AY45" i="1" s="1"/>
  <c r="AV117" i="1"/>
  <c r="AX117" i="1"/>
  <c r="F117" i="1" s="1"/>
  <c r="AX322" i="1"/>
  <c r="F322" i="1" s="1"/>
  <c r="AY322" i="1" s="1"/>
  <c r="AY201" i="1"/>
  <c r="AX201" i="1"/>
  <c r="AY202" i="1"/>
  <c r="AX202" i="1"/>
  <c r="AV165" i="1"/>
  <c r="AX165" i="1"/>
  <c r="F165" i="1" s="1"/>
  <c r="AX96" i="1"/>
  <c r="F96" i="1" s="1"/>
  <c r="AY96" i="1" s="1"/>
  <c r="AX102" i="1"/>
  <c r="F102" i="1" s="1"/>
  <c r="AY102" i="1" s="1"/>
  <c r="AX323" i="1"/>
  <c r="F323" i="1" s="1"/>
  <c r="AY323" i="1" s="1"/>
  <c r="AX334" i="1"/>
  <c r="F334" i="1" s="1"/>
  <c r="AY334" i="1" s="1"/>
  <c r="AV304" i="1"/>
  <c r="AX304" i="1"/>
  <c r="F304" i="1" s="1"/>
  <c r="AX443" i="1"/>
  <c r="F443" i="1" s="1"/>
  <c r="AY443" i="1" s="1"/>
  <c r="AX8" i="1"/>
  <c r="F8" i="1" s="1"/>
  <c r="AY8" i="1" s="1"/>
  <c r="AX340" i="1"/>
  <c r="F340" i="1" s="1"/>
  <c r="AY340" i="1" s="1"/>
  <c r="AX221" i="1"/>
  <c r="F221" i="1" s="1"/>
  <c r="AY221" i="1" s="1"/>
  <c r="AV128" i="1"/>
  <c r="AX128" i="1"/>
  <c r="F128" i="1" s="1"/>
  <c r="AV178" i="1"/>
  <c r="AX178" i="1"/>
  <c r="F178" i="1" s="1"/>
  <c r="AX295" i="1"/>
  <c r="F295" i="1" s="1"/>
  <c r="AX311" i="1"/>
  <c r="F311" i="1" s="1"/>
  <c r="AX37" i="1"/>
  <c r="F37" i="1" s="1"/>
  <c r="AY37" i="1" s="1"/>
  <c r="AX186" i="1"/>
  <c r="F186" i="1" s="1"/>
  <c r="AY186" i="1" s="1"/>
  <c r="AY466" i="1"/>
  <c r="AX466" i="1"/>
  <c r="AX75" i="1"/>
  <c r="F75" i="1" s="1"/>
  <c r="AY75" i="1" s="1"/>
  <c r="AX138" i="1"/>
  <c r="F138" i="1" s="1"/>
  <c r="AY138" i="1" s="1"/>
  <c r="AV428" i="1"/>
  <c r="AX428" i="1"/>
  <c r="F428" i="1" s="1"/>
  <c r="AX431" i="1"/>
  <c r="F431" i="1" s="1"/>
  <c r="AY431" i="1" s="1"/>
  <c r="AX126" i="1"/>
  <c r="F126" i="1" s="1"/>
  <c r="AY126" i="1" s="1"/>
  <c r="AV465" i="1"/>
  <c r="AX465" i="1"/>
  <c r="AX296" i="1"/>
  <c r="F296" i="1" s="1"/>
  <c r="AY296" i="1" s="1"/>
  <c r="AV414" i="1"/>
  <c r="AX414" i="1"/>
  <c r="F414" i="1" s="1"/>
  <c r="AY414" i="1" s="1"/>
  <c r="AX42" i="1"/>
  <c r="F42" i="1" s="1"/>
  <c r="AY42" i="1" s="1"/>
  <c r="AY467" i="1"/>
  <c r="AX467" i="1"/>
  <c r="AX97" i="1"/>
  <c r="F97" i="1" s="1"/>
  <c r="AY97" i="1" s="1"/>
  <c r="AX277" i="1"/>
  <c r="F277" i="1" s="1"/>
  <c r="AY277" i="1" s="1"/>
  <c r="AX283" i="1"/>
  <c r="F283" i="1" s="1"/>
  <c r="AY283" i="1" s="1"/>
  <c r="AX335" i="1"/>
  <c r="F335" i="1" s="1"/>
  <c r="AY335" i="1" s="1"/>
  <c r="AX392" i="1"/>
  <c r="F392" i="1" s="1"/>
  <c r="AY392" i="1" s="1"/>
  <c r="AX404" i="1"/>
  <c r="F404" i="1" s="1"/>
  <c r="AY404" i="1" s="1"/>
  <c r="AX288" i="1"/>
  <c r="F288" i="1" s="1"/>
  <c r="AY288" i="1" s="1"/>
  <c r="AX34" i="1"/>
  <c r="F34" i="1" s="1"/>
  <c r="AY34" i="1" s="1"/>
  <c r="AX276" i="1"/>
  <c r="F276" i="1" s="1"/>
  <c r="AY276" i="1" s="1"/>
  <c r="AV151" i="1"/>
  <c r="AX151" i="1"/>
  <c r="F151" i="1" s="1"/>
  <c r="AY151" i="1" s="1"/>
  <c r="AX349" i="1"/>
  <c r="F349" i="1" s="1"/>
  <c r="AY349" i="1" s="1"/>
  <c r="AX109" i="1"/>
  <c r="F109" i="1" s="1"/>
  <c r="AY109" i="1" s="1"/>
  <c r="AX442" i="1"/>
  <c r="F442" i="1" s="1"/>
  <c r="AY442" i="1" s="1"/>
  <c r="AX313" i="1"/>
  <c r="F313" i="1" s="1"/>
  <c r="AY313" i="1" s="1"/>
  <c r="AX162" i="1"/>
  <c r="F162" i="1" s="1"/>
  <c r="AY162" i="1" s="1"/>
  <c r="AX205" i="1"/>
  <c r="F205" i="1" s="1"/>
  <c r="AY205" i="1" s="1"/>
  <c r="AX297" i="1"/>
  <c r="F297" i="1" s="1"/>
  <c r="AY297" i="1" s="1"/>
  <c r="AX315" i="1"/>
  <c r="F315" i="1" s="1"/>
  <c r="AY315" i="1" s="1"/>
  <c r="AV415" i="1"/>
  <c r="AX415" i="1"/>
  <c r="F415" i="1" s="1"/>
  <c r="AY415" i="1" s="1"/>
  <c r="AV188" i="1"/>
  <c r="AX188" i="1"/>
  <c r="F188" i="1" s="1"/>
  <c r="AY188" i="1" s="1"/>
  <c r="AX191" i="1"/>
  <c r="F191" i="1" s="1"/>
  <c r="AY191" i="1" s="1"/>
  <c r="AX372" i="1"/>
  <c r="F372" i="1" s="1"/>
  <c r="AY372" i="1" s="1"/>
  <c r="AX337" i="1"/>
  <c r="F337" i="1" s="1"/>
  <c r="AY337" i="1" s="1"/>
  <c r="AX407" i="1"/>
  <c r="F407" i="1" s="1"/>
  <c r="AY407" i="1" s="1"/>
  <c r="AX108" i="1"/>
  <c r="F108" i="1" s="1"/>
  <c r="AY108" i="1" s="1"/>
  <c r="AX371" i="1"/>
  <c r="F371" i="1" s="1"/>
  <c r="AX437" i="1"/>
  <c r="F437" i="1" s="1"/>
  <c r="AY437" i="1" s="1"/>
  <c r="AX319" i="1"/>
  <c r="F319" i="1" s="1"/>
  <c r="AY319" i="1" s="1"/>
  <c r="AV416" i="1"/>
  <c r="AX416" i="1"/>
  <c r="F416" i="1" s="1"/>
  <c r="AY416" i="1" s="1"/>
  <c r="AX67" i="1"/>
  <c r="F67" i="1" s="1"/>
  <c r="AY67" i="1" s="1"/>
  <c r="AV35" i="1"/>
  <c r="AX35" i="1"/>
  <c r="F35" i="1" s="1"/>
  <c r="AY35" i="1" s="1"/>
  <c r="AX192" i="1"/>
  <c r="F192" i="1" s="1"/>
  <c r="AY192" i="1" s="1"/>
  <c r="AX345" i="1"/>
  <c r="F345" i="1" s="1"/>
  <c r="AY345" i="1" s="1"/>
  <c r="AV357" i="1"/>
  <c r="AX357" i="1"/>
  <c r="F357" i="1" s="1"/>
  <c r="AX373" i="1"/>
  <c r="F373" i="1" s="1"/>
  <c r="AY373" i="1" s="1"/>
  <c r="AV453" i="1"/>
  <c r="AX453" i="1"/>
  <c r="AX228" i="1"/>
  <c r="F228" i="1" s="1"/>
  <c r="AY228" i="1" s="1"/>
  <c r="AX234" i="1"/>
  <c r="F234" i="1" s="1"/>
  <c r="AY234" i="1" s="1"/>
  <c r="AX240" i="1"/>
  <c r="F240" i="1" s="1"/>
  <c r="AY240" i="1" s="1"/>
  <c r="AX252" i="1"/>
  <c r="F252" i="1" s="1"/>
  <c r="AY252" i="1" s="1"/>
  <c r="AX264" i="1"/>
  <c r="F264" i="1" s="1"/>
  <c r="AY264" i="1" s="1"/>
  <c r="AX325" i="1"/>
  <c r="F325" i="1" s="1"/>
  <c r="AY325" i="1" s="1"/>
  <c r="AX393" i="1"/>
  <c r="F393" i="1" s="1"/>
  <c r="AY393" i="1" s="1"/>
  <c r="AX405" i="1"/>
  <c r="F405" i="1" s="1"/>
  <c r="AY405" i="1" s="1"/>
  <c r="AV377" i="1"/>
  <c r="AX377" i="1"/>
  <c r="F377" i="1" s="1"/>
  <c r="AV438" i="1"/>
  <c r="AX438" i="1"/>
  <c r="F438" i="1" s="1"/>
  <c r="AX352" i="1"/>
  <c r="F352" i="1" s="1"/>
  <c r="AY352" i="1" s="1"/>
  <c r="AX174" i="1"/>
  <c r="F174" i="1" s="1"/>
  <c r="AY174" i="1" s="1"/>
  <c r="AV176" i="1"/>
  <c r="AX176" i="1"/>
  <c r="F176" i="1" s="1"/>
  <c r="AY176" i="1" s="1"/>
  <c r="AY455" i="1"/>
  <c r="AX455" i="1"/>
  <c r="AX419" i="1"/>
  <c r="F419" i="1" s="1"/>
  <c r="AY419" i="1" s="1"/>
  <c r="AV289" i="1"/>
  <c r="AX289" i="1"/>
  <c r="F289" i="1" s="1"/>
  <c r="AV79" i="1"/>
  <c r="AX79" i="1"/>
  <c r="F79" i="1" s="1"/>
  <c r="AY79" i="1" s="1"/>
  <c r="AV68" i="1"/>
  <c r="AX68" i="1"/>
  <c r="F68" i="1" s="1"/>
  <c r="AY68" i="1" s="1"/>
  <c r="AX36" i="1"/>
  <c r="F36" i="1" s="1"/>
  <c r="AY36" i="1" s="1"/>
  <c r="AX91" i="1"/>
  <c r="F91" i="1" s="1"/>
  <c r="AY91" i="1" s="1"/>
  <c r="AX346" i="1"/>
  <c r="F346" i="1" s="1"/>
  <c r="AY346" i="1" s="1"/>
  <c r="AX358" i="1"/>
  <c r="F358" i="1" s="1"/>
  <c r="AY358" i="1" s="1"/>
  <c r="AX378" i="1"/>
  <c r="F378" i="1" s="1"/>
  <c r="AY378" i="1" s="1"/>
  <c r="AV140" i="1"/>
  <c r="AX140" i="1"/>
  <c r="F140" i="1" s="1"/>
  <c r="AX450" i="1"/>
  <c r="F450" i="1" s="1"/>
  <c r="AY450" i="1" s="1"/>
  <c r="AV177" i="1"/>
  <c r="AX177" i="1"/>
  <c r="F177" i="1" s="1"/>
  <c r="AY177" i="1" s="1"/>
  <c r="AX136" i="1"/>
  <c r="F136" i="1" s="1"/>
  <c r="AY136" i="1" s="1"/>
  <c r="AV381" i="1"/>
  <c r="AX381" i="1"/>
  <c r="F381" i="1" s="1"/>
  <c r="AY381" i="1" s="1"/>
  <c r="AV429" i="1"/>
  <c r="AX429" i="1"/>
  <c r="F429" i="1" s="1"/>
  <c r="AY429" i="1" s="1"/>
  <c r="AV80" i="1"/>
  <c r="AX80" i="1"/>
  <c r="F80" i="1" s="1"/>
  <c r="AY80" i="1" s="1"/>
  <c r="AX69" i="1"/>
  <c r="F69" i="1" s="1"/>
  <c r="AY69" i="1" s="1"/>
  <c r="AV107" i="1"/>
  <c r="AX107" i="1"/>
  <c r="F107" i="1" s="1"/>
  <c r="AY107" i="1" s="1"/>
  <c r="AX193" i="1"/>
  <c r="F193" i="1" s="1"/>
  <c r="AY193" i="1" s="1"/>
  <c r="AY460" i="1"/>
  <c r="AX460" i="1"/>
  <c r="AX229" i="1"/>
  <c r="F229" i="1" s="1"/>
  <c r="AY229" i="1" s="1"/>
  <c r="AX241" i="1"/>
  <c r="F241" i="1" s="1"/>
  <c r="AY241" i="1" s="1"/>
  <c r="AX253" i="1"/>
  <c r="F253" i="1" s="1"/>
  <c r="AY253" i="1" s="1"/>
  <c r="AX265" i="1"/>
  <c r="F265" i="1" s="1"/>
  <c r="AY265" i="1" s="1"/>
  <c r="AX406" i="1"/>
  <c r="F406" i="1" s="1"/>
  <c r="AY406" i="1" s="1"/>
  <c r="AX440" i="1"/>
  <c r="F440" i="1" s="1"/>
  <c r="AY440" i="1" s="1"/>
  <c r="AX361" i="1"/>
  <c r="F361" i="1" s="1"/>
  <c r="AY361" i="1" s="1"/>
  <c r="AY462" i="1"/>
  <c r="AX462" i="1"/>
  <c r="AV463" i="1"/>
  <c r="AX463" i="1"/>
  <c r="AV164" i="1"/>
  <c r="AX164" i="1"/>
  <c r="F164" i="1" s="1"/>
  <c r="AY164" i="1" s="1"/>
  <c r="AV153" i="1"/>
  <c r="AX153" i="1"/>
  <c r="F153" i="1" s="1"/>
  <c r="AY153" i="1" s="1"/>
  <c r="AX298" i="1"/>
  <c r="F298" i="1" s="1"/>
  <c r="AY298" i="1" s="1"/>
  <c r="AX150" i="1"/>
  <c r="F150" i="1" s="1"/>
  <c r="AY150" i="1" s="1"/>
  <c r="AV370" i="1"/>
  <c r="AX370" i="1"/>
  <c r="F370" i="1" s="1"/>
  <c r="AY370" i="1" s="1"/>
  <c r="AV81" i="1"/>
  <c r="AX81" i="1"/>
  <c r="F81" i="1" s="1"/>
  <c r="AY81" i="1" s="1"/>
  <c r="AX70" i="1"/>
  <c r="F70" i="1" s="1"/>
  <c r="AY70" i="1" s="1"/>
  <c r="AX114" i="1"/>
  <c r="F114" i="1" s="1"/>
  <c r="AY114" i="1" s="1"/>
  <c r="AX76" i="1"/>
  <c r="F76" i="1" s="1"/>
  <c r="AY76" i="1" s="1"/>
  <c r="AX94" i="1"/>
  <c r="F94" i="1" s="1"/>
  <c r="AY94" i="1" s="1"/>
  <c r="AV427" i="1"/>
  <c r="AX427" i="1"/>
  <c r="F427" i="1" s="1"/>
  <c r="AY427" i="1" s="1"/>
  <c r="AX348" i="1"/>
  <c r="F348" i="1" s="1"/>
  <c r="AY348" i="1" s="1"/>
  <c r="AX360" i="1"/>
  <c r="F360" i="1" s="1"/>
  <c r="AY360" i="1" s="1"/>
  <c r="AY461" i="1"/>
  <c r="AX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293" i="1"/>
  <c r="AY294" i="1"/>
  <c r="AY376" i="1"/>
  <c r="AY309" i="1"/>
  <c r="AY311" i="1"/>
  <c r="AY292" i="1"/>
  <c r="AY375" i="1"/>
  <c r="AY24" i="1"/>
  <c r="AY26" i="1"/>
  <c r="AY73" i="1"/>
  <c r="AW71" i="1"/>
  <c r="AX71" i="1" s="1"/>
  <c r="F71" i="1" s="1"/>
  <c r="AY327" i="1"/>
  <c r="AY290" i="1"/>
  <c r="AY92" i="1"/>
  <c r="AY301" i="1"/>
  <c r="AW77" i="1"/>
  <c r="AX77" i="1" s="1"/>
  <c r="F77" i="1" s="1"/>
  <c r="AY32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288" i="1"/>
  <c r="AV34" i="1"/>
  <c r="AY66" i="1"/>
  <c r="AY210" i="1"/>
  <c r="AY354" i="1"/>
  <c r="AY289" i="1"/>
  <c r="AY464" i="1"/>
  <c r="AY141" i="1"/>
  <c r="AY285" i="1"/>
  <c r="AY106" i="1"/>
  <c r="AY250" i="1"/>
  <c r="AY394" i="1"/>
  <c r="AY295" i="1"/>
  <c r="AY215" i="1"/>
  <c r="AY359" i="1"/>
  <c r="AY124" i="1"/>
  <c r="AY100" i="1"/>
  <c r="AY41" i="1"/>
  <c r="AY303" i="1"/>
  <c r="AY391" i="1"/>
  <c r="AY63" i="1"/>
  <c r="AV156" i="1"/>
  <c r="AY156" i="1"/>
  <c r="AV184" i="1"/>
  <c r="AV16" i="1"/>
  <c r="AY51" i="1"/>
  <c r="AY52" i="1"/>
  <c r="AY423" i="1"/>
  <c r="AY302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82" i="1"/>
  <c r="AY418" i="1"/>
  <c r="AY383" i="1"/>
  <c r="AY324" i="1"/>
  <c r="AY468" i="1"/>
  <c r="AY269" i="1"/>
  <c r="AY208" i="1"/>
  <c r="AY187" i="1"/>
  <c r="AY65" i="1"/>
  <c r="AY369" i="1"/>
  <c r="AY386" i="1"/>
  <c r="AY135" i="1"/>
  <c r="AY195" i="1"/>
  <c r="AY207" i="1"/>
  <c r="AY299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304" i="1"/>
  <c r="AY224" i="1"/>
  <c r="AY333" i="1"/>
  <c r="AY10" i="1"/>
  <c r="AY256" i="1"/>
  <c r="AY160" i="1"/>
  <c r="AY89" i="1"/>
  <c r="AY233" i="1"/>
  <c r="AY103" i="1"/>
  <c r="AV74" i="1"/>
  <c r="AV180" i="1"/>
  <c r="AY180" i="1"/>
  <c r="AV137" i="1"/>
  <c r="AV197" i="1"/>
  <c r="AV301" i="1"/>
  <c r="AV461" i="1"/>
  <c r="AY78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291" i="1"/>
  <c r="AY178" i="1"/>
  <c r="AY143" i="1"/>
  <c r="AY388" i="1"/>
  <c r="AY400" i="1"/>
  <c r="AY220" i="1"/>
  <c r="AY379" i="1"/>
  <c r="AY74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305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24" i="1"/>
  <c r="AY339" i="1"/>
  <c r="AY351" i="1"/>
  <c r="AY363" i="1"/>
  <c r="AY231" i="1"/>
  <c r="AY243" i="1"/>
  <c r="AY255" i="1"/>
  <c r="AY267" i="1"/>
  <c r="AY371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72" i="1"/>
  <c r="AV26" i="1"/>
  <c r="AV340" i="1"/>
  <c r="AV352" i="1"/>
  <c r="AV364" i="1"/>
  <c r="AY140" i="1"/>
  <c r="AY377" i="1"/>
  <c r="AY428" i="1"/>
  <c r="AY105" i="1"/>
  <c r="AY249" i="1"/>
  <c r="AY33" i="1"/>
  <c r="AY179" i="1"/>
  <c r="AY175" i="1"/>
  <c r="AY463" i="1"/>
  <c r="AY403" i="1"/>
  <c r="AY280" i="1"/>
  <c r="AY64" i="1"/>
  <c r="AY364" i="1"/>
  <c r="AY149" i="1"/>
  <c r="AY401" i="1"/>
  <c r="AY159" i="1"/>
  <c r="AV437" i="1"/>
  <c r="AV376" i="1"/>
  <c r="AV412" i="1"/>
  <c r="AY62" i="1"/>
  <c r="AV73" i="1"/>
  <c r="AV341" i="1"/>
  <c r="AV353" i="1"/>
  <c r="AV365" i="1"/>
  <c r="AY435" i="1"/>
  <c r="AY152" i="1"/>
  <c r="AY117" i="1"/>
  <c r="AY413" i="1"/>
  <c r="AY389" i="1"/>
  <c r="AY328" i="1"/>
  <c r="AY300" i="1"/>
  <c r="AY412" i="1"/>
  <c r="AY161" i="1"/>
  <c r="AV63" i="1"/>
  <c r="AV145" i="1"/>
  <c r="AV205" i="1"/>
  <c r="AV51" i="1"/>
  <c r="AV423" i="1"/>
  <c r="AV206" i="1"/>
  <c r="AV299" i="1"/>
  <c r="AV421" i="1"/>
  <c r="AV121" i="1"/>
  <c r="AV169" i="1"/>
  <c r="AV181" i="1"/>
  <c r="AV122" i="1"/>
  <c r="AV170" i="1"/>
  <c r="AV123" i="1"/>
  <c r="AV171" i="1"/>
  <c r="AV133" i="1"/>
  <c r="AV157" i="1"/>
  <c r="AV48" i="1"/>
  <c r="AV311" i="1"/>
  <c r="AV50" i="1"/>
  <c r="AV445" i="1"/>
  <c r="AV52" i="1"/>
  <c r="AV373" i="1"/>
  <c r="AV386" i="1"/>
  <c r="AV455" i="1"/>
  <c r="AV36" i="1"/>
  <c r="AV459" i="1"/>
  <c r="AV203" i="1"/>
  <c r="AV12" i="1"/>
  <c r="AV191" i="1"/>
  <c r="AV298" i="1"/>
  <c r="AV290" i="1"/>
  <c r="AV22" i="1"/>
  <c r="AV193" i="1"/>
  <c r="AV92" i="1"/>
  <c r="AV347" i="1"/>
  <c r="AV359" i="1"/>
  <c r="AV202" i="1"/>
  <c r="AV62" i="1"/>
  <c r="AV442" i="1"/>
  <c r="AV458" i="1"/>
  <c r="AV291" i="1"/>
  <c r="AV57" i="1"/>
  <c r="AV76" i="1"/>
  <c r="AV94" i="1"/>
  <c r="AV336" i="1"/>
  <c r="AV348" i="1"/>
  <c r="AV360" i="1"/>
  <c r="AV75" i="1"/>
  <c r="AV297" i="1"/>
  <c r="AV82" i="1"/>
  <c r="AV58" i="1"/>
  <c r="AV374" i="1"/>
  <c r="AV337" i="1"/>
  <c r="AV349" i="1"/>
  <c r="AV361" i="1"/>
  <c r="AV10" i="1"/>
  <c r="AV469" i="1"/>
  <c r="AV313" i="1"/>
  <c r="AV42" i="1"/>
  <c r="AV384" i="1"/>
  <c r="AV315" i="1"/>
  <c r="AV385" i="1"/>
  <c r="AV78" i="1"/>
  <c r="AV433" i="1"/>
  <c r="AV375" i="1"/>
  <c r="AV380" i="1"/>
  <c r="AV418" i="1"/>
  <c r="AV4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37" i="1"/>
  <c r="AV466" i="1"/>
  <c r="AV14" i="1"/>
  <c r="AV467" i="1"/>
  <c r="AV276" i="1"/>
  <c r="AV454" i="1"/>
  <c r="AV305" i="1"/>
  <c r="AV72" i="1"/>
  <c r="AV33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8" i="1"/>
  <c r="AV464" i="1"/>
  <c r="AV309" i="1"/>
  <c r="AV183" i="1"/>
  <c r="AV32" i="1"/>
  <c r="AV130" i="1"/>
  <c r="AV424" i="1"/>
  <c r="AV345" i="1"/>
  <c r="AV419" i="1"/>
  <c r="AV91" i="1"/>
  <c r="AV346" i="1"/>
  <c r="AV220" i="1"/>
  <c r="AV457" i="1"/>
  <c r="AV127" i="1"/>
  <c r="AV159" i="1"/>
  <c r="AV174" i="1"/>
  <c r="AV215" i="1"/>
  <c r="AV295" i="1"/>
  <c r="AV186" i="1"/>
  <c r="AV342" i="1"/>
  <c r="AV354" i="1"/>
  <c r="AV366" i="1"/>
  <c r="AV222" i="1"/>
  <c r="AV296" i="1"/>
  <c r="AV187" i="1"/>
  <c r="AV343" i="1"/>
  <c r="AV355" i="1"/>
  <c r="AV367" i="1"/>
  <c r="AV162" i="1"/>
  <c r="AV66" i="1"/>
  <c r="AV372" i="1"/>
  <c r="AV175" i="1"/>
  <c r="AV147" i="1"/>
  <c r="AV163" i="1"/>
  <c r="AV319" i="1"/>
  <c r="AV18" i="1"/>
  <c r="AV67" i="1"/>
  <c r="AV192" i="1"/>
  <c r="AV327" i="1"/>
  <c r="AV420" i="1"/>
  <c r="AV20" i="1"/>
  <c r="AV358" i="1"/>
  <c r="AV378" i="1"/>
  <c r="AV300" i="1"/>
  <c r="AV369" i="1"/>
  <c r="AV426" i="1"/>
  <c r="AV210" i="1"/>
  <c r="AV379" i="1"/>
  <c r="AV138" i="1"/>
  <c r="AV198" i="1"/>
  <c r="AV292" i="1"/>
  <c r="AV302" i="1"/>
  <c r="AV211" i="1"/>
  <c r="AV462" i="1"/>
  <c r="AV30" i="1"/>
  <c r="AV139" i="1"/>
  <c r="AV199" i="1"/>
  <c r="AV303" i="1"/>
  <c r="AV59" i="1"/>
  <c r="AV125" i="1"/>
  <c r="AV172" i="1"/>
  <c r="AV293" i="1"/>
  <c r="AV371" i="1"/>
  <c r="AV134" i="1"/>
  <c r="AV294" i="1"/>
  <c r="AV8" i="1"/>
  <c r="AV47" i="1"/>
  <c r="AV61" i="1"/>
  <c r="AV135" i="1"/>
  <c r="AV148" i="1"/>
  <c r="AW173" i="1"/>
  <c r="AX173" i="1" s="1"/>
  <c r="F173" i="1" s="1"/>
  <c r="AV201" i="1"/>
  <c r="AV126" i="1"/>
  <c r="AV195" i="1"/>
  <c r="AV141" i="1"/>
  <c r="AV432" i="1"/>
  <c r="AV207" i="1"/>
  <c r="AV158" i="1"/>
  <c r="AV154" i="1"/>
  <c r="AY71" i="1" l="1"/>
  <c r="AY77" i="1"/>
  <c r="AV71" i="1"/>
  <c r="AV77" i="1"/>
  <c r="AY173" i="1"/>
  <c r="AV173" i="1"/>
</calcChain>
</file>

<file path=xl/sharedStrings.xml><?xml version="1.0" encoding="utf-8"?>
<sst xmlns="http://schemas.openxmlformats.org/spreadsheetml/2006/main" count="7349" uniqueCount="1468">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</sst>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>
    <filterColumn colId="35">
      <customFilters>
        <customFilter operator="notEqual" val=" "/>
      </customFilters>
    </filterColumn>
  </autoFilter>
  <sortState xmlns:xlrd2="http://schemas.microsoft.com/office/spreadsheetml/2017/richdata2" ref="A4:BM380">
    <sortCondition ref="AW3:AW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0">
      <calculatedColumnFormula>IF(ISBLANK(Table2[[#This Row],[unique_id]]), "", IF(LEN(Table2[[#This Row],[_device_entity_name]])=0, PROPER(SUBSTITUTE(Table2[[#This Row],[unique_id]], "_", " ")), Table2[[#This Row],[_device_entity_name]]))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calculatedColumnFormula>
    </tableColumn>
    <tableColumn id="22" xr3:uid="{C7F49317-9961-784D-915C-30CBA0C44758}" name="_device_entity_name_unique" dataDxfId="16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5"/>
    <tableColumn id="69" xr3:uid="{E9085A4B-1F83-9F48-9959-5208B03EB691}" name="_device_name_prefix_default" dataDxfId="14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3"/>
    <tableColumn id="24" xr3:uid="{00000000-0010-0000-0000-000018000000}" name="device_model" dataDxfId="12"/>
    <tableColumn id="25" xr3:uid="{00000000-0010-0000-0000-000019000000}" name="device_manufacturer" dataDxfId="11"/>
    <tableColumn id="65" xr3:uid="{8685B72E-27AD-BF42-B42B-86B1468C2061}" name="device_sw_version" dataDxfId="10"/>
    <tableColumn id="26" xr3:uid="{00000000-0010-0000-0000-00001A000000}" name="device_suggested_area" dataDxfId="9"/>
    <tableColumn id="44" xr3:uid="{36D576A0-00E0-7942-981C-77E06E4C6271}" name="suggested_area_override_name" dataDxfId="8"/>
    <tableColumn id="40" xr3:uid="{344437C2-0BDB-7546-8FAB-6C4F23E06045}" name="suggested_area_override" dataDxfId="7"/>
    <tableColumn id="63" xr3:uid="{45112545-FC08-BC40-A551-0454D8CE3BD0}" name="custom_config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69"/>
  <sheetViews>
    <sheetView tabSelected="1" topLeftCell="AC1" zoomScale="120" zoomScaleNormal="120" workbookViewId="0">
      <selection activeCell="AJ1" sqref="AJ1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customWidth="1"/>
    <col min="5" max="5" width="56.1640625" style="21" bestFit="1" customWidth="1"/>
    <col min="6" max="6" width="55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35.1640625" style="22" bestFit="1" customWidth="1"/>
    <col min="49" max="49" width="30.6640625" style="21" bestFit="1" customWidth="1"/>
    <col min="50" max="50" width="56.6640625" style="21" bestFit="1" customWidth="1"/>
    <col min="51" max="51" width="28.33203125" style="21" bestFit="1" customWidth="1"/>
    <col min="52" max="52" width="28.83203125" style="21" customWidth="1"/>
    <col min="53" max="53" width="29.33203125" style="21" customWidth="1"/>
    <col min="54" max="54" width="25.33203125" style="21" customWidth="1"/>
    <col min="55" max="55" width="26" style="21" bestFit="1" customWidth="1"/>
    <col min="56" max="56" width="31.83203125" style="21" bestFit="1" customWidth="1"/>
    <col min="57" max="57" width="21.6640625" style="21" bestFit="1" customWidth="1"/>
    <col min="58" max="58" width="29" style="21" bestFit="1" customWidth="1"/>
    <col min="59" max="59" width="30.6640625" style="21" bestFit="1" customWidth="1"/>
    <col min="60" max="60" width="28.83203125" style="21" bestFit="1" customWidth="1"/>
    <col min="61" max="61" width="27" style="21" bestFit="1" customWidth="1"/>
    <col min="62" max="62" width="30.6640625" style="21" bestFit="1" customWidth="1"/>
    <col min="63" max="63" width="27" style="22" bestFit="1" customWidth="1"/>
    <col min="64" max="64" width="23.5" style="22" bestFit="1" customWidth="1"/>
    <col min="65" max="65" width="43.83203125" style="21" bestFit="1" customWidth="1"/>
    <col min="66" max="16384" width="10.83203125" style="21"/>
  </cols>
  <sheetData>
    <row r="1" spans="1:65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1323</v>
      </c>
      <c r="L1" s="2" t="s">
        <v>1323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7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1304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1464</v>
      </c>
      <c r="AY1" s="7" t="s">
        <v>1464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</row>
    <row r="2" spans="1:65" s="19" customFormat="1" ht="52" customHeight="1">
      <c r="A2" s="47" t="s">
        <v>167</v>
      </c>
      <c r="B2" s="3" t="s">
        <v>220</v>
      </c>
      <c r="C2" s="3" t="s">
        <v>165</v>
      </c>
      <c r="D2" s="3" t="s">
        <v>1305</v>
      </c>
      <c r="E2" s="3" t="s">
        <v>1306</v>
      </c>
      <c r="F2" s="3" t="s">
        <v>1307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1308</v>
      </c>
      <c r="L2" s="3" t="s">
        <v>1309</v>
      </c>
      <c r="M2" s="3" t="s">
        <v>1310</v>
      </c>
      <c r="N2" s="3" t="s">
        <v>1311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1312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1313</v>
      </c>
      <c r="AK2" s="10" t="s">
        <v>1314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1465</v>
      </c>
      <c r="AY2" s="10" t="s">
        <v>1461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1315</v>
      </c>
      <c r="BG2" s="10" t="s">
        <v>1359</v>
      </c>
      <c r="BH2" s="10" t="s">
        <v>1358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</row>
    <row r="3" spans="1:65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1316</v>
      </c>
      <c r="N3" s="49" t="s">
        <v>1317</v>
      </c>
      <c r="O3" s="51" t="s">
        <v>886</v>
      </c>
      <c r="P3" s="50" t="s">
        <v>849</v>
      </c>
      <c r="Q3" s="50" t="s">
        <v>850</v>
      </c>
      <c r="R3" s="52" t="s">
        <v>851</v>
      </c>
      <c r="S3" s="52" t="s">
        <v>852</v>
      </c>
      <c r="T3" s="58" t="s">
        <v>842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1014</v>
      </c>
      <c r="AI3" s="53" t="s">
        <v>13</v>
      </c>
      <c r="AJ3" s="53" t="s">
        <v>14</v>
      </c>
      <c r="AK3" s="53" t="s">
        <v>15</v>
      </c>
      <c r="AL3" s="53" t="s">
        <v>1013</v>
      </c>
      <c r="AM3" s="53" t="s">
        <v>1021</v>
      </c>
      <c r="AN3" s="53" t="s">
        <v>1029</v>
      </c>
      <c r="AO3" s="53" t="s">
        <v>1030</v>
      </c>
      <c r="AP3" s="53" t="s">
        <v>1023</v>
      </c>
      <c r="AQ3" s="53" t="s">
        <v>1024</v>
      </c>
      <c r="AR3" s="53" t="s">
        <v>16</v>
      </c>
      <c r="AS3" s="53" t="s">
        <v>17</v>
      </c>
      <c r="AT3" s="54" t="s">
        <v>24</v>
      </c>
      <c r="AU3" s="54" t="s">
        <v>1123</v>
      </c>
      <c r="AV3" s="53" t="s">
        <v>20</v>
      </c>
      <c r="AW3" s="53" t="s">
        <v>18</v>
      </c>
      <c r="AX3" s="53" t="s">
        <v>1462</v>
      </c>
      <c r="AY3" s="53" t="s">
        <v>1463</v>
      </c>
      <c r="AZ3" s="53" t="s">
        <v>1221</v>
      </c>
      <c r="BA3" s="53" t="s">
        <v>1222</v>
      </c>
      <c r="BB3" s="53" t="s">
        <v>1223</v>
      </c>
      <c r="BC3" s="53" t="s">
        <v>21</v>
      </c>
      <c r="BD3" s="53" t="s">
        <v>22</v>
      </c>
      <c r="BE3" s="54" t="s">
        <v>19</v>
      </c>
      <c r="BF3" s="53" t="s">
        <v>23</v>
      </c>
      <c r="BG3" s="53" t="s">
        <v>1360</v>
      </c>
      <c r="BH3" s="53" t="s">
        <v>1357</v>
      </c>
      <c r="BI3" s="53" t="s">
        <v>897</v>
      </c>
      <c r="BJ3" s="53" t="s">
        <v>406</v>
      </c>
      <c r="BK3" s="53" t="s">
        <v>341</v>
      </c>
      <c r="BL3" s="53" t="s">
        <v>342</v>
      </c>
      <c r="BM3" s="54" t="s">
        <v>370</v>
      </c>
    </row>
    <row r="4" spans="1:65" s="65" customFormat="1" ht="16" customHeight="1">
      <c r="A4" s="21">
        <v>2605</v>
      </c>
      <c r="B4" s="36" t="s">
        <v>26</v>
      </c>
      <c r="C4" s="36" t="s">
        <v>789</v>
      </c>
      <c r="D4" s="36" t="s">
        <v>134</v>
      </c>
      <c r="E4" s="36" t="s">
        <v>1270</v>
      </c>
      <c r="F4" s="38" t="str">
        <f>IF(ISBLANK(Table2[[#This Row],[unique_id]]), "", IF(LEN(Table2[[#This Row],[_device_entity_name]])=0, PROPER(SUBSTITUTE(Table2[[#This Row],[unique_id]], "_", " ")), Table2[[#This Row],[_device_entity_name]]))</f>
        <v>Ceiling Network Switch Ceiling Network Switch Plug</v>
      </c>
      <c r="G4" s="36" t="s">
        <v>223</v>
      </c>
      <c r="H4" s="36" t="s">
        <v>586</v>
      </c>
      <c r="I4" s="36" t="s">
        <v>295</v>
      </c>
      <c r="J4" s="36"/>
      <c r="K4" s="36"/>
      <c r="L4" s="36"/>
      <c r="M4" s="36" t="s">
        <v>261</v>
      </c>
      <c r="N4" s="36"/>
      <c r="O4" s="39" t="s">
        <v>888</v>
      </c>
      <c r="P4" s="36" t="s">
        <v>166</v>
      </c>
      <c r="Q4" s="36" t="s">
        <v>858</v>
      </c>
      <c r="R4" s="36" t="s">
        <v>860</v>
      </c>
      <c r="S4" s="36" t="str">
        <f>Table2[[#This Row],[friendly_name]]</f>
        <v>Network Switch</v>
      </c>
      <c r="T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4" s="36"/>
      <c r="V4" s="39"/>
      <c r="W4" s="39"/>
      <c r="X4" s="39"/>
      <c r="Y4" s="39"/>
      <c r="Z4" s="39"/>
      <c r="AA4" s="55" t="s">
        <v>1283</v>
      </c>
      <c r="AB4" s="36"/>
      <c r="AC4" s="36"/>
      <c r="AD4" s="36"/>
      <c r="AE4" s="36" t="s">
        <v>257</v>
      </c>
      <c r="AF4" s="36">
        <v>10</v>
      </c>
      <c r="AG4" s="39" t="s">
        <v>34</v>
      </c>
      <c r="AH4" s="39" t="s">
        <v>1016</v>
      </c>
      <c r="AI4" s="36"/>
      <c r="AJ4" s="36" t="str">
        <f>_xlfn.CONCAT("homeassistant/", Table2[[#This Row],[entity_namespace]], "/tasmota/",Table2[[#This Row],[unique_id]], "/config")</f>
        <v>homeassistant/switch/tasmota/ceiling_network_switch_plug/config</v>
      </c>
      <c r="AK4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4" s="36" t="str">
        <f>_xlfn.CONCAT("tasmota/device/",Table2[[#This Row],[unique_id]], "/cmnd/POWER")</f>
        <v>tasmota/device/ceiling_network_switch_plug/cmnd/POWER</v>
      </c>
      <c r="AM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" s="36" t="s">
        <v>1036</v>
      </c>
      <c r="AO4" s="36" t="s">
        <v>1037</v>
      </c>
      <c r="AP4" s="36" t="s">
        <v>1025</v>
      </c>
      <c r="AQ4" s="36" t="s">
        <v>1026</v>
      </c>
      <c r="AR4" s="36" t="s">
        <v>1107</v>
      </c>
      <c r="AS4" s="36">
        <v>1</v>
      </c>
      <c r="AT4" s="41" t="str">
        <f>HYPERLINK(_xlfn.CONCAT("http://", Table2[[#This Row],[connection_ip]], "/?"))</f>
        <v>http://10.0.6.105/?</v>
      </c>
      <c r="AU4" s="36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Network Switch Ceiling Network Switch Plug</v>
      </c>
      <c r="AY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6"/>
      <c r="BA4" s="21" t="str">
        <f>IF(ISBLANK(Table2[[#This Row],[device_model]]), "", Table2[[#This Row],[device_suggested_area]])</f>
        <v>Ceiling</v>
      </c>
      <c r="BB4" s="36" t="s">
        <v>223</v>
      </c>
      <c r="BC4" s="36" t="s">
        <v>1035</v>
      </c>
      <c r="BD4" s="36" t="s">
        <v>1285</v>
      </c>
      <c r="BE4" s="36" t="s">
        <v>1004</v>
      </c>
      <c r="BF4" s="36" t="s">
        <v>416</v>
      </c>
      <c r="BG4" s="36"/>
      <c r="BH4" s="36"/>
      <c r="BI4" s="36"/>
      <c r="BJ4" s="36" t="s">
        <v>446</v>
      </c>
      <c r="BK4" s="56" t="s">
        <v>1121</v>
      </c>
      <c r="BL4" s="36" t="s">
        <v>1120</v>
      </c>
      <c r="BM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5" spans="1:65" s="64" customFormat="1" ht="16" hidden="1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IF(LEN(Table2[[#This Row],[_device_entity_name]])=0, PROPER(SUBSTITUTE(Table2[[#This Row],[unique_id]], "_", " ")), Table2[[#This Row],[_device_entity_name]]))</f>
        <v>Compensation Sensor Roof 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AX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64" t="s">
        <v>38</v>
      </c>
    </row>
    <row r="6" spans="1:65" s="64" customFormat="1" ht="16" hidden="1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IF(LEN(Table2[[#This Row],[_device_entity_name]])=0, PROPER(SUBSTITUTE(Table2[[#This Row],[unique_id]], "_", " ")), Table2[[#This Row],[_device_entity_name]]))</f>
        <v>Ada 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1372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64" t="str">
        <f>IF(ISBLANK(Table2[[#This Row],[device_model]]), "", Table2[[#This Row],[device_suggested_area]])</f>
        <v>Ada</v>
      </c>
      <c r="BB6" s="64" t="s">
        <v>1135</v>
      </c>
      <c r="BC6" s="64" t="s">
        <v>1133</v>
      </c>
      <c r="BD6" s="64" t="s">
        <v>128</v>
      </c>
      <c r="BE6" s="64" t="s">
        <v>475</v>
      </c>
      <c r="BF6" s="64" t="s">
        <v>130</v>
      </c>
      <c r="BJ6" s="64" t="s">
        <v>414</v>
      </c>
      <c r="BK6" s="67" t="s">
        <v>482</v>
      </c>
      <c r="BM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5" s="64" customFormat="1" ht="16" hidden="1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IF(LEN(Table2[[#This Row],[_device_entity_name]])=0, PROPER(SUBSTITUTE(Table2[[#This Row],[unique_id]], "_", " ")), Table2[[#This Row],[_device_entity_name]]))</f>
        <v>Compensation Sensor Ada Temperature</v>
      </c>
      <c r="G7" s="64" t="s">
        <v>130</v>
      </c>
      <c r="H7" s="64" t="s">
        <v>87</v>
      </c>
      <c r="I7" s="64" t="s">
        <v>30</v>
      </c>
      <c r="J7" s="64" t="s">
        <v>826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AX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64" t="s">
        <v>130</v>
      </c>
      <c r="BK7" s="67"/>
    </row>
    <row r="8" spans="1:65" s="64" customFormat="1" ht="16" hidden="1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IF(LEN(Table2[[#This Row],[_device_entity_name]])=0, PROPER(SUBSTITUTE(Table2[[#This Row],[unique_id]], "_", " ")), Table2[[#This Row],[_device_entity_name]]))</f>
        <v>Edwin 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1378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64" t="str">
        <f>IF(ISBLANK(Table2[[#This Row],[device_model]]), "", Table2[[#This Row],[device_suggested_area]])</f>
        <v>Edwin</v>
      </c>
      <c r="BB8" s="64" t="s">
        <v>1135</v>
      </c>
      <c r="BC8" s="64" t="s">
        <v>1133</v>
      </c>
      <c r="BD8" s="64" t="s">
        <v>128</v>
      </c>
      <c r="BE8" s="64" t="s">
        <v>475</v>
      </c>
      <c r="BF8" s="64" t="s">
        <v>127</v>
      </c>
      <c r="BJ8" s="64" t="s">
        <v>414</v>
      </c>
      <c r="BK8" s="64" t="s">
        <v>481</v>
      </c>
      <c r="BM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5" s="64" customFormat="1" ht="16" hidden="1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IF(LEN(Table2[[#This Row],[_device_entity_name]])=0, PROPER(SUBSTITUTE(Table2[[#This Row],[unique_id]], "_", " ")), Table2[[#This Row],[_device_entity_name]]))</f>
        <v>Compensation Sensor Edwin Temperature</v>
      </c>
      <c r="G9" s="64" t="s">
        <v>127</v>
      </c>
      <c r="H9" s="64" t="s">
        <v>87</v>
      </c>
      <c r="I9" s="64" t="s">
        <v>30</v>
      </c>
      <c r="J9" s="64" t="s">
        <v>826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AX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64" t="s">
        <v>127</v>
      </c>
    </row>
    <row r="10" spans="1:65" s="64" customFormat="1" ht="16" hidden="1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IF(LEN(Table2[[#This Row],[_device_entity_name]])=0, PROPER(SUBSTITUTE(Table2[[#This Row],[unique_id]], "_", " ")), Table2[[#This Row],[_device_entity_name]]))</f>
        <v>Bertram 2 Office Lounge 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1374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64" t="str">
        <f>IF(ISBLANK(Table2[[#This Row],[device_model]]), "", Table2[[#This Row],[device_suggested_area]])</f>
        <v>Lounge</v>
      </c>
      <c r="BB10" s="64" t="s">
        <v>1134</v>
      </c>
      <c r="BC10" s="64" t="s">
        <v>1136</v>
      </c>
      <c r="BD10" s="64" t="s">
        <v>128</v>
      </c>
      <c r="BE10" s="64" t="s">
        <v>476</v>
      </c>
      <c r="BF10" s="64" t="s">
        <v>196</v>
      </c>
      <c r="BM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5" s="64" customFormat="1" ht="16" hidden="1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Lounge 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AX1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64" t="s">
        <v>196</v>
      </c>
    </row>
    <row r="12" spans="1:65" s="64" customFormat="1" ht="16" hidden="1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IF(LEN(Table2[[#This Row],[_device_entity_name]])=0, PROPER(SUBSTITUTE(Table2[[#This Row],[unique_id]], "_", " ")), Table2[[#This Row],[_device_entity_name]]))</f>
        <v>Parents 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1381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64" t="str">
        <f>IF(ISBLANK(Table2[[#This Row],[device_model]]), "", Table2[[#This Row],[device_suggested_area]])</f>
        <v>Parents</v>
      </c>
      <c r="BB12" s="64" t="s">
        <v>1135</v>
      </c>
      <c r="BC12" s="64" t="s">
        <v>1133</v>
      </c>
      <c r="BD12" s="64" t="s">
        <v>128</v>
      </c>
      <c r="BE12" s="64" t="s">
        <v>475</v>
      </c>
      <c r="BF12" s="64" t="s">
        <v>194</v>
      </c>
      <c r="BJ12" s="64" t="s">
        <v>414</v>
      </c>
      <c r="BK12" s="64" t="s">
        <v>477</v>
      </c>
      <c r="BM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5" s="64" customFormat="1" ht="16" hidden="1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IF(LEN(Table2[[#This Row],[_device_entity_name]])=0, PROPER(SUBSTITUTE(Table2[[#This Row],[unique_id]], "_", " ")), Table2[[#This Row],[_device_entity_name]]))</f>
        <v>Compensation Sensor Parents 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AX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64" t="s">
        <v>194</v>
      </c>
    </row>
    <row r="14" spans="1:65" s="64" customFormat="1" ht="16" hidden="1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IF(LEN(Table2[[#This Row],[_device_entity_name]])=0, PROPER(SUBSTITUTE(Table2[[#This Row],[unique_id]], "_", " ")), Table2[[#This Row],[_device_entity_name]]))</f>
        <v>Bertram 2 Office 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1376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64" t="str">
        <f>IF(ISBLANK(Table2[[#This Row],[device_model]]), "", Table2[[#This Row],[device_suggested_area]])</f>
        <v>Office</v>
      </c>
      <c r="BB14" s="64" t="s">
        <v>1135</v>
      </c>
      <c r="BC14" s="64" t="s">
        <v>1136</v>
      </c>
      <c r="BD14" s="64" t="s">
        <v>128</v>
      </c>
      <c r="BE14" s="64" t="s">
        <v>476</v>
      </c>
      <c r="BF14" s="64" t="s">
        <v>215</v>
      </c>
      <c r="BJ14" s="64" t="s">
        <v>414</v>
      </c>
      <c r="BK14" s="64" t="s">
        <v>478</v>
      </c>
      <c r="BM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5" s="64" customFormat="1" ht="16" hidden="1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AX1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64" t="s">
        <v>215</v>
      </c>
    </row>
    <row r="16" spans="1:65" s="64" customFormat="1" ht="16" hidden="1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IF(LEN(Table2[[#This Row],[_device_entity_name]])=0, PROPER(SUBSTITUTE(Table2[[#This Row],[unique_id]], "_", " ")), Table2[[#This Row],[_device_entity_name]]))</f>
        <v>Bertram 2 Kitchen 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1373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64" t="str">
        <f>IF(ISBLANK(Table2[[#This Row],[device_model]]), "", Table2[[#This Row],[device_suggested_area]])</f>
        <v>Kitchen</v>
      </c>
      <c r="BB16" s="64" t="s">
        <v>1135</v>
      </c>
      <c r="BC16" s="64" t="s">
        <v>1136</v>
      </c>
      <c r="BD16" s="64" t="s">
        <v>128</v>
      </c>
      <c r="BE16" s="64" t="s">
        <v>476</v>
      </c>
      <c r="BF16" s="64" t="s">
        <v>208</v>
      </c>
      <c r="BJ16" s="64" t="s">
        <v>414</v>
      </c>
      <c r="BK16" s="64" t="s">
        <v>480</v>
      </c>
      <c r="BM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s="64" customFormat="1" ht="16" hidden="1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Kitchen 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AX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64" t="s">
        <v>208</v>
      </c>
    </row>
    <row r="18" spans="1:65" s="64" customFormat="1" ht="16" hidden="1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IF(LEN(Table2[[#This Row],[_device_entity_name]])=0, PROPER(SUBSTITUTE(Table2[[#This Row],[unique_id]], "_", " ")), Table2[[#This Row],[_device_entity_name]]))</f>
        <v>Bertram 2 Office Pantry 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1375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64" t="str">
        <f>IF(ISBLANK(Table2[[#This Row],[device_model]]), "", Table2[[#This Row],[device_suggested_area]])</f>
        <v>Pantry</v>
      </c>
      <c r="BB18" s="64" t="s">
        <v>1134</v>
      </c>
      <c r="BC18" s="64" t="s">
        <v>1136</v>
      </c>
      <c r="BD18" s="64" t="s">
        <v>128</v>
      </c>
      <c r="BE18" s="64" t="s">
        <v>476</v>
      </c>
      <c r="BF18" s="64" t="s">
        <v>214</v>
      </c>
      <c r="BM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s="64" customFormat="1" ht="16" hidden="1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Pantry 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AX1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64" t="s">
        <v>214</v>
      </c>
    </row>
    <row r="20" spans="1:65" s="64" customFormat="1" ht="16" hidden="1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IF(LEN(Table2[[#This Row],[_device_entity_name]])=0, PROPER(SUBSTITUTE(Table2[[#This Row],[unique_id]], "_", " ")), Table2[[#This Row],[_device_entity_name]]))</f>
        <v>Bertram 2 Office Dining 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1374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64" t="str">
        <f>IF(ISBLANK(Table2[[#This Row],[device_model]]), "", Table2[[#This Row],[device_suggested_area]])</f>
        <v>Dining</v>
      </c>
      <c r="BB20" s="64" t="s">
        <v>1134</v>
      </c>
      <c r="BC20" s="64" t="s">
        <v>1136</v>
      </c>
      <c r="BD20" s="64" t="s">
        <v>128</v>
      </c>
      <c r="BE20" s="64" t="s">
        <v>476</v>
      </c>
      <c r="BF20" s="64" t="s">
        <v>195</v>
      </c>
      <c r="BM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s="64" customFormat="1" ht="16" hidden="1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Dining 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AX2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64" t="s">
        <v>195</v>
      </c>
    </row>
    <row r="22" spans="1:65" s="64" customFormat="1" ht="16" hidden="1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IF(LEN(Table2[[#This Row],[_device_entity_name]])=0, PROPER(SUBSTITUTE(Table2[[#This Row],[unique_id]], "_", " ")), Table2[[#This Row],[_device_entity_name]]))</f>
        <v>Laundry 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1380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64" t="str">
        <f>IF(ISBLANK(Table2[[#This Row],[device_model]]), "", Table2[[#This Row],[device_suggested_area]])</f>
        <v>Laundry</v>
      </c>
      <c r="BB22" s="64" t="s">
        <v>1135</v>
      </c>
      <c r="BC22" s="64" t="s">
        <v>1133</v>
      </c>
      <c r="BD22" s="64" t="s">
        <v>128</v>
      </c>
      <c r="BE22" s="64" t="s">
        <v>475</v>
      </c>
      <c r="BF22" s="64" t="s">
        <v>216</v>
      </c>
      <c r="BJ22" s="64" t="s">
        <v>414</v>
      </c>
      <c r="BK22" s="67" t="s">
        <v>479</v>
      </c>
      <c r="BM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s="64" customFormat="1" ht="16" hidden="1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IF(LEN(Table2[[#This Row],[_device_entity_name]])=0, PROPER(SUBSTITUTE(Table2[[#This Row],[unique_id]], "_", " ")), Table2[[#This Row],[_device_entity_name]]))</f>
        <v>Compensation Sensor Laundry 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AX2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64" t="s">
        <v>216</v>
      </c>
      <c r="BK23" s="67"/>
    </row>
    <row r="24" spans="1:65" s="31" customFormat="1" ht="16" customHeight="1">
      <c r="A24" s="21">
        <v>2606</v>
      </c>
      <c r="B24" s="36" t="s">
        <v>26</v>
      </c>
      <c r="C24" s="36" t="s">
        <v>789</v>
      </c>
      <c r="D24" s="36" t="s">
        <v>27</v>
      </c>
      <c r="E24" s="36" t="s">
        <v>1271</v>
      </c>
      <c r="F24" s="38" t="str">
        <f>IF(ISBLANK(Table2[[#This Row],[unique_id]]), "", IF(LEN(Table2[[#This Row],[_device_entity_name]])=0, PROPER(SUBSTITUTE(Table2[[#This Row],[unique_id]], "_", " ")), Table2[[#This Row],[_device_entity_name]]))</f>
        <v>Ceiling Network Switch Ceiling Network Switch Plug Energy Power</v>
      </c>
      <c r="G24" s="36" t="s">
        <v>223</v>
      </c>
      <c r="H24" s="36" t="s">
        <v>586</v>
      </c>
      <c r="I24" s="36" t="s">
        <v>295</v>
      </c>
      <c r="J24" s="36"/>
      <c r="K24" s="36"/>
      <c r="L24" s="36"/>
      <c r="M24" s="36"/>
      <c r="N24" s="36"/>
      <c r="O24" s="39"/>
      <c r="P24" s="36"/>
      <c r="Q24" s="36"/>
      <c r="R24" s="36"/>
      <c r="S24" s="36"/>
      <c r="T24" s="37"/>
      <c r="U24" s="36"/>
      <c r="V24" s="39"/>
      <c r="W24" s="39"/>
      <c r="X24" s="39"/>
      <c r="Y24" s="39"/>
      <c r="Z24" s="39"/>
      <c r="AA24" s="39"/>
      <c r="AB24" s="36" t="s">
        <v>31</v>
      </c>
      <c r="AC24" s="36" t="s">
        <v>332</v>
      </c>
      <c r="AD24" s="36" t="s">
        <v>1017</v>
      </c>
      <c r="AE24" s="36"/>
      <c r="AF24" s="36">
        <v>10</v>
      </c>
      <c r="AG24" s="39" t="s">
        <v>34</v>
      </c>
      <c r="AH24" s="39" t="s">
        <v>1016</v>
      </c>
      <c r="AI24" s="36"/>
      <c r="AJ24" s="36" t="str">
        <f>_xlfn.CONCAT("homeassistant/", Table2[[#This Row],[entity_namespace]], "/tasmota/",Table2[[#This Row],[unique_id]], "/config")</f>
        <v>homeassistant/sensor/tasmota/ceiling_network_switch_plug_energy_power/config</v>
      </c>
      <c r="AK2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24" s="36"/>
      <c r="AM2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4" s="36" t="s">
        <v>1036</v>
      </c>
      <c r="AO24" s="36" t="s">
        <v>1037</v>
      </c>
      <c r="AP24" s="36" t="s">
        <v>1025</v>
      </c>
      <c r="AQ24" s="36" t="s">
        <v>1026</v>
      </c>
      <c r="AR24" s="36" t="s">
        <v>1279</v>
      </c>
      <c r="AS24" s="36">
        <v>1</v>
      </c>
      <c r="AT24" s="41"/>
      <c r="AU24" s="36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Network Switch Ceiling Network Switch Plug Energy Power</v>
      </c>
      <c r="AY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36"/>
      <c r="BA24" s="21" t="str">
        <f>IF(ISBLANK(Table2[[#This Row],[device_model]]), "", Table2[[#This Row],[device_suggested_area]])</f>
        <v>Ceiling</v>
      </c>
      <c r="BB24" s="36" t="s">
        <v>223</v>
      </c>
      <c r="BC24" s="36" t="s">
        <v>1035</v>
      </c>
      <c r="BD24" s="36" t="s">
        <v>1285</v>
      </c>
      <c r="BE24" s="36" t="s">
        <v>1004</v>
      </c>
      <c r="BF24" s="36" t="s">
        <v>416</v>
      </c>
      <c r="BG24" s="36"/>
      <c r="BH24" s="36"/>
      <c r="BI24" s="36"/>
      <c r="BJ24" s="36"/>
      <c r="BK24" s="36"/>
      <c r="BL24" s="36"/>
      <c r="BM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s="31" customFormat="1" ht="16" hidden="1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1367</v>
      </c>
      <c r="F25" s="33" t="str">
        <f>IF(ISBLANK(Table2[[#This Row],[unique_id]]), "", IF(LEN(Table2[[#This Row],[_device_entity_name]])=0, PROPER(SUBSTITUTE(Table2[[#This Row],[unique_id]], "_", " ")), Table2[[#This Row],[_device_entity_name]]))</f>
        <v>Compensation Sensor Wardrobe 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AX2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1" t="s">
        <v>555</v>
      </c>
    </row>
    <row r="26" spans="1:65" s="36" customFormat="1" ht="16" customHeight="1">
      <c r="A26" s="21">
        <v>2607</v>
      </c>
      <c r="B26" s="36" t="s">
        <v>26</v>
      </c>
      <c r="C26" s="36" t="s">
        <v>789</v>
      </c>
      <c r="D26" s="36" t="s">
        <v>27</v>
      </c>
      <c r="E26" s="36" t="s">
        <v>1272</v>
      </c>
      <c r="F26" s="38" t="str">
        <f>IF(ISBLANK(Table2[[#This Row],[unique_id]]), "", IF(LEN(Table2[[#This Row],[_device_entity_name]])=0, PROPER(SUBSTITUTE(Table2[[#This Row],[unique_id]], "_", " ")), Table2[[#This Row],[_device_entity_name]]))</f>
        <v>Ceiling Network Switch Ceiling Network Switch Plug Energy Total</v>
      </c>
      <c r="G26" s="36" t="s">
        <v>223</v>
      </c>
      <c r="H26" s="36" t="s">
        <v>586</v>
      </c>
      <c r="I26" s="36" t="s">
        <v>295</v>
      </c>
      <c r="O26" s="39"/>
      <c r="T26" s="37"/>
      <c r="V26" s="39"/>
      <c r="W26" s="39"/>
      <c r="X26" s="39"/>
      <c r="Y26" s="39"/>
      <c r="Z26" s="39"/>
      <c r="AA26" s="39"/>
      <c r="AB26" s="36" t="s">
        <v>76</v>
      </c>
      <c r="AC26" s="36" t="s">
        <v>333</v>
      </c>
      <c r="AD26" s="36" t="s">
        <v>1018</v>
      </c>
      <c r="AF26" s="36">
        <v>10</v>
      </c>
      <c r="AG26" s="39" t="s">
        <v>34</v>
      </c>
      <c r="AH26" s="39" t="s">
        <v>1016</v>
      </c>
      <c r="AJ26" s="36" t="str">
        <f>_xlfn.CONCAT("homeassistant/", Table2[[#This Row],[entity_namespace]], "/tasmota/",Table2[[#This Row],[unique_id]], "/config")</f>
        <v>homeassistant/sensor/tasmota/ceiling_network_switch_plug_energy_total/config</v>
      </c>
      <c r="AK2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2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26" s="36" t="s">
        <v>1036</v>
      </c>
      <c r="AO26" s="36" t="s">
        <v>1037</v>
      </c>
      <c r="AP26" s="36" t="s">
        <v>1025</v>
      </c>
      <c r="AQ26" s="36" t="s">
        <v>1026</v>
      </c>
      <c r="AR26" s="36" t="s">
        <v>1280</v>
      </c>
      <c r="AS26" s="36">
        <v>1</v>
      </c>
      <c r="AT26" s="41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Network Switch Ceiling Network Switch Plug Energy Total</v>
      </c>
      <c r="AY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21" t="str">
        <f>IF(ISBLANK(Table2[[#This Row],[device_model]]), "", Table2[[#This Row],[device_suggested_area]])</f>
        <v>Ceiling</v>
      </c>
      <c r="BB26" s="36" t="s">
        <v>223</v>
      </c>
      <c r="BC26" s="36" t="s">
        <v>1035</v>
      </c>
      <c r="BD26" s="36" t="s">
        <v>1285</v>
      </c>
      <c r="BE26" s="36" t="s">
        <v>1004</v>
      </c>
      <c r="BF26" s="36" t="s">
        <v>416</v>
      </c>
      <c r="BM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5" s="36" customFormat="1" ht="16" hidden="1" customHeight="1">
      <c r="A27" s="70">
        <v>1023</v>
      </c>
      <c r="B27" s="36" t="s">
        <v>26</v>
      </c>
      <c r="C27" s="36" t="s">
        <v>1291</v>
      </c>
      <c r="D27" s="36" t="s">
        <v>27</v>
      </c>
      <c r="E27" s="36" t="s">
        <v>1370</v>
      </c>
      <c r="F27" s="36" t="str">
        <f>IF(ISBLANK(Table2[[#This Row],[unique_id]]), "", IF(LEN(Table2[[#This Row],[_device_entity_name]])=0, PROPER(SUBSTITUTE(Table2[[#This Row],[unique_id]], "_", " ")), Table2[[#This Row],[_device_entity_name]]))</f>
        <v>Compensation Sensor Utility Temperature</v>
      </c>
      <c r="G27" s="36" t="s">
        <v>1368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X2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6" t="str">
        <f>IF(ISBLANK(Table2[[#This Row],[device_model]]), "", Table2[[#This Row],[device_suggested_area]])</f>
        <v/>
      </c>
      <c r="BE27" s="39"/>
      <c r="BF27" s="36" t="s">
        <v>28</v>
      </c>
      <c r="BM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s="36" customFormat="1" ht="16" customHeight="1">
      <c r="A28" s="21">
        <v>1804</v>
      </c>
      <c r="B28" s="36" t="s">
        <v>26</v>
      </c>
      <c r="C28" s="36" t="s">
        <v>789</v>
      </c>
      <c r="D28" s="36" t="s">
        <v>134</v>
      </c>
      <c r="E28" s="36" t="s">
        <v>1266</v>
      </c>
      <c r="F28" s="38" t="str">
        <f>IF(ISBLANK(Table2[[#This Row],[unique_id]]), "", IF(LEN(Table2[[#This Row],[_device_entity_name]])=0, PROPER(SUBSTITUTE(Table2[[#This Row],[unique_id]], "_", " ")), Table2[[#This Row],[_device_entity_name]]))</f>
        <v>Ceiling Water Booster Ceiling Water Booster Plug</v>
      </c>
      <c r="G28" s="36" t="s">
        <v>1365</v>
      </c>
      <c r="H28" s="36" t="s">
        <v>744</v>
      </c>
      <c r="I28" s="36" t="s">
        <v>132</v>
      </c>
      <c r="J28" s="36" t="str">
        <f>Table2[[#This Row],[friendly_name]]</f>
        <v>Hot Water Booster</v>
      </c>
      <c r="M28" s="36" t="s">
        <v>261</v>
      </c>
      <c r="O28" s="39" t="s">
        <v>888</v>
      </c>
      <c r="P28" s="36" t="s">
        <v>166</v>
      </c>
      <c r="Q28" s="36" t="s">
        <v>859</v>
      </c>
      <c r="R28" s="36" t="str">
        <f>Table2[[#This Row],[entity_domain]]</f>
        <v>Heating &amp; Cooling</v>
      </c>
      <c r="S28" s="36" t="s">
        <v>505</v>
      </c>
      <c r="T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8" s="39"/>
      <c r="W28" s="39"/>
      <c r="X28" s="39"/>
      <c r="Y28" s="39"/>
      <c r="Z28" s="39"/>
      <c r="AA28" s="55" t="s">
        <v>1282</v>
      </c>
      <c r="AE28" s="36" t="s">
        <v>504</v>
      </c>
      <c r="AF28" s="36">
        <v>10</v>
      </c>
      <c r="AG28" s="39" t="s">
        <v>34</v>
      </c>
      <c r="AH28" s="39" t="s">
        <v>1016</v>
      </c>
      <c r="AJ28" s="36" t="str">
        <f>_xlfn.CONCAT("homeassistant/", Table2[[#This Row],[entity_namespace]], "/tasmota/",Table2[[#This Row],[unique_id]], "/config")</f>
        <v>homeassistant/switch/tasmota/ceiling_water_booster_plug/config</v>
      </c>
      <c r="AK28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8" s="36" t="str">
        <f>_xlfn.CONCAT("tasmota/device/",Table2[[#This Row],[unique_id]], "/cmnd/POWER")</f>
        <v>tasmota/device/ceiling_water_booster_plug/cmnd/POWER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" s="36" t="s">
        <v>1036</v>
      </c>
      <c r="AO28" s="36" t="s">
        <v>1037</v>
      </c>
      <c r="AP28" s="36" t="s">
        <v>1025</v>
      </c>
      <c r="AQ28" s="36" t="s">
        <v>1026</v>
      </c>
      <c r="AR28" s="36" t="s">
        <v>1107</v>
      </c>
      <c r="AS28" s="36">
        <v>1</v>
      </c>
      <c r="AT28" s="41" t="str">
        <f>HYPERLINK(_xlfn.CONCAT("http://", Table2[[#This Row],[connection_ip]], "/?"))</f>
        <v>http://10.0.6.100/?</v>
      </c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Water Booster Ceiling Water Booster Plug</v>
      </c>
      <c r="AY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21" t="str">
        <f>IF(ISBLANK(Table2[[#This Row],[device_model]]), "", Table2[[#This Row],[device_suggested_area]])</f>
        <v>Ceiling</v>
      </c>
      <c r="BB28" s="36" t="s">
        <v>505</v>
      </c>
      <c r="BC28" s="36" t="s">
        <v>503</v>
      </c>
      <c r="BD28" s="36" t="s">
        <v>1285</v>
      </c>
      <c r="BE28" s="36" t="s">
        <v>1004</v>
      </c>
      <c r="BF28" s="36" t="s">
        <v>416</v>
      </c>
      <c r="BJ28" s="36" t="s">
        <v>446</v>
      </c>
      <c r="BK28" s="36" t="s">
        <v>502</v>
      </c>
      <c r="BL28" s="36" t="s">
        <v>1005</v>
      </c>
      <c r="BM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9" spans="1:65" s="36" customFormat="1" ht="16" hidden="1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1361</v>
      </c>
      <c r="F29" s="36" t="str">
        <f>IF(ISBLANK(Table2[[#This Row],[unique_id]]), "", IF(LEN(Table2[[#This Row],[_device_entity_name]])=0, PROPER(SUBSTITUTE(Table2[[#This Row],[unique_id]], "_", " ")), Table2[[#This Row],[_device_entity_name]]))</f>
        <v>Compensation Sensor Deck Festoons Plug 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X29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9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6" t="str">
        <f>IF(ISBLANK(Table2[[#This Row],[device_model]]), "", Table2[[#This Row],[device_suggested_area]])</f>
        <v/>
      </c>
      <c r="BE29" s="39"/>
      <c r="BF29" s="36" t="s">
        <v>363</v>
      </c>
      <c r="BG29" s="36" t="s">
        <v>416</v>
      </c>
      <c r="BH29" s="36" t="s">
        <v>416</v>
      </c>
      <c r="BM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s="64" customFormat="1" ht="16" hidden="1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IF(LEN(Table2[[#This Row],[_device_entity_name]])=0, PROPER(SUBSTITUTE(Table2[[#This Row],[unique_id]], "_", " ")), Table2[[#This Row],[_device_entity_name]]))</f>
        <v>Bertram 2 Office Basement 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1374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64" t="str">
        <f>IF(ISBLANK(Table2[[#This Row],[device_model]]), "", Table2[[#This Row],[device_suggested_area]])</f>
        <v>Basement</v>
      </c>
      <c r="BB30" s="64" t="s">
        <v>1134</v>
      </c>
      <c r="BC30" s="64" t="s">
        <v>1136</v>
      </c>
      <c r="BD30" s="64" t="s">
        <v>128</v>
      </c>
      <c r="BE30" s="64" t="s">
        <v>476</v>
      </c>
      <c r="BF30" s="64" t="s">
        <v>213</v>
      </c>
      <c r="BM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s="64" customFormat="1" ht="16" hidden="1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IF(LEN(Table2[[#This Row],[_device_entity_name]])=0, PROPER(SUBSTITUTE(Table2[[#This Row],[unique_id]], "_", " ")), Table2[[#This Row],[_device_entity_name]]))</f>
        <v>Compensation Sensor Bertram 2 Office Basement 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AX3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64" t="s">
        <v>213</v>
      </c>
    </row>
    <row r="32" spans="1:65" ht="16" customHeight="1">
      <c r="A32" s="21">
        <v>1805</v>
      </c>
      <c r="B32" s="36" t="s">
        <v>26</v>
      </c>
      <c r="C32" s="36" t="s">
        <v>789</v>
      </c>
      <c r="D32" s="36" t="s">
        <v>27</v>
      </c>
      <c r="E32" s="36" t="s">
        <v>1267</v>
      </c>
      <c r="F32" s="38" t="str">
        <f>IF(ISBLANK(Table2[[#This Row],[unique_id]]), "", IF(LEN(Table2[[#This Row],[_device_entity_name]])=0, PROPER(SUBSTITUTE(Table2[[#This Row],[unique_id]], "_", " ")), Table2[[#This Row],[_device_entity_name]]))</f>
        <v>Ceiling Water Booster Ceiling Water Booster Plug Energy Power</v>
      </c>
      <c r="G32" s="36" t="s">
        <v>1019</v>
      </c>
      <c r="H32" s="36" t="s">
        <v>744</v>
      </c>
      <c r="I32" s="36" t="s">
        <v>132</v>
      </c>
      <c r="J32" s="36"/>
      <c r="K32" s="36"/>
      <c r="L32" s="36"/>
      <c r="M32" s="36"/>
      <c r="N32" s="36"/>
      <c r="O32" s="39"/>
      <c r="P32" s="36"/>
      <c r="Q32" s="36"/>
      <c r="R32" s="36"/>
      <c r="S32" s="36"/>
      <c r="T32" s="37"/>
      <c r="U32" s="36"/>
      <c r="V32" s="39"/>
      <c r="W32" s="39"/>
      <c r="X32" s="39"/>
      <c r="Y32" s="39"/>
      <c r="Z32" s="39"/>
      <c r="AA32" s="39"/>
      <c r="AB32" s="36" t="s">
        <v>31</v>
      </c>
      <c r="AC32" s="36" t="s">
        <v>332</v>
      </c>
      <c r="AD32" s="36" t="s">
        <v>1017</v>
      </c>
      <c r="AE32" s="36"/>
      <c r="AF32" s="36">
        <v>10</v>
      </c>
      <c r="AG32" s="39" t="s">
        <v>34</v>
      </c>
      <c r="AH32" s="39" t="s">
        <v>1016</v>
      </c>
      <c r="AI32" s="36"/>
      <c r="AJ32" s="36" t="str">
        <f>_xlfn.CONCAT("homeassistant/", Table2[[#This Row],[entity_namespace]], "/tasmota/",Table2[[#This Row],[unique_id]], "/config")</f>
        <v>homeassistant/sensor/tasmota/ceiling_water_booster_plug_energy_power/config</v>
      </c>
      <c r="AK32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32" s="36"/>
      <c r="AM3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32" s="36" t="s">
        <v>1036</v>
      </c>
      <c r="AO32" s="36" t="s">
        <v>1037</v>
      </c>
      <c r="AP32" s="36" t="s">
        <v>1025</v>
      </c>
      <c r="AQ32" s="36" t="s">
        <v>1026</v>
      </c>
      <c r="AR32" s="36" t="s">
        <v>1279</v>
      </c>
      <c r="AS32" s="36">
        <v>1</v>
      </c>
      <c r="AT32" s="41"/>
      <c r="AU32" s="36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Water Booster Ceiling Water Booster Plug Energy Power</v>
      </c>
      <c r="AY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" s="36"/>
      <c r="BA32" s="21" t="str">
        <f>IF(ISBLANK(Table2[[#This Row],[device_model]]), "", Table2[[#This Row],[device_suggested_area]])</f>
        <v>Ceiling</v>
      </c>
      <c r="BB32" s="36" t="s">
        <v>505</v>
      </c>
      <c r="BC32" s="36" t="s">
        <v>503</v>
      </c>
      <c r="BD32" s="36" t="s">
        <v>1285</v>
      </c>
      <c r="BE32" s="36" t="s">
        <v>1004</v>
      </c>
      <c r="BF32" s="36" t="s">
        <v>416</v>
      </c>
      <c r="BG32" s="36"/>
      <c r="BH32" s="36"/>
      <c r="BI32" s="36"/>
      <c r="BJ32" s="36"/>
      <c r="BK32" s="36"/>
      <c r="BL32" s="36"/>
      <c r="BM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21">
        <v>1806</v>
      </c>
      <c r="B33" s="36" t="s">
        <v>26</v>
      </c>
      <c r="C33" s="36" t="s">
        <v>789</v>
      </c>
      <c r="D33" s="36" t="s">
        <v>27</v>
      </c>
      <c r="E33" s="36" t="s">
        <v>1268</v>
      </c>
      <c r="F33" s="38" t="str">
        <f>IF(ISBLANK(Table2[[#This Row],[unique_id]]), "", IF(LEN(Table2[[#This Row],[_device_entity_name]])=0, PROPER(SUBSTITUTE(Table2[[#This Row],[unique_id]], "_", " ")), Table2[[#This Row],[_device_entity_name]]))</f>
        <v>Ceiling Water Booster Ceiling Water Booster Plug Energy Total</v>
      </c>
      <c r="G33" s="36" t="s">
        <v>1020</v>
      </c>
      <c r="H33" s="36" t="s">
        <v>744</v>
      </c>
      <c r="I33" s="36" t="s">
        <v>132</v>
      </c>
      <c r="J33" s="36"/>
      <c r="K33" s="36"/>
      <c r="L33" s="36"/>
      <c r="M33" s="36"/>
      <c r="N33" s="36"/>
      <c r="O33" s="39"/>
      <c r="P33" s="36"/>
      <c r="Q33" s="36"/>
      <c r="R33" s="36"/>
      <c r="S33" s="36"/>
      <c r="T33" s="37"/>
      <c r="U33" s="36"/>
      <c r="V33" s="39"/>
      <c r="W33" s="39"/>
      <c r="X33" s="39"/>
      <c r="Y33" s="39"/>
      <c r="Z33" s="39"/>
      <c r="AA33" s="39"/>
      <c r="AB33" s="36" t="s">
        <v>76</v>
      </c>
      <c r="AC33" s="36" t="s">
        <v>333</v>
      </c>
      <c r="AD33" s="36" t="s">
        <v>1018</v>
      </c>
      <c r="AE33" s="36"/>
      <c r="AF33" s="36">
        <v>10</v>
      </c>
      <c r="AG33" s="39" t="s">
        <v>34</v>
      </c>
      <c r="AH33" s="39" t="s">
        <v>1016</v>
      </c>
      <c r="AI33" s="36"/>
      <c r="AJ33" s="36" t="str">
        <f>_xlfn.CONCAT("homeassistant/", Table2[[#This Row],[entity_namespace]], "/tasmota/",Table2[[#This Row],[unique_id]], "/config")</f>
        <v>homeassistant/sensor/tasmota/ceiling_water_booster_plug_energy_total/config</v>
      </c>
      <c r="AK3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33" s="36"/>
      <c r="AM3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33" s="36" t="s">
        <v>1036</v>
      </c>
      <c r="AO33" s="36" t="s">
        <v>1037</v>
      </c>
      <c r="AP33" s="36" t="s">
        <v>1025</v>
      </c>
      <c r="AQ33" s="36" t="s">
        <v>1026</v>
      </c>
      <c r="AR33" s="36" t="s">
        <v>1280</v>
      </c>
      <c r="AS33" s="36">
        <v>1</v>
      </c>
      <c r="AT33" s="41"/>
      <c r="AU33" s="36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Ceiling Water Booster Ceiling Water Booster Plug Energy Total</v>
      </c>
      <c r="AY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" s="36"/>
      <c r="BA33" s="21" t="str">
        <f>IF(ISBLANK(Table2[[#This Row],[device_model]]), "", Table2[[#This Row],[device_suggested_area]])</f>
        <v>Ceiling</v>
      </c>
      <c r="BB33" s="36" t="s">
        <v>505</v>
      </c>
      <c r="BC33" s="36" t="s">
        <v>503</v>
      </c>
      <c r="BD33" s="36" t="s">
        <v>1285</v>
      </c>
      <c r="BE33" s="36" t="s">
        <v>1004</v>
      </c>
      <c r="BF33" s="36" t="s">
        <v>416</v>
      </c>
      <c r="BG33" s="36"/>
      <c r="BH33" s="36"/>
      <c r="BI33" s="36"/>
      <c r="BJ33" s="36"/>
      <c r="BK33" s="36"/>
      <c r="BL33" s="36"/>
      <c r="BM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70">
        <v>1024</v>
      </c>
      <c r="B34" s="36" t="s">
        <v>26</v>
      </c>
      <c r="C34" s="36" t="s">
        <v>789</v>
      </c>
      <c r="D34" s="36" t="s">
        <v>27</v>
      </c>
      <c r="E34" s="36" t="s">
        <v>1208</v>
      </c>
      <c r="F34" s="38" t="str">
        <f>IF(ISBLANK(Table2[[#This Row],[unique_id]]), "", IF(LEN(Table2[[#This Row],[_device_entity_name]])=0, PROPER(SUBSTITUTE(Table2[[#This Row],[unique_id]], "_", " ")), Table2[[#This Row],[_device_entity_name]]))</f>
        <v>Deck Festoons Deck Festoons Plug Temperature</v>
      </c>
      <c r="G34" s="36" t="s">
        <v>416</v>
      </c>
      <c r="H34" s="36" t="s">
        <v>87</v>
      </c>
      <c r="I34" s="36" t="s">
        <v>30</v>
      </c>
      <c r="J34" s="36"/>
      <c r="K34" s="36" t="s">
        <v>1361</v>
      </c>
      <c r="L34" s="36"/>
      <c r="M34" s="36"/>
      <c r="N34" s="36"/>
      <c r="O34" s="39"/>
      <c r="P34" s="36"/>
      <c r="Q34" s="36"/>
      <c r="R34" s="36"/>
      <c r="S34" s="36"/>
      <c r="T34" s="37"/>
      <c r="U34" s="36" t="s">
        <v>496</v>
      </c>
      <c r="V34" s="39" t="s">
        <v>1377</v>
      </c>
      <c r="W34" s="39"/>
      <c r="X34" s="39"/>
      <c r="Y34" s="39"/>
      <c r="Z34" s="39"/>
      <c r="AA34" s="39"/>
      <c r="AB34" s="36" t="s">
        <v>31</v>
      </c>
      <c r="AC34" s="36" t="s">
        <v>88</v>
      </c>
      <c r="AD34" s="36" t="s">
        <v>89</v>
      </c>
      <c r="AE34" s="36" t="s">
        <v>321</v>
      </c>
      <c r="AF34" s="36">
        <v>10</v>
      </c>
      <c r="AG34" s="39" t="s">
        <v>34</v>
      </c>
      <c r="AH34" s="39" t="s">
        <v>1016</v>
      </c>
      <c r="AI34" s="36"/>
      <c r="AJ34" s="36" t="str">
        <f>_xlfn.CONCAT("homeassistant/", Table2[[#This Row],[entity_namespace]], "/tasmota/",Table2[[#This Row],[unique_id]], "/config")</f>
        <v>homeassistant/sensor/tasmota/deck_festoons_plug_temperature/config</v>
      </c>
      <c r="AK3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34" s="36"/>
      <c r="AM3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34" s="36" t="s">
        <v>1036</v>
      </c>
      <c r="AO34" s="36" t="s">
        <v>1037</v>
      </c>
      <c r="AP34" s="36" t="s">
        <v>1025</v>
      </c>
      <c r="AQ34" s="36" t="s">
        <v>1026</v>
      </c>
      <c r="AR34" s="36" t="s">
        <v>1289</v>
      </c>
      <c r="AS34" s="36">
        <v>1</v>
      </c>
      <c r="AT34" s="41"/>
      <c r="AU34" s="36"/>
      <c r="AV3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3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3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Deck Festoons Deck Festoons Plug Temperature</v>
      </c>
      <c r="AY3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4" s="36"/>
      <c r="BA34" s="36" t="str">
        <f>IF(ISBLANK(Table2[[#This Row],[device_model]]), "", Table2[[#This Row],[device_suggested_area]])</f>
        <v>Deck</v>
      </c>
      <c r="BB34" s="36" t="s">
        <v>824</v>
      </c>
      <c r="BC34" s="36" t="s">
        <v>1286</v>
      </c>
      <c r="BD34" s="36" t="s">
        <v>1285</v>
      </c>
      <c r="BE34" s="36" t="s">
        <v>1004</v>
      </c>
      <c r="BF34" s="36" t="s">
        <v>363</v>
      </c>
      <c r="BG34" s="36" t="s">
        <v>416</v>
      </c>
      <c r="BH34" s="36" t="s">
        <v>416</v>
      </c>
      <c r="BI34" s="36"/>
      <c r="BJ34" s="36"/>
      <c r="BK34" s="36"/>
      <c r="BL34" s="36"/>
      <c r="BM3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21">
        <v>1670</v>
      </c>
      <c r="B35" s="36" t="s">
        <v>26</v>
      </c>
      <c r="C35" s="36" t="s">
        <v>789</v>
      </c>
      <c r="D35" s="36" t="s">
        <v>137</v>
      </c>
      <c r="E35" s="36" t="s">
        <v>940</v>
      </c>
      <c r="F35" s="38" t="str">
        <f>IF(ISBLANK(Table2[[#This Row],[unique_id]]), "", IF(LEN(Table2[[#This Row],[_device_entity_name]])=0, PROPER(SUBSTITUTE(Table2[[#This Row],[unique_id]], "_", " ")), Table2[[#This Row],[_device_entity_name]]))</f>
        <v>Deck Festoons Deck Festoons Plug</v>
      </c>
      <c r="G35" s="36" t="s">
        <v>299</v>
      </c>
      <c r="H35" s="36" t="s">
        <v>139</v>
      </c>
      <c r="I35" s="36" t="s">
        <v>132</v>
      </c>
      <c r="J35" s="36" t="s">
        <v>824</v>
      </c>
      <c r="K35" s="36"/>
      <c r="L35" s="36"/>
      <c r="M35" s="36" t="s">
        <v>136</v>
      </c>
      <c r="N35" s="36"/>
      <c r="O35" s="39" t="s">
        <v>888</v>
      </c>
      <c r="P35" s="36" t="s">
        <v>166</v>
      </c>
      <c r="Q35" s="36" t="s">
        <v>858</v>
      </c>
      <c r="R35" s="36" t="str">
        <f>Table2[[#This Row],[entity_domain]]</f>
        <v>Lights</v>
      </c>
      <c r="S35" s="36" t="str">
        <f>_xlfn.CONCAT( Table2[[#This Row],[device_suggested_area]], " ",Table2[[#This Row],[powercalc_group_3]])</f>
        <v>Deck Lights</v>
      </c>
      <c r="T35" s="37" t="s">
        <v>1212</v>
      </c>
      <c r="U35" s="36"/>
      <c r="V35" s="39"/>
      <c r="W35" s="39"/>
      <c r="X35" s="39"/>
      <c r="Y35" s="39"/>
      <c r="Z35" s="39"/>
      <c r="AA35" s="55" t="s">
        <v>1278</v>
      </c>
      <c r="AB35" s="36"/>
      <c r="AC35" s="36"/>
      <c r="AD35" s="36"/>
      <c r="AE35" s="36" t="s">
        <v>296</v>
      </c>
      <c r="AF35" s="36">
        <v>10</v>
      </c>
      <c r="AG35" s="39" t="s">
        <v>34</v>
      </c>
      <c r="AH35" s="39" t="s">
        <v>1016</v>
      </c>
      <c r="AI35" s="36"/>
      <c r="AJ35" s="36" t="str">
        <f>_xlfn.CONCAT("homeassistant/", Table2[[#This Row],[entity_namespace]], "/tasmota/",Table2[[#This Row],[unique_id]], "/config")</f>
        <v>homeassistant/light/tasmota/deck_festoons_plug/config</v>
      </c>
      <c r="AK35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35" s="36" t="str">
        <f>_xlfn.CONCAT("tasmota/device/",Table2[[#This Row],[unique_id]], "/cmnd/POWER")</f>
        <v>tasmota/device/deck_festoons_plug/cmnd/POWER</v>
      </c>
      <c r="AM35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35" s="36" t="s">
        <v>1036</v>
      </c>
      <c r="AO35" s="36" t="s">
        <v>1037</v>
      </c>
      <c r="AP35" s="36" t="s">
        <v>1025</v>
      </c>
      <c r="AQ35" s="36" t="s">
        <v>1026</v>
      </c>
      <c r="AR35" s="36" t="s">
        <v>1107</v>
      </c>
      <c r="AS35" s="36">
        <v>1</v>
      </c>
      <c r="AT35" s="41" t="str">
        <f>HYPERLINK(_xlfn.CONCAT("http://", Table2[[#This Row],[connection_ip]], "/?"))</f>
        <v>http://10.0.6.107/?</v>
      </c>
      <c r="AU35" s="36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Deck Festoons Deck Festoons Plug</v>
      </c>
      <c r="AY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5" s="36"/>
      <c r="BA35" s="21" t="str">
        <f>IF(ISBLANK(Table2[[#This Row],[device_model]]), "", Table2[[#This Row],[device_suggested_area]])</f>
        <v>Deck</v>
      </c>
      <c r="BB35" s="36" t="s">
        <v>824</v>
      </c>
      <c r="BC35" s="36" t="s">
        <v>1286</v>
      </c>
      <c r="BD35" s="36" t="s">
        <v>1285</v>
      </c>
      <c r="BE35" s="36" t="s">
        <v>1004</v>
      </c>
      <c r="BF35" s="36" t="s">
        <v>363</v>
      </c>
      <c r="BG35" s="36"/>
      <c r="BH35" s="36"/>
      <c r="BI35" s="36"/>
      <c r="BJ35" s="36" t="s">
        <v>446</v>
      </c>
      <c r="BK35" s="36" t="s">
        <v>1216</v>
      </c>
      <c r="BL35" s="36" t="s">
        <v>1213</v>
      </c>
      <c r="BM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36" spans="1:65" ht="16" customHeight="1">
      <c r="A36" s="21">
        <v>1671</v>
      </c>
      <c r="B36" s="36" t="s">
        <v>26</v>
      </c>
      <c r="C36" s="36" t="s">
        <v>789</v>
      </c>
      <c r="D36" s="36" t="s">
        <v>27</v>
      </c>
      <c r="E36" s="36" t="s">
        <v>1209</v>
      </c>
      <c r="F36" s="38" t="str">
        <f>IF(ISBLANK(Table2[[#This Row],[unique_id]]), "", IF(LEN(Table2[[#This Row],[_device_entity_name]])=0, PROPER(SUBSTITUTE(Table2[[#This Row],[unique_id]], "_", " ")), Table2[[#This Row],[_device_entity_name]]))</f>
        <v>Deck Festoons Deck Festoons Plug Humidity</v>
      </c>
      <c r="G36" s="36" t="s">
        <v>299</v>
      </c>
      <c r="H36" s="36" t="s">
        <v>139</v>
      </c>
      <c r="I36" s="36" t="s">
        <v>132</v>
      </c>
      <c r="J36" s="36"/>
      <c r="K36" s="36"/>
      <c r="L36" s="36"/>
      <c r="M36" s="36"/>
      <c r="N36" s="36"/>
      <c r="O36" s="39"/>
      <c r="P36" s="36"/>
      <c r="Q36" s="36"/>
      <c r="R36" s="36"/>
      <c r="S36" s="36"/>
      <c r="T36" s="37"/>
      <c r="U36" s="36"/>
      <c r="V36" s="39"/>
      <c r="W36" s="39"/>
      <c r="X36" s="39"/>
      <c r="Y36" s="39"/>
      <c r="Z36" s="39"/>
      <c r="AA36" s="39"/>
      <c r="AB36" s="36" t="s">
        <v>31</v>
      </c>
      <c r="AC36" s="36" t="s">
        <v>32</v>
      </c>
      <c r="AD36" s="36" t="s">
        <v>33</v>
      </c>
      <c r="AE36" s="36"/>
      <c r="AF36" s="36">
        <v>10</v>
      </c>
      <c r="AG36" s="39" t="s">
        <v>34</v>
      </c>
      <c r="AH36" s="39" t="s">
        <v>1016</v>
      </c>
      <c r="AI36" s="36"/>
      <c r="AJ36" s="36" t="str">
        <f>_xlfn.CONCAT("homeassistant/", Table2[[#This Row],[entity_namespace]], "/tasmota/",Table2[[#This Row],[unique_id]], "/config")</f>
        <v>homeassistant/sensor/tasmota/deck_festoons_plug_humidity/config</v>
      </c>
      <c r="AK36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36" s="36"/>
      <c r="AM36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36" s="36" t="s">
        <v>1036</v>
      </c>
      <c r="AO36" s="36" t="s">
        <v>1037</v>
      </c>
      <c r="AP36" s="36" t="s">
        <v>1025</v>
      </c>
      <c r="AQ36" s="36" t="s">
        <v>1026</v>
      </c>
      <c r="AR36" s="36" t="s">
        <v>1440</v>
      </c>
      <c r="AS36" s="36">
        <v>1</v>
      </c>
      <c r="AT36" s="41"/>
      <c r="AU36" s="36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Deck Festoons Deck Festoons Plug Humidity</v>
      </c>
      <c r="AY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" s="36"/>
      <c r="BA36" s="21" t="str">
        <f>IF(ISBLANK(Table2[[#This Row],[device_model]]), "", Table2[[#This Row],[device_suggested_area]])</f>
        <v>Deck</v>
      </c>
      <c r="BB36" s="36" t="s">
        <v>824</v>
      </c>
      <c r="BC36" s="36" t="s">
        <v>1286</v>
      </c>
      <c r="BD36" s="36" t="s">
        <v>1285</v>
      </c>
      <c r="BE36" s="36" t="s">
        <v>1004</v>
      </c>
      <c r="BF36" s="36" t="s">
        <v>363</v>
      </c>
      <c r="BG36" s="36"/>
      <c r="BH36" s="36"/>
      <c r="BI36" s="36"/>
      <c r="BJ36" s="36"/>
      <c r="BK36" s="36"/>
      <c r="BL36" s="36"/>
      <c r="BM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21">
        <v>1808</v>
      </c>
      <c r="B37" s="36" t="s">
        <v>26</v>
      </c>
      <c r="C37" s="36" t="s">
        <v>789</v>
      </c>
      <c r="D37" s="36" t="s">
        <v>134</v>
      </c>
      <c r="E37" s="36" t="s">
        <v>1274</v>
      </c>
      <c r="F37" s="38" t="str">
        <f>IF(ISBLANK(Table2[[#This Row],[unique_id]]), "", IF(LEN(Table2[[#This Row],[_device_entity_name]])=0, PROPER(SUBSTITUTE(Table2[[#This Row],[unique_id]], "_", " ")), Table2[[#This Row],[_device_entity_name]]))</f>
        <v>Garden Pool Filter Garden Pool Filter Plug</v>
      </c>
      <c r="G37" s="36" t="s">
        <v>324</v>
      </c>
      <c r="H37" s="36" t="s">
        <v>744</v>
      </c>
      <c r="I37" s="36" t="s">
        <v>132</v>
      </c>
      <c r="J37" s="36" t="str">
        <f>Table2[[#This Row],[friendly_name]]</f>
        <v>Pool Filter</v>
      </c>
      <c r="K37" s="36"/>
      <c r="L37" s="36"/>
      <c r="M37" s="36" t="s">
        <v>261</v>
      </c>
      <c r="N37" s="36"/>
      <c r="O37" s="39" t="s">
        <v>888</v>
      </c>
      <c r="P37" s="36" t="s">
        <v>166</v>
      </c>
      <c r="Q37" s="36" t="s">
        <v>859</v>
      </c>
      <c r="R37" s="36" t="str">
        <f>Table2[[#This Row],[entity_domain]]</f>
        <v>Heating &amp; Cooling</v>
      </c>
      <c r="S37" s="36" t="s">
        <v>324</v>
      </c>
      <c r="T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37" s="36"/>
      <c r="V37" s="39"/>
      <c r="W37" s="39"/>
      <c r="X37" s="39"/>
      <c r="Y37" s="39"/>
      <c r="Z37" s="39"/>
      <c r="AA37" s="55" t="s">
        <v>1282</v>
      </c>
      <c r="AB37" s="36"/>
      <c r="AC37" s="36"/>
      <c r="AD37" s="36"/>
      <c r="AE37" s="36" t="s">
        <v>1277</v>
      </c>
      <c r="AF37" s="36">
        <v>10</v>
      </c>
      <c r="AG37" s="39" t="s">
        <v>34</v>
      </c>
      <c r="AH37" s="39" t="s">
        <v>1016</v>
      </c>
      <c r="AI37" s="36"/>
      <c r="AJ37" s="36" t="str">
        <f>_xlfn.CONCAT("homeassistant/", Table2[[#This Row],[entity_namespace]], "/tasmota/",Table2[[#This Row],[unique_id]], "/config")</f>
        <v>homeassistant/switch/tasmota/garden_pool_filter_plug/config</v>
      </c>
      <c r="AK37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37" s="36" t="str">
        <f>_xlfn.CONCAT("tasmota/device/",Table2[[#This Row],[unique_id]], "/cmnd/POWER")</f>
        <v>tasmota/device/garden_pool_filter_plug/cmnd/POWER</v>
      </c>
      <c r="AM3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37" s="36" t="s">
        <v>1036</v>
      </c>
      <c r="AO37" s="36" t="s">
        <v>1037</v>
      </c>
      <c r="AP37" s="36" t="s">
        <v>1025</v>
      </c>
      <c r="AQ37" s="36" t="s">
        <v>1026</v>
      </c>
      <c r="AR37" s="36" t="s">
        <v>1107</v>
      </c>
      <c r="AS37" s="36">
        <v>1</v>
      </c>
      <c r="AT37" s="41" t="str">
        <f>HYPERLINK(_xlfn.CONCAT("http://", Table2[[#This Row],[connection_ip]], "/?"))</f>
        <v>http://10.0.6.106/?</v>
      </c>
      <c r="AU37" s="36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Garden Pool Filter Garden Pool Filter Plug</v>
      </c>
      <c r="AY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" s="36"/>
      <c r="BA37" s="21" t="str">
        <f>IF(ISBLANK(Table2[[#This Row],[device_model]]), "", Table2[[#This Row],[device_suggested_area]])</f>
        <v>Garden</v>
      </c>
      <c r="BB37" s="36" t="s">
        <v>324</v>
      </c>
      <c r="BC37" s="36" t="s">
        <v>503</v>
      </c>
      <c r="BD37" s="36" t="s">
        <v>1285</v>
      </c>
      <c r="BE37" s="36" t="s">
        <v>1004</v>
      </c>
      <c r="BF37" s="36" t="s">
        <v>639</v>
      </c>
      <c r="BG37" s="36"/>
      <c r="BH37" s="36"/>
      <c r="BI37" s="36"/>
      <c r="BJ37" s="36" t="s">
        <v>446</v>
      </c>
      <c r="BK37" s="36" t="s">
        <v>1203</v>
      </c>
      <c r="BL37" s="36" t="s">
        <v>1202</v>
      </c>
      <c r="BM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38" spans="1:65" ht="16" hidden="1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21" t="str">
        <f>IF(ISBLANK(Table2[[#This Row],[device_model]]), "", Table2[[#This Row],[device_suggested_area]])</f>
        <v/>
      </c>
      <c r="BE38" s="22"/>
      <c r="BK38" s="21"/>
      <c r="BL38" s="21"/>
      <c r="BM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IF(LEN(Table2[[#This Row],[_device_entity_name]])=0, PROPER(SUBSTITUTE(Table2[[#This Row],[unique_id]], "_", " ")), Table2[[#This Row],[_device_entity_name]]))</f>
        <v>Lounge Air Purifier 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21" t="str">
        <f>IF(ISBLANK(Table2[[#This Row],[device_model]]), "", Table2[[#This Row],[device_suggested_area]])</f>
        <v/>
      </c>
      <c r="BE39" s="22"/>
      <c r="BK39" s="21"/>
      <c r="BL39" s="21"/>
      <c r="BM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IF(LEN(Table2[[#This Row],[_device_entity_name]])=0, PROPER(SUBSTITUTE(Table2[[#This Row],[unique_id]], "_", " ")), Table2[[#This Row],[_device_entity_name]]))</f>
        <v>Dining Air Purifier 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21" t="str">
        <f>IF(ISBLANK(Table2[[#This Row],[device_model]]), "", Table2[[#This Row],[device_suggested_area]])</f>
        <v/>
      </c>
      <c r="BE40" s="22"/>
      <c r="BK40" s="21"/>
      <c r="BL40" s="21"/>
      <c r="BM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21" t="str">
        <f>IF(ISBLANK(Table2[[#This Row],[device_model]]), "", Table2[[#This Row],[device_suggested_area]])</f>
        <v/>
      </c>
      <c r="BE41" s="22"/>
      <c r="BK41" s="21"/>
      <c r="BL41" s="21"/>
      <c r="BM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21">
        <v>1809</v>
      </c>
      <c r="B42" s="36" t="s">
        <v>26</v>
      </c>
      <c r="C42" s="36" t="s">
        <v>789</v>
      </c>
      <c r="D42" s="36" t="s">
        <v>27</v>
      </c>
      <c r="E42" s="36" t="s">
        <v>1275</v>
      </c>
      <c r="F42" s="38" t="str">
        <f>IF(ISBLANK(Table2[[#This Row],[unique_id]]), "", IF(LEN(Table2[[#This Row],[_device_entity_name]])=0, PROPER(SUBSTITUTE(Table2[[#This Row],[unique_id]], "_", " ")), Table2[[#This Row],[_device_entity_name]]))</f>
        <v>Garden Pool Filter Garden Pool Filter Plug Energy Power</v>
      </c>
      <c r="G42" s="36" t="s">
        <v>1019</v>
      </c>
      <c r="H42" s="36" t="s">
        <v>744</v>
      </c>
      <c r="I42" s="36" t="s">
        <v>132</v>
      </c>
      <c r="J42" s="36"/>
      <c r="K42" s="36"/>
      <c r="L42" s="36"/>
      <c r="M42" s="36"/>
      <c r="N42" s="36"/>
      <c r="O42" s="39"/>
      <c r="P42" s="36"/>
      <c r="Q42" s="36"/>
      <c r="R42" s="36"/>
      <c r="S42" s="36"/>
      <c r="T42" s="37"/>
      <c r="U42" s="36"/>
      <c r="V42" s="39"/>
      <c r="W42" s="39"/>
      <c r="X42" s="39"/>
      <c r="Y42" s="39"/>
      <c r="Z42" s="39"/>
      <c r="AA42" s="39"/>
      <c r="AB42" s="36" t="s">
        <v>31</v>
      </c>
      <c r="AC42" s="36" t="s">
        <v>332</v>
      </c>
      <c r="AD42" s="36" t="s">
        <v>1017</v>
      </c>
      <c r="AE42" s="36"/>
      <c r="AF42" s="36">
        <v>10</v>
      </c>
      <c r="AG42" s="39" t="s">
        <v>34</v>
      </c>
      <c r="AH42" s="39" t="s">
        <v>1016</v>
      </c>
      <c r="AI42" s="36"/>
      <c r="AJ42" s="36" t="str">
        <f>_xlfn.CONCAT("homeassistant/", Table2[[#This Row],[entity_namespace]], "/tasmota/",Table2[[#This Row],[unique_id]], "/config")</f>
        <v>homeassistant/sensor/tasmota/garden_pool_filter_plug_energy_power/config</v>
      </c>
      <c r="AK4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42" s="36"/>
      <c r="AM4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42" s="36" t="s">
        <v>1036</v>
      </c>
      <c r="AO42" s="36" t="s">
        <v>1037</v>
      </c>
      <c r="AP42" s="36" t="s">
        <v>1025</v>
      </c>
      <c r="AQ42" s="36" t="s">
        <v>1026</v>
      </c>
      <c r="AR42" s="36" t="s">
        <v>1279</v>
      </c>
      <c r="AS42" s="36">
        <v>1</v>
      </c>
      <c r="AT42" s="41"/>
      <c r="AU42" s="36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Garden Pool Filter Garden Pool Filter Plug Energy Power</v>
      </c>
      <c r="AY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36"/>
      <c r="BA42" s="21" t="str">
        <f>IF(ISBLANK(Table2[[#This Row],[device_model]]), "", Table2[[#This Row],[device_suggested_area]])</f>
        <v>Garden</v>
      </c>
      <c r="BB42" s="36" t="s">
        <v>324</v>
      </c>
      <c r="BC42" s="36" t="s">
        <v>503</v>
      </c>
      <c r="BD42" s="36" t="s">
        <v>1285</v>
      </c>
      <c r="BE42" s="36" t="s">
        <v>1004</v>
      </c>
      <c r="BF42" s="36" t="s">
        <v>639</v>
      </c>
      <c r="BG42" s="36"/>
      <c r="BH42" s="36"/>
      <c r="BI42" s="36"/>
      <c r="BJ42" s="36"/>
      <c r="BK42" s="36"/>
      <c r="BL42" s="36"/>
      <c r="BM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1331</v>
      </c>
      <c r="F43" s="25" t="str">
        <f>IF(ISBLANK(Table2[[#This Row],[unique_id]]), "", IF(LEN(Table2[[#This Row],[_device_entity_name]])=0, PROPER(SUBSTITUTE(Table2[[#This Row],[unique_id]], "_", " ")), Table2[[#This Row],[_device_entity_name]]))</f>
        <v>Ada 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21" t="str">
        <f>IF(ISBLANK(Table2[[#This Row],[device_model]]), "", Table2[[#This Row],[device_suggested_area]])</f>
        <v>Ada</v>
      </c>
      <c r="BB43" s="21" t="s">
        <v>1135</v>
      </c>
      <c r="BC43" s="21" t="s">
        <v>1133</v>
      </c>
      <c r="BD43" s="21" t="s">
        <v>128</v>
      </c>
      <c r="BE43" s="21" t="s">
        <v>475</v>
      </c>
      <c r="BF43" s="21" t="s">
        <v>130</v>
      </c>
      <c r="BK43" s="21"/>
      <c r="BL43" s="21"/>
      <c r="BM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1332</v>
      </c>
      <c r="F44" s="25" t="str">
        <f>IF(ISBLANK(Table2[[#This Row],[unique_id]]), "", IF(LEN(Table2[[#This Row],[_device_entity_name]])=0, PROPER(SUBSTITUTE(Table2[[#This Row],[unique_id]], "_", " ")), Table2[[#This Row],[_device_entity_name]]))</f>
        <v>Edwin 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21" t="str">
        <f>IF(ISBLANK(Table2[[#This Row],[device_model]]), "", Table2[[#This Row],[device_suggested_area]])</f>
        <v>Edwin</v>
      </c>
      <c r="BB44" s="21" t="s">
        <v>1135</v>
      </c>
      <c r="BC44" s="21" t="s">
        <v>1133</v>
      </c>
      <c r="BD44" s="21" t="s">
        <v>128</v>
      </c>
      <c r="BE44" s="21" t="s">
        <v>475</v>
      </c>
      <c r="BF44" s="21" t="s">
        <v>127</v>
      </c>
      <c r="BK44" s="21"/>
      <c r="BL44" s="21"/>
      <c r="BM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1333</v>
      </c>
      <c r="F45" s="25" t="str">
        <f>IF(ISBLANK(Table2[[#This Row],[unique_id]]), "", IF(LEN(Table2[[#This Row],[_device_entity_name]])=0, PROPER(SUBSTITUTE(Table2[[#This Row],[unique_id]], "_", " ")), Table2[[#This Row],[_device_entity_name]]))</f>
        <v>Bertram 2 Office Lounge 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21" t="str">
        <f>IF(ISBLANK(Table2[[#This Row],[device_model]]), "", Table2[[#This Row],[device_suggested_area]])</f>
        <v>Lounge</v>
      </c>
      <c r="BB45" s="21" t="s">
        <v>1134</v>
      </c>
      <c r="BC45" s="21" t="s">
        <v>1136</v>
      </c>
      <c r="BD45" s="21" t="s">
        <v>128</v>
      </c>
      <c r="BE45" s="21" t="s">
        <v>476</v>
      </c>
      <c r="BF45" s="21" t="s">
        <v>196</v>
      </c>
      <c r="BK45" s="21"/>
      <c r="BL45" s="21"/>
      <c r="BM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1334</v>
      </c>
      <c r="F46" s="25" t="str">
        <f>IF(ISBLANK(Table2[[#This Row],[unique_id]]), "", IF(LEN(Table2[[#This Row],[_device_entity_name]])=0, PROPER(SUBSTITUTE(Table2[[#This Row],[unique_id]], "_", " ")), Table2[[#This Row],[_device_entity_name]]))</f>
        <v>Parents 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21" t="str">
        <f>IF(ISBLANK(Table2[[#This Row],[device_model]]), "", Table2[[#This Row],[device_suggested_area]])</f>
        <v>Parents</v>
      </c>
      <c r="BB46" s="21" t="s">
        <v>1135</v>
      </c>
      <c r="BC46" s="21" t="s">
        <v>1133</v>
      </c>
      <c r="BD46" s="21" t="s">
        <v>128</v>
      </c>
      <c r="BE46" s="21" t="s">
        <v>475</v>
      </c>
      <c r="BF46" s="21" t="s">
        <v>194</v>
      </c>
      <c r="BK46" s="21"/>
      <c r="BL46" s="21"/>
      <c r="BM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1335</v>
      </c>
      <c r="F47" s="25" t="str">
        <f>IF(ISBLANK(Table2[[#This Row],[unique_id]]), "", IF(LEN(Table2[[#This Row],[_device_entity_name]])=0, PROPER(SUBSTITUTE(Table2[[#This Row],[unique_id]], "_", " ")), Table2[[#This Row],[_device_entity_name]]))</f>
        <v>Bertram 2 Office 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21" t="str">
        <f>IF(ISBLANK(Table2[[#This Row],[device_model]]), "", Table2[[#This Row],[device_suggested_area]])</f>
        <v>Office</v>
      </c>
      <c r="BB47" s="21" t="s">
        <v>1134</v>
      </c>
      <c r="BC47" s="21" t="s">
        <v>1136</v>
      </c>
      <c r="BD47" s="21" t="s">
        <v>128</v>
      </c>
      <c r="BE47" s="21" t="s">
        <v>476</v>
      </c>
      <c r="BF47" s="21" t="s">
        <v>215</v>
      </c>
      <c r="BK47" s="21"/>
      <c r="BL47" s="21"/>
      <c r="BM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1336</v>
      </c>
      <c r="F48" s="25" t="str">
        <f>IF(ISBLANK(Table2[[#This Row],[unique_id]]), "", IF(LEN(Table2[[#This Row],[_device_entity_name]])=0, PROPER(SUBSTITUTE(Table2[[#This Row],[unique_id]], "_", " ")), Table2[[#This Row],[_device_entity_name]]))</f>
        <v>Bertram 2 Kitchen 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21" t="str">
        <f>IF(ISBLANK(Table2[[#This Row],[device_model]]), "", Table2[[#This Row],[device_suggested_area]])</f>
        <v>Kitchen</v>
      </c>
      <c r="BB48" s="21" t="s">
        <v>1134</v>
      </c>
      <c r="BC48" s="21" t="s">
        <v>1136</v>
      </c>
      <c r="BD48" s="21" t="s">
        <v>128</v>
      </c>
      <c r="BE48" s="21" t="s">
        <v>476</v>
      </c>
      <c r="BF48" s="21" t="s">
        <v>208</v>
      </c>
      <c r="BK48" s="21"/>
      <c r="BL48" s="21"/>
      <c r="BM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1337</v>
      </c>
      <c r="F49" s="25" t="str">
        <f>IF(ISBLANK(Table2[[#This Row],[unique_id]]), "", IF(LEN(Table2[[#This Row],[_device_entity_name]])=0, PROPER(SUBSTITUTE(Table2[[#This Row],[unique_id]], "_", " ")), Table2[[#This Row],[_device_entity_name]]))</f>
        <v>Bertram 2 Office Pantry 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21" t="str">
        <f>IF(ISBLANK(Table2[[#This Row],[device_model]]), "", Table2[[#This Row],[device_suggested_area]])</f>
        <v>Pantry</v>
      </c>
      <c r="BB49" s="21" t="s">
        <v>1134</v>
      </c>
      <c r="BC49" s="21" t="s">
        <v>1136</v>
      </c>
      <c r="BD49" s="21" t="s">
        <v>128</v>
      </c>
      <c r="BE49" s="21" t="s">
        <v>476</v>
      </c>
      <c r="BF49" s="21" t="s">
        <v>214</v>
      </c>
      <c r="BK49" s="21"/>
      <c r="BL49" s="21"/>
      <c r="BM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1338</v>
      </c>
      <c r="F50" s="25" t="str">
        <f>IF(ISBLANK(Table2[[#This Row],[unique_id]]), "", IF(LEN(Table2[[#This Row],[_device_entity_name]])=0, PROPER(SUBSTITUTE(Table2[[#This Row],[unique_id]], "_", " ")), Table2[[#This Row],[_device_entity_name]]))</f>
        <v>Bertram 2 Office Dining 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21" t="str">
        <f>IF(ISBLANK(Table2[[#This Row],[device_model]]), "", Table2[[#This Row],[device_suggested_area]])</f>
        <v>Dining</v>
      </c>
      <c r="BB50" s="21" t="s">
        <v>1134</v>
      </c>
      <c r="BC50" s="21" t="s">
        <v>1136</v>
      </c>
      <c r="BD50" s="21" t="s">
        <v>128</v>
      </c>
      <c r="BE50" s="21" t="s">
        <v>476</v>
      </c>
      <c r="BF50" s="21" t="s">
        <v>195</v>
      </c>
      <c r="BK50" s="21"/>
      <c r="BL50" s="21"/>
      <c r="BM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1339</v>
      </c>
      <c r="F51" s="25" t="str">
        <f>IF(ISBLANK(Table2[[#This Row],[unique_id]]), "", IF(LEN(Table2[[#This Row],[_device_entity_name]])=0, PROPER(SUBSTITUTE(Table2[[#This Row],[unique_id]], "_", " ")), Table2[[#This Row],[_device_entity_name]]))</f>
        <v>Laundry 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21" t="str">
        <f>IF(ISBLANK(Table2[[#This Row],[device_model]]), "", Table2[[#This Row],[device_suggested_area]])</f>
        <v>Laundry</v>
      </c>
      <c r="BB51" s="21" t="s">
        <v>1135</v>
      </c>
      <c r="BC51" s="21" t="s">
        <v>1133</v>
      </c>
      <c r="BD51" s="21" t="s">
        <v>128</v>
      </c>
      <c r="BE51" s="21" t="s">
        <v>475</v>
      </c>
      <c r="BF51" s="21" t="s">
        <v>216</v>
      </c>
      <c r="BK51" s="21"/>
      <c r="BL51" s="21"/>
      <c r="BM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21">
        <v>1810</v>
      </c>
      <c r="B52" s="36" t="s">
        <v>26</v>
      </c>
      <c r="C52" s="36" t="s">
        <v>789</v>
      </c>
      <c r="D52" s="36" t="s">
        <v>27</v>
      </c>
      <c r="E52" s="36" t="s">
        <v>1276</v>
      </c>
      <c r="F52" s="38" t="str">
        <f>IF(ISBLANK(Table2[[#This Row],[unique_id]]), "", IF(LEN(Table2[[#This Row],[_device_entity_name]])=0, PROPER(SUBSTITUTE(Table2[[#This Row],[unique_id]], "_", " ")), Table2[[#This Row],[_device_entity_name]]))</f>
        <v>Garden Pool Filter Garden Pool Filter Plug Energy Total</v>
      </c>
      <c r="G52" s="36" t="s">
        <v>1020</v>
      </c>
      <c r="H52" s="36" t="s">
        <v>744</v>
      </c>
      <c r="I52" s="36" t="s">
        <v>132</v>
      </c>
      <c r="J52" s="36"/>
      <c r="K52" s="36"/>
      <c r="L52" s="36"/>
      <c r="M52" s="36"/>
      <c r="N52" s="36"/>
      <c r="O52" s="39"/>
      <c r="P52" s="36"/>
      <c r="Q52" s="36"/>
      <c r="R52" s="36"/>
      <c r="S52" s="36"/>
      <c r="T52" s="37"/>
      <c r="U52" s="36"/>
      <c r="V52" s="39"/>
      <c r="W52" s="39"/>
      <c r="X52" s="39"/>
      <c r="Y52" s="39"/>
      <c r="Z52" s="39"/>
      <c r="AA52" s="39"/>
      <c r="AB52" s="36" t="s">
        <v>76</v>
      </c>
      <c r="AC52" s="36" t="s">
        <v>333</v>
      </c>
      <c r="AD52" s="36" t="s">
        <v>1018</v>
      </c>
      <c r="AE52" s="36"/>
      <c r="AF52" s="36">
        <v>10</v>
      </c>
      <c r="AG52" s="39" t="s">
        <v>34</v>
      </c>
      <c r="AH52" s="39" t="s">
        <v>1016</v>
      </c>
      <c r="AI52" s="36"/>
      <c r="AJ52" s="36" t="str">
        <f>_xlfn.CONCAT("homeassistant/", Table2[[#This Row],[entity_namespace]], "/tasmota/",Table2[[#This Row],[unique_id]], "/config")</f>
        <v>homeassistant/sensor/tasmota/garden_pool_filter_plug_energy_total/config</v>
      </c>
      <c r="AK5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52" s="36"/>
      <c r="AM5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52" s="36" t="s">
        <v>1036</v>
      </c>
      <c r="AO52" s="36" t="s">
        <v>1037</v>
      </c>
      <c r="AP52" s="36" t="s">
        <v>1025</v>
      </c>
      <c r="AQ52" s="36" t="s">
        <v>1026</v>
      </c>
      <c r="AR52" s="36" t="s">
        <v>1280</v>
      </c>
      <c r="AS52" s="36">
        <v>1</v>
      </c>
      <c r="AT52" s="41"/>
      <c r="AU52" s="36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Garden Pool Filter Garden Pool Filter Plug Energy Total</v>
      </c>
      <c r="AY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2" s="36"/>
      <c r="BA52" s="21" t="str">
        <f>IF(ISBLANK(Table2[[#This Row],[device_model]]), "", Table2[[#This Row],[device_suggested_area]])</f>
        <v>Garden</v>
      </c>
      <c r="BB52" s="36" t="s">
        <v>324</v>
      </c>
      <c r="BC52" s="36" t="s">
        <v>503</v>
      </c>
      <c r="BD52" s="36" t="s">
        <v>1285</v>
      </c>
      <c r="BE52" s="36" t="s">
        <v>1004</v>
      </c>
      <c r="BF52" s="36" t="s">
        <v>639</v>
      </c>
      <c r="BG52" s="36"/>
      <c r="BH52" s="36"/>
      <c r="BI52" s="36"/>
      <c r="BJ52" s="36"/>
      <c r="BK52" s="36"/>
      <c r="BL52" s="36"/>
      <c r="BM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1340</v>
      </c>
      <c r="F53" s="25" t="str">
        <f>IF(ISBLANK(Table2[[#This Row],[unique_id]]), "", IF(LEN(Table2[[#This Row],[_device_entity_name]])=0, PROPER(SUBSTITUTE(Table2[[#This Row],[unique_id]], "_", " ")), Table2[[#This Row],[_device_entity_name]]))</f>
        <v>Bertram 2 Office Basement 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21" t="str">
        <f>IF(ISBLANK(Table2[[#This Row],[device_model]]), "", Table2[[#This Row],[device_suggested_area]])</f>
        <v>Basement</v>
      </c>
      <c r="BB53" s="21" t="s">
        <v>1134</v>
      </c>
      <c r="BC53" s="21" t="s">
        <v>1136</v>
      </c>
      <c r="BD53" s="21" t="s">
        <v>128</v>
      </c>
      <c r="BE53" s="21" t="s">
        <v>476</v>
      </c>
      <c r="BF53" s="21" t="s">
        <v>213</v>
      </c>
      <c r="BK53" s="21"/>
      <c r="BL53" s="21"/>
      <c r="BM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21" t="str">
        <f>IF(ISBLANK(Table2[[#This Row],[device_model]]), "", Table2[[#This Row],[device_suggested_area]])</f>
        <v/>
      </c>
      <c r="BE54" s="22"/>
      <c r="BK54" s="21"/>
      <c r="BL54" s="21"/>
      <c r="BM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1341</v>
      </c>
      <c r="F55" s="25" t="str">
        <f>IF(ISBLANK(Table2[[#This Row],[unique_id]]), "", IF(LEN(Table2[[#This Row],[_device_entity_name]])=0, PROPER(SUBSTITUTE(Table2[[#This Row],[unique_id]], "_", " ")), Table2[[#This Row],[_device_entity_name]]))</f>
        <v>Ada 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21" t="str">
        <f>IF(ISBLANK(Table2[[#This Row],[device_model]]), "", Table2[[#This Row],[device_suggested_area]])</f>
        <v>Ada</v>
      </c>
      <c r="BB55" s="21" t="s">
        <v>1135</v>
      </c>
      <c r="BC55" s="21" t="s">
        <v>1133</v>
      </c>
      <c r="BD55" s="21" t="s">
        <v>128</v>
      </c>
      <c r="BE55" s="21" t="s">
        <v>475</v>
      </c>
      <c r="BF55" s="21" t="s">
        <v>130</v>
      </c>
      <c r="BK55" s="21"/>
      <c r="BL55" s="21"/>
      <c r="BM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1342</v>
      </c>
      <c r="F56" s="25" t="str">
        <f>IF(ISBLANK(Table2[[#This Row],[unique_id]]), "", IF(LEN(Table2[[#This Row],[_device_entity_name]])=0, PROPER(SUBSTITUTE(Table2[[#This Row],[unique_id]], "_", " ")), Table2[[#This Row],[_device_entity_name]]))</f>
        <v>Edwin 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21" t="str">
        <f>IF(ISBLANK(Table2[[#This Row],[device_model]]), "", Table2[[#This Row],[device_suggested_area]])</f>
        <v>Edwin</v>
      </c>
      <c r="BB56" s="21" t="s">
        <v>1135</v>
      </c>
      <c r="BC56" s="21" t="s">
        <v>1133</v>
      </c>
      <c r="BD56" s="21" t="s">
        <v>128</v>
      </c>
      <c r="BE56" s="21" t="s">
        <v>475</v>
      </c>
      <c r="BF56" s="21" t="s">
        <v>127</v>
      </c>
      <c r="BK56" s="21"/>
      <c r="BL56" s="21"/>
      <c r="BM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1343</v>
      </c>
      <c r="F57" s="25" t="str">
        <f>IF(ISBLANK(Table2[[#This Row],[unique_id]]), "", IF(LEN(Table2[[#This Row],[_device_entity_name]])=0, PROPER(SUBSTITUTE(Table2[[#This Row],[unique_id]], "_", " ")), Table2[[#This Row],[_device_entity_name]]))</f>
        <v>Parents 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21" t="str">
        <f>IF(ISBLANK(Table2[[#This Row],[device_model]]), "", Table2[[#This Row],[device_suggested_area]])</f>
        <v>Parents</v>
      </c>
      <c r="BB57" s="21" t="s">
        <v>1135</v>
      </c>
      <c r="BC57" s="21" t="s">
        <v>1133</v>
      </c>
      <c r="BD57" s="21" t="s">
        <v>128</v>
      </c>
      <c r="BE57" s="21" t="s">
        <v>475</v>
      </c>
      <c r="BF57" s="21" t="s">
        <v>194</v>
      </c>
      <c r="BK57" s="21"/>
      <c r="BL57" s="21"/>
      <c r="BM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1344</v>
      </c>
      <c r="F58" s="25" t="str">
        <f>IF(ISBLANK(Table2[[#This Row],[unique_id]]), "", IF(LEN(Table2[[#This Row],[_device_entity_name]])=0, PROPER(SUBSTITUTE(Table2[[#This Row],[unique_id]], "_", " ")), Table2[[#This Row],[_device_entity_name]]))</f>
        <v>Bertram 2 Office 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21" t="str">
        <f>IF(ISBLANK(Table2[[#This Row],[device_model]]), "", Table2[[#This Row],[device_suggested_area]])</f>
        <v>Office</v>
      </c>
      <c r="BB58" s="21" t="s">
        <v>1134</v>
      </c>
      <c r="BC58" s="21" t="s">
        <v>1136</v>
      </c>
      <c r="BD58" s="21" t="s">
        <v>128</v>
      </c>
      <c r="BE58" s="21" t="s">
        <v>476</v>
      </c>
      <c r="BF58" s="21" t="s">
        <v>215</v>
      </c>
      <c r="BK58" s="21"/>
      <c r="BL58" s="21"/>
      <c r="BM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1345</v>
      </c>
      <c r="F59" s="25" t="str">
        <f>IF(ISBLANK(Table2[[#This Row],[unique_id]]), "", IF(LEN(Table2[[#This Row],[_device_entity_name]])=0, PROPER(SUBSTITUTE(Table2[[#This Row],[unique_id]], "_", " ")), Table2[[#This Row],[_device_entity_name]]))</f>
        <v>Bertram 2 Office Lounge 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21" t="str">
        <f>IF(ISBLANK(Table2[[#This Row],[device_model]]), "", Table2[[#This Row],[device_suggested_area]])</f>
        <v>Lounge</v>
      </c>
      <c r="BB59" s="21" t="s">
        <v>1134</v>
      </c>
      <c r="BC59" s="21" t="s">
        <v>1136</v>
      </c>
      <c r="BD59" s="21" t="s">
        <v>128</v>
      </c>
      <c r="BE59" s="21" t="s">
        <v>476</v>
      </c>
      <c r="BF59" s="21" t="s">
        <v>196</v>
      </c>
      <c r="BK59" s="21"/>
      <c r="BL59" s="21"/>
      <c r="BM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1346</v>
      </c>
      <c r="F60" s="25" t="str">
        <f>IF(ISBLANK(Table2[[#This Row],[unique_id]]), "", IF(LEN(Table2[[#This Row],[_device_entity_name]])=0, PROPER(SUBSTITUTE(Table2[[#This Row],[unique_id]], "_", " ")), Table2[[#This Row],[_device_entity_name]]))</f>
        <v>Bertram 2 Kitchen 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21" t="str">
        <f>IF(ISBLANK(Table2[[#This Row],[device_model]]), "", Table2[[#This Row],[device_suggested_area]])</f>
        <v>Kitchen</v>
      </c>
      <c r="BB60" s="21" t="s">
        <v>1134</v>
      </c>
      <c r="BC60" s="21" t="s">
        <v>1136</v>
      </c>
      <c r="BD60" s="21" t="s">
        <v>128</v>
      </c>
      <c r="BE60" s="21" t="s">
        <v>476</v>
      </c>
      <c r="BF60" s="21" t="s">
        <v>208</v>
      </c>
      <c r="BK60" s="21"/>
      <c r="BL60" s="21"/>
      <c r="BM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1347</v>
      </c>
      <c r="F61" s="25" t="str">
        <f>IF(ISBLANK(Table2[[#This Row],[unique_id]]), "", IF(LEN(Table2[[#This Row],[_device_entity_name]])=0, PROPER(SUBSTITUTE(Table2[[#This Row],[unique_id]], "_", " ")), Table2[[#This Row],[_device_entity_name]]))</f>
        <v>Bertram 2 Office Pantry 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21" t="str">
        <f>IF(ISBLANK(Table2[[#This Row],[device_model]]), "", Table2[[#This Row],[device_suggested_area]])</f>
        <v>Pantry</v>
      </c>
      <c r="BB61" s="21" t="s">
        <v>1134</v>
      </c>
      <c r="BC61" s="21" t="s">
        <v>1136</v>
      </c>
      <c r="BD61" s="21" t="s">
        <v>128</v>
      </c>
      <c r="BE61" s="21" t="s">
        <v>476</v>
      </c>
      <c r="BF61" s="21" t="s">
        <v>214</v>
      </c>
      <c r="BK61" s="21"/>
      <c r="BL61" s="21"/>
      <c r="BM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1348</v>
      </c>
      <c r="F62" s="25" t="str">
        <f>IF(ISBLANK(Table2[[#This Row],[unique_id]]), "", IF(LEN(Table2[[#This Row],[_device_entity_name]])=0, PROPER(SUBSTITUTE(Table2[[#This Row],[unique_id]], "_", " ")), Table2[[#This Row],[_device_entity_name]]))</f>
        <v>Bertram 2 Office Dining 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21" t="str">
        <f>IF(ISBLANK(Table2[[#This Row],[device_model]]), "", Table2[[#This Row],[device_suggested_area]])</f>
        <v>Dining</v>
      </c>
      <c r="BB62" s="21" t="s">
        <v>1134</v>
      </c>
      <c r="BC62" s="21" t="s">
        <v>1136</v>
      </c>
      <c r="BD62" s="21" t="s">
        <v>128</v>
      </c>
      <c r="BE62" s="21" t="s">
        <v>476</v>
      </c>
      <c r="BF62" s="21" t="s">
        <v>195</v>
      </c>
      <c r="BK62" s="21"/>
      <c r="BL62" s="21"/>
      <c r="BM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1349</v>
      </c>
      <c r="F63" s="25" t="str">
        <f>IF(ISBLANK(Table2[[#This Row],[unique_id]]), "", IF(LEN(Table2[[#This Row],[_device_entity_name]])=0, PROPER(SUBSTITUTE(Table2[[#This Row],[unique_id]], "_", " ")), Table2[[#This Row],[_device_entity_name]]))</f>
        <v>Laundry 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21" t="str">
        <f>IF(ISBLANK(Table2[[#This Row],[device_model]]), "", Table2[[#This Row],[device_suggested_area]])</f>
        <v>Laundry</v>
      </c>
      <c r="BB63" s="21" t="s">
        <v>1135</v>
      </c>
      <c r="BC63" s="21" t="s">
        <v>1133</v>
      </c>
      <c r="BD63" s="21" t="s">
        <v>128</v>
      </c>
      <c r="BE63" s="21" t="s">
        <v>475</v>
      </c>
      <c r="BF63" s="21" t="s">
        <v>216</v>
      </c>
      <c r="BK63" s="21"/>
      <c r="BL63" s="21"/>
      <c r="BM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21" t="str">
        <f>IF(ISBLANK(Table2[[#This Row],[device_model]]), "", Table2[[#This Row],[device_suggested_area]])</f>
        <v/>
      </c>
      <c r="BE64" s="22"/>
      <c r="BK64" s="21"/>
      <c r="BL64" s="21"/>
      <c r="BM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1350</v>
      </c>
      <c r="F65" s="25" t="str">
        <f>IF(ISBLANK(Table2[[#This Row],[unique_id]]), "", IF(LEN(Table2[[#This Row],[_device_entity_name]])=0, PROPER(SUBSTITUTE(Table2[[#This Row],[unique_id]], "_", " ")), Table2[[#This Row],[_device_entity_name]]))</f>
        <v>Ada 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21" t="str">
        <f>IF(ISBLANK(Table2[[#This Row],[device_model]]), "", Table2[[#This Row],[device_suggested_area]])</f>
        <v>Ada</v>
      </c>
      <c r="BB65" s="21" t="s">
        <v>1135</v>
      </c>
      <c r="BC65" s="21" t="s">
        <v>1133</v>
      </c>
      <c r="BD65" s="21" t="s">
        <v>128</v>
      </c>
      <c r="BE65" s="21" t="s">
        <v>475</v>
      </c>
      <c r="BF65" s="21" t="s">
        <v>130</v>
      </c>
      <c r="BK65" s="21"/>
      <c r="BL65" s="21"/>
      <c r="BM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1351</v>
      </c>
      <c r="F66" s="25" t="str">
        <f>IF(ISBLANK(Table2[[#This Row],[unique_id]]), "", IF(LEN(Table2[[#This Row],[_device_entity_name]])=0, PROPER(SUBSTITUTE(Table2[[#This Row],[unique_id]], "_", " ")), Table2[[#This Row],[_device_entity_name]]))</f>
        <v>Edwin 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21" t="str">
        <f>IF(ISBLANK(Table2[[#This Row],[device_model]]), "", Table2[[#This Row],[device_suggested_area]])</f>
        <v>Edwin</v>
      </c>
      <c r="BB66" s="21" t="s">
        <v>1135</v>
      </c>
      <c r="BC66" s="21" t="s">
        <v>1133</v>
      </c>
      <c r="BD66" s="21" t="s">
        <v>128</v>
      </c>
      <c r="BE66" s="21" t="s">
        <v>475</v>
      </c>
      <c r="BF66" s="21" t="s">
        <v>127</v>
      </c>
      <c r="BK66" s="21"/>
      <c r="BL66" s="21"/>
      <c r="BM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1352</v>
      </c>
      <c r="F67" s="25" t="str">
        <f>IF(ISBLANK(Table2[[#This Row],[unique_id]]), "", IF(LEN(Table2[[#This Row],[_device_entity_name]])=0, PROPER(SUBSTITUTE(Table2[[#This Row],[unique_id]], "_", " ")), Table2[[#This Row],[_device_entity_name]]))</f>
        <v>Parents 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21" t="str">
        <f>IF(ISBLANK(Table2[[#This Row],[device_model]]), "", Table2[[#This Row],[device_suggested_area]])</f>
        <v>Parents</v>
      </c>
      <c r="BB67" s="21" t="s">
        <v>1135</v>
      </c>
      <c r="BC67" s="21" t="s">
        <v>1133</v>
      </c>
      <c r="BD67" s="21" t="s">
        <v>128</v>
      </c>
      <c r="BE67" s="21" t="s">
        <v>475</v>
      </c>
      <c r="BF67" s="21" t="s">
        <v>194</v>
      </c>
      <c r="BK67" s="21"/>
      <c r="BL67" s="21"/>
      <c r="BM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1353</v>
      </c>
      <c r="F68" s="25" t="str">
        <f>IF(ISBLANK(Table2[[#This Row],[unique_id]]), "", IF(LEN(Table2[[#This Row],[_device_entity_name]])=0, PROPER(SUBSTITUTE(Table2[[#This Row],[unique_id]], "_", " ")), Table2[[#This Row],[_device_entity_name]]))</f>
        <v>Bertram 2 Office 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21" t="str">
        <f>IF(ISBLANK(Table2[[#This Row],[device_model]]), "", Table2[[#This Row],[device_suggested_area]])</f>
        <v>Office</v>
      </c>
      <c r="BB68" s="21" t="s">
        <v>1134</v>
      </c>
      <c r="BC68" s="21" t="s">
        <v>1136</v>
      </c>
      <c r="BD68" s="21" t="s">
        <v>128</v>
      </c>
      <c r="BE68" s="21" t="s">
        <v>476</v>
      </c>
      <c r="BF68" s="21" t="s">
        <v>215</v>
      </c>
      <c r="BK68" s="21"/>
      <c r="BL68" s="21"/>
      <c r="BM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1354</v>
      </c>
      <c r="F69" s="25" t="str">
        <f>IF(ISBLANK(Table2[[#This Row],[unique_id]]), "", IF(LEN(Table2[[#This Row],[_device_entity_name]])=0, PROPER(SUBSTITUTE(Table2[[#This Row],[unique_id]], "_", " ")), Table2[[#This Row],[_device_entity_name]]))</f>
        <v>Bertram 2 Kitchen 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21" t="str">
        <f>IF(ISBLANK(Table2[[#This Row],[device_model]]), "", Table2[[#This Row],[device_suggested_area]])</f>
        <v>Kitchen</v>
      </c>
      <c r="BB69" s="21" t="s">
        <v>1134</v>
      </c>
      <c r="BC69" s="21" t="s">
        <v>1136</v>
      </c>
      <c r="BD69" s="21" t="s">
        <v>128</v>
      </c>
      <c r="BE69" s="21" t="s">
        <v>476</v>
      </c>
      <c r="BF69" s="21" t="s">
        <v>208</v>
      </c>
      <c r="BK69" s="21"/>
      <c r="BL69" s="21"/>
      <c r="BM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1355</v>
      </c>
      <c r="F70" s="25" t="str">
        <f>IF(ISBLANK(Table2[[#This Row],[unique_id]]), "", IF(LEN(Table2[[#This Row],[_device_entity_name]])=0, PROPER(SUBSTITUTE(Table2[[#This Row],[unique_id]], "_", " ")), Table2[[#This Row],[_device_entity_name]]))</f>
        <v>Laundry 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21" t="str">
        <f>IF(ISBLANK(Table2[[#This Row],[device_model]]), "", Table2[[#This Row],[device_suggested_area]])</f>
        <v>Laundry</v>
      </c>
      <c r="BB70" s="21" t="s">
        <v>1135</v>
      </c>
      <c r="BC70" s="21" t="s">
        <v>1133</v>
      </c>
      <c r="BD70" s="21" t="s">
        <v>128</v>
      </c>
      <c r="BE70" s="21" t="s">
        <v>475</v>
      </c>
      <c r="BF70" s="21" t="s">
        <v>216</v>
      </c>
      <c r="BK70" s="21"/>
      <c r="BL70" s="21"/>
      <c r="BM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21">
        <v>1647</v>
      </c>
      <c r="B71" s="36" t="s">
        <v>26</v>
      </c>
      <c r="C71" s="36" t="s">
        <v>789</v>
      </c>
      <c r="D71" s="36" t="s">
        <v>137</v>
      </c>
      <c r="E71" s="36" t="s">
        <v>939</v>
      </c>
      <c r="F71" s="38" t="str">
        <f>IF(ISBLANK(Table2[[#This Row],[unique_id]]), "", IF(LEN(Table2[[#This Row],[_device_entity_name]])=0, PROPER(SUBSTITUTE(Table2[[#This Row],[unique_id]], "_", " ")), Table2[[#This Row],[_device_entity_name]]))</f>
        <v>Kitchen Downlights Kitchen Downlights Plug</v>
      </c>
      <c r="G71" s="36" t="s">
        <v>641</v>
      </c>
      <c r="H71" s="36" t="s">
        <v>139</v>
      </c>
      <c r="I71" s="36" t="s">
        <v>132</v>
      </c>
      <c r="J71" s="36" t="s">
        <v>822</v>
      </c>
      <c r="K71" s="36"/>
      <c r="L71" s="36"/>
      <c r="M71" s="36" t="s">
        <v>136</v>
      </c>
      <c r="N71" s="36"/>
      <c r="O71" s="39" t="s">
        <v>888</v>
      </c>
      <c r="P71" s="36" t="s">
        <v>166</v>
      </c>
      <c r="Q71" s="36" t="s">
        <v>858</v>
      </c>
      <c r="R71" s="36" t="str">
        <f>Table2[[#This Row],[entity_domain]]</f>
        <v>Lights</v>
      </c>
      <c r="S71" s="36" t="str">
        <f>_xlfn.CONCAT( Table2[[#This Row],[device_suggested_area]], " ",Table2[[#This Row],[powercalc_group_3]])</f>
        <v>Kitchen Lights</v>
      </c>
      <c r="T71" s="37" t="s">
        <v>1117</v>
      </c>
      <c r="U71" s="36"/>
      <c r="V71" s="39"/>
      <c r="W71" s="39"/>
      <c r="X71" s="39"/>
      <c r="Y71" s="39"/>
      <c r="Z71" s="39"/>
      <c r="AA71" s="39" t="s">
        <v>1281</v>
      </c>
      <c r="AB71" s="36"/>
      <c r="AC71" s="36"/>
      <c r="AD71" s="36"/>
      <c r="AE71" s="36" t="s">
        <v>296</v>
      </c>
      <c r="AF71" s="36">
        <v>10</v>
      </c>
      <c r="AG71" s="39" t="s">
        <v>34</v>
      </c>
      <c r="AH71" s="39" t="s">
        <v>1016</v>
      </c>
      <c r="AI71" s="36"/>
      <c r="AJ71" s="36" t="str">
        <f>_xlfn.CONCAT("homeassistant/", Table2[[#This Row],[entity_namespace]], "/tasmota/",Table2[[#This Row],[unique_id]], "/config")</f>
        <v>homeassistant/light/tasmota/kitchen_downlights_plug/config</v>
      </c>
      <c r="AK71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71" s="36" t="str">
        <f>_xlfn.CONCAT("tasmota/device/",Table2[[#This Row],[unique_id]], "/cmnd/POWER")</f>
        <v>tasmota/device/kitchen_downlights_plug/cmnd/POWER</v>
      </c>
      <c r="AM71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71" s="36" t="s">
        <v>1036</v>
      </c>
      <c r="AO71" s="36" t="s">
        <v>1037</v>
      </c>
      <c r="AP71" s="36" t="s">
        <v>1025</v>
      </c>
      <c r="AQ71" s="36" t="s">
        <v>1026</v>
      </c>
      <c r="AR71" s="36" t="s">
        <v>1107</v>
      </c>
      <c r="AS71" s="36">
        <v>1</v>
      </c>
      <c r="AT71" s="41" t="str">
        <f>HYPERLINK(_xlfn.CONCAT("http://", Table2[[#This Row],[connection_ip]], "/?"))</f>
        <v>http://10.0.6.103/?</v>
      </c>
      <c r="AU71" s="36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Downlights Kitchen Downlights Plug</v>
      </c>
      <c r="AY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1" s="36"/>
      <c r="BA71" s="21" t="str">
        <f>IF(ISBLANK(Table2[[#This Row],[device_model]]), "", Table2[[#This Row],[device_suggested_area]])</f>
        <v>Kitchen</v>
      </c>
      <c r="BB71" s="36" t="s">
        <v>1163</v>
      </c>
      <c r="BC71" s="36" t="s">
        <v>865</v>
      </c>
      <c r="BD71" s="36" t="s">
        <v>1285</v>
      </c>
      <c r="BE71" s="36" t="s">
        <v>1004</v>
      </c>
      <c r="BF71" s="36" t="s">
        <v>208</v>
      </c>
      <c r="BG71" s="36"/>
      <c r="BH71" s="36"/>
      <c r="BI71" s="36"/>
      <c r="BJ71" s="36" t="s">
        <v>446</v>
      </c>
      <c r="BK71" s="36" t="s">
        <v>1039</v>
      </c>
      <c r="BL71" s="36" t="s">
        <v>1040</v>
      </c>
      <c r="BM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72" spans="1:65" ht="16" customHeight="1">
      <c r="A72" s="21">
        <v>1506</v>
      </c>
      <c r="B72" s="36" t="s">
        <v>26</v>
      </c>
      <c r="C72" s="36" t="s">
        <v>789</v>
      </c>
      <c r="D72" s="36" t="s">
        <v>129</v>
      </c>
      <c r="E72" s="36" t="s">
        <v>938</v>
      </c>
      <c r="F72" s="38" t="str">
        <f>IF(ISBLANK(Table2[[#This Row],[unique_id]]), "", IF(LEN(Table2[[#This Row],[_device_entity_name]])=0, PROPER(SUBSTITUTE(Table2[[#This Row],[unique_id]], "_", " ")), Table2[[#This Row],[_device_entity_name]]))</f>
        <v>Kitchen Fan Kitchen Fan Plug</v>
      </c>
      <c r="G72" s="36" t="s">
        <v>208</v>
      </c>
      <c r="H72" s="36" t="s">
        <v>131</v>
      </c>
      <c r="I72" s="36" t="s">
        <v>132</v>
      </c>
      <c r="J72" s="36" t="s">
        <v>533</v>
      </c>
      <c r="K72" s="36"/>
      <c r="L72" s="36"/>
      <c r="M72" s="36" t="s">
        <v>136</v>
      </c>
      <c r="N72" s="36"/>
      <c r="O72" s="39" t="s">
        <v>888</v>
      </c>
      <c r="P72" s="36" t="s">
        <v>166</v>
      </c>
      <c r="Q72" s="36" t="s">
        <v>858</v>
      </c>
      <c r="R72" s="36" t="str">
        <f>Table2[[#This Row],[entity_domain]]</f>
        <v>Fans</v>
      </c>
      <c r="S72" s="36" t="str">
        <f>_xlfn.CONCAT( Table2[[#This Row],[device_suggested_area]], " ",Table2[[#This Row],[powercalc_group_3]])</f>
        <v>Kitchen Fans</v>
      </c>
      <c r="T7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72" s="36"/>
      <c r="V72" s="39"/>
      <c r="W72" s="39"/>
      <c r="X72" s="39"/>
      <c r="Y72" s="39"/>
      <c r="Z72" s="39"/>
      <c r="AA72" s="55" t="s">
        <v>1282</v>
      </c>
      <c r="AB72" s="36"/>
      <c r="AC72" s="36"/>
      <c r="AD72" s="36"/>
      <c r="AE72" s="36" t="s">
        <v>247</v>
      </c>
      <c r="AF72" s="36">
        <v>10</v>
      </c>
      <c r="AG72" s="39" t="s">
        <v>34</v>
      </c>
      <c r="AH72" s="39" t="s">
        <v>1016</v>
      </c>
      <c r="AI72" s="36"/>
      <c r="AJ72" s="36" t="str">
        <f>_xlfn.CONCAT("homeassistant/", Table2[[#This Row],[entity_namespace]], "/tasmota/",Table2[[#This Row],[unique_id]], "/config")</f>
        <v>homeassistant/fan/tasmota/kitchen_fan_plug/config</v>
      </c>
      <c r="AK72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72" s="36" t="str">
        <f>_xlfn.CONCAT("tasmota/device/",Table2[[#This Row],[unique_id]], "/cmnd/POWER")</f>
        <v>tasmota/device/kitchen_fan_plug/cmnd/POWER</v>
      </c>
      <c r="AM7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72" s="36" t="s">
        <v>1036</v>
      </c>
      <c r="AO72" s="36" t="s">
        <v>1037</v>
      </c>
      <c r="AP72" s="36" t="s">
        <v>1025</v>
      </c>
      <c r="AQ72" s="36" t="s">
        <v>1026</v>
      </c>
      <c r="AR72" s="36" t="s">
        <v>1107</v>
      </c>
      <c r="AS72" s="36">
        <v>1</v>
      </c>
      <c r="AT72" s="41" t="str">
        <f>HYPERLINK(_xlfn.CONCAT("http://", Table2[[#This Row],[connection_ip]], "/?"))</f>
        <v>http://10.0.6.104/?</v>
      </c>
      <c r="AU72" s="36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Fan Kitchen Fan Plug</v>
      </c>
      <c r="AY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2" s="36"/>
      <c r="BA72" s="21" t="str">
        <f>IF(ISBLANK(Table2[[#This Row],[device_model]]), "", Table2[[#This Row],[device_suggested_area]])</f>
        <v>Kitchen</v>
      </c>
      <c r="BB72" s="36" t="s">
        <v>533</v>
      </c>
      <c r="BC72" s="36" t="s">
        <v>1035</v>
      </c>
      <c r="BD72" s="36" t="s">
        <v>1285</v>
      </c>
      <c r="BE72" s="36" t="s">
        <v>1004</v>
      </c>
      <c r="BF72" s="36" t="s">
        <v>208</v>
      </c>
      <c r="BG72" s="36"/>
      <c r="BH72" s="36"/>
      <c r="BI72" s="36"/>
      <c r="BJ72" s="36" t="s">
        <v>446</v>
      </c>
      <c r="BK72" s="36" t="s">
        <v>1046</v>
      </c>
      <c r="BL72" s="36" t="s">
        <v>1047</v>
      </c>
      <c r="BM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73" spans="1:65" ht="16" customHeight="1">
      <c r="A73" s="74">
        <v>1507</v>
      </c>
      <c r="B73" s="36" t="s">
        <v>26</v>
      </c>
      <c r="C73" s="36" t="s">
        <v>789</v>
      </c>
      <c r="D73" s="36" t="s">
        <v>27</v>
      </c>
      <c r="E73" s="36" t="s">
        <v>1049</v>
      </c>
      <c r="F73" s="38" t="str">
        <f>IF(ISBLANK(Table2[[#This Row],[unique_id]]), "", IF(LEN(Table2[[#This Row],[_device_entity_name]])=0, PROPER(SUBSTITUTE(Table2[[#This Row],[unique_id]], "_", " ")), Table2[[#This Row],[_device_entity_name]]))</f>
        <v>Kitchen Fan Kitchen Fan Plug Energy Power</v>
      </c>
      <c r="G73" s="36" t="s">
        <v>208</v>
      </c>
      <c r="H73" s="36" t="s">
        <v>131</v>
      </c>
      <c r="I73" s="36" t="s">
        <v>132</v>
      </c>
      <c r="J73" s="36"/>
      <c r="K73" s="36"/>
      <c r="L73" s="36"/>
      <c r="M73" s="36"/>
      <c r="N73" s="36"/>
      <c r="O73" s="39"/>
      <c r="P73" s="36"/>
      <c r="Q73" s="36"/>
      <c r="R73" s="36"/>
      <c r="S73" s="36"/>
      <c r="T73" s="37"/>
      <c r="U73" s="36"/>
      <c r="V73" s="39"/>
      <c r="W73" s="39"/>
      <c r="X73" s="39"/>
      <c r="Y73" s="39"/>
      <c r="Z73" s="39"/>
      <c r="AA73" s="39"/>
      <c r="AB73" s="36" t="s">
        <v>31</v>
      </c>
      <c r="AC73" s="36" t="s">
        <v>332</v>
      </c>
      <c r="AD73" s="36" t="s">
        <v>1017</v>
      </c>
      <c r="AE73" s="36"/>
      <c r="AF73" s="36">
        <v>10</v>
      </c>
      <c r="AG73" s="39" t="s">
        <v>34</v>
      </c>
      <c r="AH73" s="39" t="s">
        <v>1016</v>
      </c>
      <c r="AI73" s="36"/>
      <c r="AJ73" s="36" t="str">
        <f>_xlfn.CONCAT("homeassistant/", Table2[[#This Row],[entity_namespace]], "/tasmota/",Table2[[#This Row],[unique_id]], "/config")</f>
        <v>homeassistant/sensor/tasmota/kitchen_fan_plug_energy_power/config</v>
      </c>
      <c r="AK7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73" s="36"/>
      <c r="AM7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73" s="36" t="s">
        <v>1036</v>
      </c>
      <c r="AO73" s="36" t="s">
        <v>1037</v>
      </c>
      <c r="AP73" s="36" t="s">
        <v>1025</v>
      </c>
      <c r="AQ73" s="36" t="s">
        <v>1026</v>
      </c>
      <c r="AR73" s="36" t="s">
        <v>1279</v>
      </c>
      <c r="AS73" s="36">
        <v>1</v>
      </c>
      <c r="AT73" s="41"/>
      <c r="AU73" s="36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Fan Kitchen Fan Plug Energy Power</v>
      </c>
      <c r="AY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3" s="36"/>
      <c r="BA73" s="21" t="str">
        <f>IF(ISBLANK(Table2[[#This Row],[device_model]]), "", Table2[[#This Row],[device_suggested_area]])</f>
        <v>Kitchen</v>
      </c>
      <c r="BB73" s="36" t="s">
        <v>533</v>
      </c>
      <c r="BC73" s="36" t="s">
        <v>1035</v>
      </c>
      <c r="BD73" s="36" t="s">
        <v>1285</v>
      </c>
      <c r="BE73" s="36" t="s">
        <v>1004</v>
      </c>
      <c r="BF73" s="36" t="s">
        <v>208</v>
      </c>
      <c r="BG73" s="36"/>
      <c r="BH73" s="36"/>
      <c r="BI73" s="36"/>
      <c r="BJ73" s="36"/>
      <c r="BK73" s="36"/>
      <c r="BL73" s="36"/>
      <c r="BM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21">
        <v>1508</v>
      </c>
      <c r="B74" s="36" t="s">
        <v>26</v>
      </c>
      <c r="C74" s="36" t="s">
        <v>789</v>
      </c>
      <c r="D74" s="36" t="s">
        <v>27</v>
      </c>
      <c r="E74" s="36" t="s">
        <v>1050</v>
      </c>
      <c r="F74" s="38" t="str">
        <f>IF(ISBLANK(Table2[[#This Row],[unique_id]]), "", IF(LEN(Table2[[#This Row],[_device_entity_name]])=0, PROPER(SUBSTITUTE(Table2[[#This Row],[unique_id]], "_", " ")), Table2[[#This Row],[_device_entity_name]]))</f>
        <v>Kitchen Fan Kitchen Fan Plug Energy Total</v>
      </c>
      <c r="G74" s="36" t="s">
        <v>208</v>
      </c>
      <c r="H74" s="36" t="s">
        <v>131</v>
      </c>
      <c r="I74" s="36" t="s">
        <v>132</v>
      </c>
      <c r="J74" s="36"/>
      <c r="K74" s="36"/>
      <c r="L74" s="36"/>
      <c r="M74" s="36"/>
      <c r="N74" s="36"/>
      <c r="O74" s="39"/>
      <c r="P74" s="36"/>
      <c r="Q74" s="36"/>
      <c r="R74" s="36"/>
      <c r="S74" s="36"/>
      <c r="T74" s="37"/>
      <c r="U74" s="36"/>
      <c r="V74" s="39"/>
      <c r="W74" s="39"/>
      <c r="X74" s="39"/>
      <c r="Y74" s="39"/>
      <c r="Z74" s="39"/>
      <c r="AA74" s="39"/>
      <c r="AB74" s="36" t="s">
        <v>76</v>
      </c>
      <c r="AC74" s="36" t="s">
        <v>333</v>
      </c>
      <c r="AD74" s="36" t="s">
        <v>1018</v>
      </c>
      <c r="AE74" s="36"/>
      <c r="AF74" s="36">
        <v>10</v>
      </c>
      <c r="AG74" s="39" t="s">
        <v>34</v>
      </c>
      <c r="AH74" s="39" t="s">
        <v>1016</v>
      </c>
      <c r="AI74" s="36"/>
      <c r="AJ74" s="36" t="str">
        <f>_xlfn.CONCAT("homeassistant/", Table2[[#This Row],[entity_namespace]], "/tasmota/",Table2[[#This Row],[unique_id]], "/config")</f>
        <v>homeassistant/sensor/tasmota/kitchen_fan_plug_energy_total/config</v>
      </c>
      <c r="AK74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74" s="36"/>
      <c r="AM74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74" s="36" t="s">
        <v>1036</v>
      </c>
      <c r="AO74" s="36" t="s">
        <v>1037</v>
      </c>
      <c r="AP74" s="36" t="s">
        <v>1025</v>
      </c>
      <c r="AQ74" s="36" t="s">
        <v>1026</v>
      </c>
      <c r="AR74" s="36" t="s">
        <v>1280</v>
      </c>
      <c r="AS74" s="36">
        <v>1</v>
      </c>
      <c r="AT74" s="41"/>
      <c r="AU74" s="36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Kitchen Fan Kitchen Fan Plug Energy Total</v>
      </c>
      <c r="AY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4" s="36"/>
      <c r="BA74" s="21" t="str">
        <f>IF(ISBLANK(Table2[[#This Row],[device_model]]), "", Table2[[#This Row],[device_suggested_area]])</f>
        <v>Kitchen</v>
      </c>
      <c r="BB74" s="36" t="s">
        <v>533</v>
      </c>
      <c r="BC74" s="36" t="s">
        <v>1035</v>
      </c>
      <c r="BD74" s="36" t="s">
        <v>1285</v>
      </c>
      <c r="BE74" s="36" t="s">
        <v>1004</v>
      </c>
      <c r="BF74" s="36" t="s">
        <v>208</v>
      </c>
      <c r="BG74" s="36"/>
      <c r="BH74" s="36"/>
      <c r="BI74" s="36"/>
      <c r="BJ74" s="36"/>
      <c r="BK74" s="36"/>
      <c r="BL74" s="36"/>
      <c r="BM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74">
        <v>1362</v>
      </c>
      <c r="B75" s="36" t="s">
        <v>26</v>
      </c>
      <c r="C75" s="36" t="s">
        <v>789</v>
      </c>
      <c r="D75" s="36" t="s">
        <v>27</v>
      </c>
      <c r="E75" s="36" t="s">
        <v>1210</v>
      </c>
      <c r="F75" s="38" t="str">
        <f>IF(ISBLANK(Table2[[#This Row],[unique_id]]), "", IF(LEN(Table2[[#This Row],[_device_entity_name]])=0, PROPER(SUBSTITUTE(Table2[[#This Row],[unique_id]], "_", " ")), Table2[[#This Row],[_device_entity_name]]))</f>
        <v>Landing Festoons Landing Festoons Plug Temperature</v>
      </c>
      <c r="G75" s="36" t="s">
        <v>1356</v>
      </c>
      <c r="H75" s="36" t="s">
        <v>744</v>
      </c>
      <c r="I75" s="36" t="s">
        <v>184</v>
      </c>
      <c r="J75" s="36"/>
      <c r="K75" s="36" t="s">
        <v>1364</v>
      </c>
      <c r="L75" s="36"/>
      <c r="M75" s="36"/>
      <c r="N75" s="36"/>
      <c r="O75" s="39"/>
      <c r="P75" s="36"/>
      <c r="Q75" s="36"/>
      <c r="R75" s="36"/>
      <c r="S75" s="36"/>
      <c r="T75" s="37"/>
      <c r="U75" s="36" t="s">
        <v>496</v>
      </c>
      <c r="V75" s="39" t="s">
        <v>1379</v>
      </c>
      <c r="W75" s="39"/>
      <c r="X75" s="39"/>
      <c r="Y75" s="39"/>
      <c r="Z75" s="39"/>
      <c r="AA75" s="39"/>
      <c r="AB75" s="36" t="s">
        <v>31</v>
      </c>
      <c r="AC75" s="36" t="s">
        <v>88</v>
      </c>
      <c r="AD75" s="36" t="s">
        <v>89</v>
      </c>
      <c r="AE75" s="36" t="s">
        <v>504</v>
      </c>
      <c r="AF75" s="36">
        <v>10</v>
      </c>
      <c r="AG75" s="39" t="s">
        <v>34</v>
      </c>
      <c r="AH75" s="39" t="s">
        <v>1016</v>
      </c>
      <c r="AI75" s="36"/>
      <c r="AJ75" s="36" t="str">
        <f>_xlfn.CONCAT("homeassistant/", Table2[[#This Row],[entity_namespace]], "/tasmota/",Table2[[#This Row],[unique_id]], "/config")</f>
        <v>homeassistant/sensor/tasmota/landing_festoons_plug_temperature/config</v>
      </c>
      <c r="AK75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75" s="36"/>
      <c r="AM75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75" s="36" t="s">
        <v>1036</v>
      </c>
      <c r="AO75" s="36" t="s">
        <v>1037</v>
      </c>
      <c r="AP75" s="36" t="s">
        <v>1025</v>
      </c>
      <c r="AQ75" s="36" t="s">
        <v>1026</v>
      </c>
      <c r="AR75" s="36" t="s">
        <v>1288</v>
      </c>
      <c r="AS75" s="36">
        <v>1</v>
      </c>
      <c r="AT75" s="41"/>
      <c r="AU75" s="36"/>
      <c r="AV75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75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7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Landing Festoons Landing Festoons Plug Temperature</v>
      </c>
      <c r="AY7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5" s="36"/>
      <c r="BA75" s="36" t="str">
        <f>IF(ISBLANK(Table2[[#This Row],[device_model]]), "", Table2[[#This Row],[device_suggested_area]])</f>
        <v>Landing</v>
      </c>
      <c r="BB75" s="36" t="s">
        <v>824</v>
      </c>
      <c r="BC75" s="36" t="s">
        <v>1287</v>
      </c>
      <c r="BD75" s="36" t="s">
        <v>1285</v>
      </c>
      <c r="BE75" s="36" t="s">
        <v>1004</v>
      </c>
      <c r="BF75" s="36" t="s">
        <v>620</v>
      </c>
      <c r="BG75" s="36" t="s">
        <v>416</v>
      </c>
      <c r="BH75" s="36" t="s">
        <v>416</v>
      </c>
      <c r="BI75" s="36"/>
      <c r="BJ75" s="36"/>
      <c r="BK75" s="36"/>
      <c r="BL75" s="36"/>
      <c r="BM7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21">
        <v>1675</v>
      </c>
      <c r="B76" s="36" t="s">
        <v>26</v>
      </c>
      <c r="C76" s="36" t="s">
        <v>789</v>
      </c>
      <c r="D76" s="36" t="s">
        <v>137</v>
      </c>
      <c r="E76" s="36" t="s">
        <v>941</v>
      </c>
      <c r="F76" s="38" t="str">
        <f>IF(ISBLANK(Table2[[#This Row],[unique_id]]), "", IF(LEN(Table2[[#This Row],[_device_entity_name]])=0, PROPER(SUBSTITUTE(Table2[[#This Row],[unique_id]], "_", " ")), Table2[[#This Row],[_device_entity_name]]))</f>
        <v>Landing Festoons Landing Festoons Plug</v>
      </c>
      <c r="G76" s="36" t="s">
        <v>619</v>
      </c>
      <c r="H76" s="36" t="s">
        <v>139</v>
      </c>
      <c r="I76" s="36" t="s">
        <v>132</v>
      </c>
      <c r="J76" s="36" t="s">
        <v>824</v>
      </c>
      <c r="K76" s="36"/>
      <c r="L76" s="36"/>
      <c r="M76" s="36" t="s">
        <v>136</v>
      </c>
      <c r="N76" s="36"/>
      <c r="O76" s="39" t="s">
        <v>888</v>
      </c>
      <c r="P76" s="36" t="s">
        <v>166</v>
      </c>
      <c r="Q76" s="36" t="s">
        <v>858</v>
      </c>
      <c r="R76" s="36" t="str">
        <f>Table2[[#This Row],[entity_domain]]</f>
        <v>Lights</v>
      </c>
      <c r="S76" s="36" t="str">
        <f>_xlfn.CONCAT( Table2[[#This Row],[device_suggested_area]], " ",Table2[[#This Row],[powercalc_group_3]])</f>
        <v>Landing Lights</v>
      </c>
      <c r="T76" s="37" t="s">
        <v>1211</v>
      </c>
      <c r="U76" s="36"/>
      <c r="V76" s="39"/>
      <c r="W76" s="39"/>
      <c r="X76" s="39"/>
      <c r="Y76" s="39"/>
      <c r="Z76" s="39"/>
      <c r="AA76" s="55" t="s">
        <v>1278</v>
      </c>
      <c r="AB76" s="36"/>
      <c r="AC76" s="36"/>
      <c r="AD76" s="36"/>
      <c r="AE76" s="36" t="s">
        <v>296</v>
      </c>
      <c r="AF76" s="36">
        <v>10</v>
      </c>
      <c r="AG76" s="39" t="s">
        <v>34</v>
      </c>
      <c r="AH76" s="39" t="s">
        <v>1016</v>
      </c>
      <c r="AI76" s="36"/>
      <c r="AJ76" s="36" t="str">
        <f>_xlfn.CONCAT("homeassistant/", Table2[[#This Row],[entity_namespace]], "/tasmota/",Table2[[#This Row],[unique_id]], "/config")</f>
        <v>homeassistant/light/tasmota/landing_festoons_plug/config</v>
      </c>
      <c r="AK76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76" s="36" t="str">
        <f>_xlfn.CONCAT("tasmota/device/",Table2[[#This Row],[unique_id]], "/cmnd/POWER")</f>
        <v>tasmota/device/landing_festoons_plug/cmnd/POWER</v>
      </c>
      <c r="AM76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76" s="36" t="s">
        <v>1036</v>
      </c>
      <c r="AO76" s="36" t="s">
        <v>1037</v>
      </c>
      <c r="AP76" s="36" t="s">
        <v>1025</v>
      </c>
      <c r="AQ76" s="36" t="s">
        <v>1026</v>
      </c>
      <c r="AR76" s="36" t="s">
        <v>1107</v>
      </c>
      <c r="AS76" s="36">
        <v>1</v>
      </c>
      <c r="AT76" s="41" t="str">
        <f>HYPERLINK(_xlfn.CONCAT("http://", Table2[[#This Row],[connection_ip]], "/?"))</f>
        <v>http://10.0.6.108/?</v>
      </c>
      <c r="AU76" s="36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Landing Festoons Landing Festoons Plug</v>
      </c>
      <c r="AY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6" s="36"/>
      <c r="BA76" s="21" t="str">
        <f>IF(ISBLANK(Table2[[#This Row],[device_model]]), "", Table2[[#This Row],[device_suggested_area]])</f>
        <v>Landing</v>
      </c>
      <c r="BB76" s="36" t="s">
        <v>824</v>
      </c>
      <c r="BC76" s="36" t="s">
        <v>1287</v>
      </c>
      <c r="BD76" s="36" t="s">
        <v>1285</v>
      </c>
      <c r="BE76" s="36" t="s">
        <v>1004</v>
      </c>
      <c r="BF76" s="36" t="s">
        <v>620</v>
      </c>
      <c r="BG76" s="36"/>
      <c r="BH76" s="36"/>
      <c r="BI76" s="36"/>
      <c r="BJ76" s="36" t="s">
        <v>446</v>
      </c>
      <c r="BK76" s="36" t="s">
        <v>1215</v>
      </c>
      <c r="BL76" s="36" t="s">
        <v>1214</v>
      </c>
      <c r="BM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77" spans="1:65" ht="16" customHeight="1">
      <c r="A77" s="21">
        <v>2610</v>
      </c>
      <c r="B77" s="36" t="s">
        <v>26</v>
      </c>
      <c r="C77" s="36" t="s">
        <v>789</v>
      </c>
      <c r="D77" s="36" t="s">
        <v>129</v>
      </c>
      <c r="E77" s="36" t="s">
        <v>1006</v>
      </c>
      <c r="F77" s="38" t="str">
        <f>IF(ISBLANK(Table2[[#This Row],[unique_id]]), "", IF(LEN(Table2[[#This Row],[_device_entity_name]])=0, PROPER(SUBSTITUTE(Table2[[#This Row],[unique_id]], "_", " ")), Table2[[#This Row],[_device_entity_name]]))</f>
        <v>Rack Fans Rack Fans Plug</v>
      </c>
      <c r="G77" s="36" t="s">
        <v>655</v>
      </c>
      <c r="H77" s="36" t="s">
        <v>586</v>
      </c>
      <c r="I77" s="36" t="s">
        <v>295</v>
      </c>
      <c r="J77" s="36"/>
      <c r="K77" s="36"/>
      <c r="L77" s="36"/>
      <c r="M77" s="36" t="s">
        <v>261</v>
      </c>
      <c r="N77" s="36"/>
      <c r="O77" s="39" t="s">
        <v>888</v>
      </c>
      <c r="P77" s="36"/>
      <c r="Q77" s="36"/>
      <c r="R77" s="36"/>
      <c r="S77" s="36"/>
      <c r="T77" s="37" t="s">
        <v>1108</v>
      </c>
      <c r="U77" s="36"/>
      <c r="V77" s="39"/>
      <c r="W77" s="39"/>
      <c r="X77" s="39"/>
      <c r="Y77" s="39"/>
      <c r="Z77" s="39"/>
      <c r="AA77" s="39" t="s">
        <v>1284</v>
      </c>
      <c r="AB77" s="36"/>
      <c r="AC77" s="36"/>
      <c r="AD77" s="36"/>
      <c r="AE77" s="36" t="s">
        <v>657</v>
      </c>
      <c r="AF77" s="36">
        <v>10</v>
      </c>
      <c r="AG77" s="39" t="s">
        <v>34</v>
      </c>
      <c r="AH77" s="39" t="s">
        <v>1016</v>
      </c>
      <c r="AI77" s="36"/>
      <c r="AJ77" s="36" t="str">
        <f>_xlfn.CONCAT("homeassistant/", Table2[[#This Row],[entity_namespace]], "/tasmota/",Table2[[#This Row],[unique_id]], "/config")</f>
        <v>homeassistant/fan/tasmota/rack_fans_plug/config</v>
      </c>
      <c r="AK77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77" s="36" t="str">
        <f>_xlfn.CONCAT("tasmota/device/",Table2[[#This Row],[unique_id]], "/cmnd/POWER")</f>
        <v>tasmota/device/rack_fans_plug/cmnd/POWER</v>
      </c>
      <c r="AM77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77" s="36" t="s">
        <v>1036</v>
      </c>
      <c r="AO77" s="36" t="s">
        <v>1037</v>
      </c>
      <c r="AP77" s="36" t="s">
        <v>1025</v>
      </c>
      <c r="AQ77" s="36" t="s">
        <v>1026</v>
      </c>
      <c r="AR77" s="36" t="s">
        <v>1107</v>
      </c>
      <c r="AS77" s="36">
        <v>1</v>
      </c>
      <c r="AT77" s="41" t="str">
        <f>HYPERLINK(_xlfn.CONCAT("http://", Table2[[#This Row],[connection_ip]], "/?"))</f>
        <v>http://10.0.6.101/?</v>
      </c>
      <c r="AU77" s="36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Fans Rack Fans Plug</v>
      </c>
      <c r="AY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7" s="36"/>
      <c r="BA77" s="21" t="str">
        <f>IF(ISBLANK(Table2[[#This Row],[device_model]]), "", Table2[[#This Row],[device_suggested_area]])</f>
        <v>Rack</v>
      </c>
      <c r="BB77" s="36" t="s">
        <v>131</v>
      </c>
      <c r="BC77" s="42" t="s">
        <v>865</v>
      </c>
      <c r="BD77" s="36" t="s">
        <v>1285</v>
      </c>
      <c r="BE77" s="36" t="s">
        <v>1004</v>
      </c>
      <c r="BF77" s="36" t="s">
        <v>28</v>
      </c>
      <c r="BG77" s="36"/>
      <c r="BH77" s="36"/>
      <c r="BI77" s="36"/>
      <c r="BJ77" s="36" t="s">
        <v>446</v>
      </c>
      <c r="BK77" s="36" t="s">
        <v>656</v>
      </c>
      <c r="BL77" s="36" t="s">
        <v>1007</v>
      </c>
      <c r="BM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78" spans="1:65" ht="16" customHeight="1">
      <c r="A78" s="21">
        <v>2500</v>
      </c>
      <c r="B78" s="21" t="s">
        <v>643</v>
      </c>
      <c r="C78" s="21" t="s">
        <v>287</v>
      </c>
      <c r="D78" s="21" t="s">
        <v>27</v>
      </c>
      <c r="E78" s="21" t="s">
        <v>283</v>
      </c>
      <c r="F78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Uptime</v>
      </c>
      <c r="G78" s="21" t="s">
        <v>290</v>
      </c>
      <c r="H78" s="21" t="s">
        <v>815</v>
      </c>
      <c r="I78" s="21" t="s">
        <v>295</v>
      </c>
      <c r="M78" s="21" t="s">
        <v>136</v>
      </c>
      <c r="T78" s="26"/>
      <c r="V78" s="22"/>
      <c r="W78" s="22"/>
      <c r="X78" s="22"/>
      <c r="Y78" s="22"/>
      <c r="AB78" s="21" t="s">
        <v>31</v>
      </c>
      <c r="AC78" s="21" t="s">
        <v>284</v>
      </c>
      <c r="AE78" s="21" t="s">
        <v>292</v>
      </c>
      <c r="AF78" s="21">
        <v>200</v>
      </c>
      <c r="AG78" s="22" t="s">
        <v>34</v>
      </c>
      <c r="AH78" s="22"/>
      <c r="AI78" s="21" t="s">
        <v>1321</v>
      </c>
      <c r="AJ78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78" s="21" t="str">
        <f>IF(ISBLANK(Table2[[#This Row],[index]]),  "", _xlfn.CONCAT("telegraf/macmini-meg/", LOWER(Table2[[#This Row],[device_via_device]])))</f>
        <v>telegraf/macmini-meg/internet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Uptime</v>
      </c>
      <c r="AY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21" t="str">
        <f>IF(ISBLANK(Table2[[#This Row],[device_model]]), "", Table2[[#This Row],[device_suggested_area]])</f>
        <v>Rack</v>
      </c>
      <c r="BB78" s="21" t="s">
        <v>1300</v>
      </c>
      <c r="BC78" s="21" t="s">
        <v>1302</v>
      </c>
      <c r="BD78" s="21" t="s">
        <v>1301</v>
      </c>
      <c r="BE78" s="21" t="s">
        <v>1132</v>
      </c>
      <c r="BF78" s="21" t="s">
        <v>28</v>
      </c>
      <c r="BK78" s="21"/>
      <c r="BL78" s="21"/>
      <c r="BM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21">
        <v>2501</v>
      </c>
      <c r="B79" s="21" t="s">
        <v>26</v>
      </c>
      <c r="C79" s="21" t="s">
        <v>287</v>
      </c>
      <c r="D79" s="21" t="s">
        <v>27</v>
      </c>
      <c r="E79" s="21" t="s">
        <v>279</v>
      </c>
      <c r="F79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Ping</v>
      </c>
      <c r="G79" s="21" t="s">
        <v>280</v>
      </c>
      <c r="H79" s="21" t="s">
        <v>815</v>
      </c>
      <c r="I79" s="21" t="s">
        <v>295</v>
      </c>
      <c r="M79" s="21" t="s">
        <v>136</v>
      </c>
      <c r="T79" s="26"/>
      <c r="V79" s="22"/>
      <c r="W79" s="22"/>
      <c r="X79" s="22"/>
      <c r="Y79" s="22"/>
      <c r="AB79" s="21" t="s">
        <v>31</v>
      </c>
      <c r="AC79" s="21" t="s">
        <v>285</v>
      </c>
      <c r="AE79" s="21" t="s">
        <v>291</v>
      </c>
      <c r="AF79" s="21">
        <v>200</v>
      </c>
      <c r="AG79" s="22" t="s">
        <v>34</v>
      </c>
      <c r="AH79" s="22"/>
      <c r="AI79" s="21" t="s">
        <v>1321</v>
      </c>
      <c r="AJ79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79" s="21" t="str">
        <f>IF(ISBLANK(Table2[[#This Row],[index]]),  "", _xlfn.CONCAT("telegraf/macmini-meg/", LOWER(Table2[[#This Row],[device_via_device]])))</f>
        <v>telegraf/macmini-meg/internet</v>
      </c>
      <c r="AR79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Ping</v>
      </c>
      <c r="AY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21" t="str">
        <f>IF(ISBLANK(Table2[[#This Row],[device_model]]), "", Table2[[#This Row],[device_suggested_area]])</f>
        <v>Rack</v>
      </c>
      <c r="BB79" s="21" t="s">
        <v>1300</v>
      </c>
      <c r="BC79" s="21" t="s">
        <v>1302</v>
      </c>
      <c r="BD79" s="21" t="s">
        <v>1301</v>
      </c>
      <c r="BE79" s="21" t="s">
        <v>1132</v>
      </c>
      <c r="BF79" s="21" t="s">
        <v>28</v>
      </c>
      <c r="BK79" s="21"/>
      <c r="BL79" s="21"/>
      <c r="BM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21">
        <v>2502</v>
      </c>
      <c r="B80" s="21" t="s">
        <v>26</v>
      </c>
      <c r="C80" s="21" t="s">
        <v>287</v>
      </c>
      <c r="D80" s="21" t="s">
        <v>27</v>
      </c>
      <c r="E80" s="21" t="s">
        <v>277</v>
      </c>
      <c r="F80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Upload</v>
      </c>
      <c r="G80" s="21" t="s">
        <v>281</v>
      </c>
      <c r="H80" s="21" t="s">
        <v>815</v>
      </c>
      <c r="I80" s="21" t="s">
        <v>295</v>
      </c>
      <c r="M80" s="21" t="s">
        <v>136</v>
      </c>
      <c r="T80" s="26"/>
      <c r="V80" s="22"/>
      <c r="W80" s="22"/>
      <c r="X80" s="22"/>
      <c r="Y80" s="22"/>
      <c r="AB80" s="21" t="s">
        <v>31</v>
      </c>
      <c r="AC80" s="21" t="s">
        <v>286</v>
      </c>
      <c r="AD80" s="21" t="s">
        <v>814</v>
      </c>
      <c r="AE80" s="21" t="s">
        <v>293</v>
      </c>
      <c r="AF80" s="21">
        <v>200</v>
      </c>
      <c r="AG80" s="22" t="s">
        <v>34</v>
      </c>
      <c r="AH80" s="22"/>
      <c r="AI80" s="21" t="s">
        <v>1321</v>
      </c>
      <c r="AJ80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80" s="21" t="str">
        <f>IF(ISBLANK(Table2[[#This Row],[index]]),  "", _xlfn.CONCAT("telegraf/macmini-meg/", LOWER(Table2[[#This Row],[device_via_device]])))</f>
        <v>telegraf/macmini-meg/internet</v>
      </c>
      <c r="AR80" s="44" t="s">
        <v>1295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Upload</v>
      </c>
      <c r="AY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21" t="str">
        <f>IF(ISBLANK(Table2[[#This Row],[device_model]]), "", Table2[[#This Row],[device_suggested_area]])</f>
        <v>Rack</v>
      </c>
      <c r="BB80" s="21" t="s">
        <v>1300</v>
      </c>
      <c r="BC80" s="21" t="s">
        <v>1302</v>
      </c>
      <c r="BD80" s="21" t="s">
        <v>1301</v>
      </c>
      <c r="BE80" s="21" t="s">
        <v>1132</v>
      </c>
      <c r="BF80" s="21" t="s">
        <v>28</v>
      </c>
      <c r="BK80" s="21"/>
      <c r="BL80" s="21"/>
      <c r="BM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21">
        <v>2503</v>
      </c>
      <c r="B81" s="21" t="s">
        <v>26</v>
      </c>
      <c r="C81" s="21" t="s">
        <v>287</v>
      </c>
      <c r="D81" s="21" t="s">
        <v>27</v>
      </c>
      <c r="E81" s="21" t="s">
        <v>278</v>
      </c>
      <c r="F81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Internet Download</v>
      </c>
      <c r="G81" s="21" t="s">
        <v>282</v>
      </c>
      <c r="H81" s="21" t="s">
        <v>815</v>
      </c>
      <c r="I81" s="21" t="s">
        <v>295</v>
      </c>
      <c r="M81" s="21" t="s">
        <v>136</v>
      </c>
      <c r="T81" s="26"/>
      <c r="V81" s="22"/>
      <c r="W81" s="22"/>
      <c r="X81" s="22"/>
      <c r="Y81" s="22"/>
      <c r="AB81" s="21" t="s">
        <v>31</v>
      </c>
      <c r="AC81" s="21" t="s">
        <v>286</v>
      </c>
      <c r="AD81" s="21" t="s">
        <v>814</v>
      </c>
      <c r="AE81" s="21" t="s">
        <v>294</v>
      </c>
      <c r="AF81" s="21">
        <v>200</v>
      </c>
      <c r="AG81" s="22" t="s">
        <v>34</v>
      </c>
      <c r="AH81" s="22"/>
      <c r="AI81" s="21" t="s">
        <v>1321</v>
      </c>
      <c r="AJ81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81" s="21" t="str">
        <f>IF(ISBLANK(Table2[[#This Row],[index]]),  "", _xlfn.CONCAT("telegraf/macmini-meg/", LOWER(Table2[[#This Row],[device_via_device]])))</f>
        <v>telegraf/macmini-meg/internet</v>
      </c>
      <c r="AR81" s="44" t="s">
        <v>1296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Internet Download</v>
      </c>
      <c r="AY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21" t="str">
        <f>IF(ISBLANK(Table2[[#This Row],[device_model]]), "", Table2[[#This Row],[device_suggested_area]])</f>
        <v>Rack</v>
      </c>
      <c r="BB81" s="21" t="s">
        <v>1300</v>
      </c>
      <c r="BC81" s="21" t="s">
        <v>1302</v>
      </c>
      <c r="BD81" s="21" t="s">
        <v>1301</v>
      </c>
      <c r="BE81" s="21" t="s">
        <v>1132</v>
      </c>
      <c r="BF81" s="21" t="s">
        <v>28</v>
      </c>
      <c r="BK81" s="21"/>
      <c r="BL81" s="21"/>
      <c r="BM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21">
        <v>2504</v>
      </c>
      <c r="B82" s="21" t="s">
        <v>26</v>
      </c>
      <c r="C82" s="21" t="s">
        <v>287</v>
      </c>
      <c r="D82" s="21" t="s">
        <v>27</v>
      </c>
      <c r="E82" s="21" t="s">
        <v>1467</v>
      </c>
      <c r="F82" s="25" t="str">
        <f>IF(ISBLANK(Table2[[#This Row],[unique_id]]), "", IF(LEN(Table2[[#This Row],[_device_entity_name]])=0, PROPER(SUBSTITUTE(Table2[[#This Row],[unique_id]], "_", " ")), Table2[[#This Row],[_device_entity_name]]))</f>
        <v>Rack Internet Script Network Certificate Expiry</v>
      </c>
      <c r="G82" s="21" t="s">
        <v>812</v>
      </c>
      <c r="H82" s="21" t="s">
        <v>815</v>
      </c>
      <c r="I82" s="21" t="s">
        <v>295</v>
      </c>
      <c r="M82" s="21" t="s">
        <v>136</v>
      </c>
      <c r="T82" s="26"/>
      <c r="V82" s="22"/>
      <c r="W82" s="22"/>
      <c r="X82" s="22"/>
      <c r="Y82" s="22"/>
      <c r="AB82" s="21" t="s">
        <v>31</v>
      </c>
      <c r="AC82" s="21" t="s">
        <v>284</v>
      </c>
      <c r="AE82" s="21" t="s">
        <v>813</v>
      </c>
      <c r="AF82" s="21">
        <v>200</v>
      </c>
      <c r="AG82" s="22" t="s">
        <v>34</v>
      </c>
      <c r="AH82" s="22"/>
      <c r="AI82" s="21" t="s">
        <v>1321</v>
      </c>
      <c r="AJ82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82" s="21" t="str">
        <f>IF(ISBLANK(Table2[[#This Row],[index]]),  "", _xlfn.CONCAT("telegraf/macmini-meg/", LOWER(Table2[[#This Row],[device_via_device]])))</f>
        <v>telegraf/macmini-meg/internet</v>
      </c>
      <c r="AR82" s="44" t="s">
        <v>1297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Network Certificate Expiry</v>
      </c>
      <c r="AY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21" t="str">
        <f>IF(ISBLANK(Table2[[#This Row],[device_model]]), "", Table2[[#This Row],[device_suggested_area]])</f>
        <v>Rack</v>
      </c>
      <c r="BB82" s="21" t="s">
        <v>1300</v>
      </c>
      <c r="BC82" s="21" t="s">
        <v>1302</v>
      </c>
      <c r="BD82" s="21" t="s">
        <v>1301</v>
      </c>
      <c r="BE82" s="21" t="s">
        <v>1132</v>
      </c>
      <c r="BF82" s="21" t="s">
        <v>28</v>
      </c>
      <c r="BK82" s="21"/>
      <c r="BL82" s="21"/>
      <c r="BM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21">
        <v>2505</v>
      </c>
      <c r="B83" s="21" t="s">
        <v>26</v>
      </c>
      <c r="C83" s="21" t="s">
        <v>287</v>
      </c>
      <c r="D83" s="21" t="s">
        <v>27</v>
      </c>
      <c r="E83" s="21" t="s">
        <v>1428</v>
      </c>
      <c r="F83" s="21" t="str">
        <f>IF(ISBLANK(Table2[[#This Row],[unique_id]]), "", IF(LEN(Table2[[#This Row],[_device_entity_name]])=0, PROPER(SUBSTITUTE(Table2[[#This Row],[unique_id]], "_", " ")), Table2[[#This Row],[_device_entity_name]]))</f>
        <v>Rack Internet Script Deck Wifi Access Point Experience</v>
      </c>
      <c r="G83" s="21" t="s">
        <v>1432</v>
      </c>
      <c r="H83" s="21" t="s">
        <v>1427</v>
      </c>
      <c r="I83" s="21" t="s">
        <v>295</v>
      </c>
      <c r="M83" s="21" t="s">
        <v>136</v>
      </c>
      <c r="T83" s="26"/>
      <c r="V83" s="22"/>
      <c r="W83" s="22"/>
      <c r="X83" s="22"/>
      <c r="Y83" s="22"/>
      <c r="AB83" s="21" t="s">
        <v>31</v>
      </c>
      <c r="AC83" s="21" t="s">
        <v>32</v>
      </c>
      <c r="AD83" s="21" t="s">
        <v>1430</v>
      </c>
      <c r="AF83" s="21">
        <v>200</v>
      </c>
      <c r="AG83" s="22" t="s">
        <v>34</v>
      </c>
      <c r="AH83" s="22"/>
      <c r="AI83" s="21" t="s">
        <v>1321</v>
      </c>
      <c r="AJ83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83" s="21" t="str">
        <f>IF(ISBLANK(Table2[[#This Row],[index]]),  "", _xlfn.CONCAT("telegraf/macmini-meg/", LOWER(Table2[[#This Row],[device_via_device]])))</f>
        <v>telegraf/macmini-meg/internet</v>
      </c>
      <c r="AM83" s="21" t="s">
        <v>1431</v>
      </c>
      <c r="AR83" s="44" t="s">
        <v>1107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Deck Wifi Access Point Experience</v>
      </c>
      <c r="AY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21" t="str">
        <f>IF(ISBLANK(Table2[[#This Row],[device_model]]), "", Table2[[#This Row],[device_suggested_area]])</f>
        <v>Rack</v>
      </c>
      <c r="BB83" s="21" t="s">
        <v>1300</v>
      </c>
      <c r="BC83" s="21" t="s">
        <v>1302</v>
      </c>
      <c r="BD83" s="21" t="s">
        <v>1301</v>
      </c>
      <c r="BE83" s="21" t="s">
        <v>1132</v>
      </c>
      <c r="BF83" s="21" t="s">
        <v>28</v>
      </c>
      <c r="BK83" s="21"/>
      <c r="BL83" s="21"/>
      <c r="BM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21" t="str">
        <f>IF(ISBLANK(Table2[[#This Row],[device_model]]), "", Table2[[#This Row],[device_suggested_area]])</f>
        <v/>
      </c>
      <c r="BE84" s="22"/>
      <c r="BK84" s="21"/>
      <c r="BL84" s="21"/>
      <c r="BM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21">
        <v>2506</v>
      </c>
      <c r="B85" s="21" t="s">
        <v>26</v>
      </c>
      <c r="C85" s="21" t="s">
        <v>287</v>
      </c>
      <c r="D85" s="21" t="s">
        <v>27</v>
      </c>
      <c r="E85" s="21" t="s">
        <v>1429</v>
      </c>
      <c r="F85" s="21" t="str">
        <f>IF(ISBLANK(Table2[[#This Row],[unique_id]]), "", IF(LEN(Table2[[#This Row],[_device_entity_name]])=0, PROPER(SUBSTITUTE(Table2[[#This Row],[unique_id]], "_", " ")), Table2[[#This Row],[_device_entity_name]]))</f>
        <v>Rack Internet Script Hallway Wifi Access Point Experience</v>
      </c>
      <c r="G85" s="21" t="s">
        <v>1433</v>
      </c>
      <c r="H85" s="21" t="s">
        <v>1427</v>
      </c>
      <c r="I85" s="21" t="s">
        <v>295</v>
      </c>
      <c r="M85" s="21" t="s">
        <v>136</v>
      </c>
      <c r="T85" s="26"/>
      <c r="V85" s="22"/>
      <c r="W85" s="22"/>
      <c r="X85" s="22"/>
      <c r="Y85" s="22"/>
      <c r="AB85" s="21" t="s">
        <v>31</v>
      </c>
      <c r="AC85" s="21" t="s">
        <v>32</v>
      </c>
      <c r="AD85" s="21" t="s">
        <v>1430</v>
      </c>
      <c r="AF85" s="21">
        <v>200</v>
      </c>
      <c r="AG85" s="22" t="s">
        <v>34</v>
      </c>
      <c r="AH85" s="22"/>
      <c r="AI85" s="21" t="s">
        <v>1321</v>
      </c>
      <c r="AJ85" s="21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85" s="21" t="str">
        <f>IF(ISBLANK(Table2[[#This Row],[index]]),  "", _xlfn.CONCAT("telegraf/macmini-meg/", LOWER(Table2[[#This Row],[device_via_device]])))</f>
        <v>telegraf/macmini-meg/internet</v>
      </c>
      <c r="AM85" s="21" t="s">
        <v>1431</v>
      </c>
      <c r="AR85" s="44" t="s">
        <v>1107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Internet Script Hallway Wifi Access Point Experience</v>
      </c>
      <c r="AY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21" t="str">
        <f>IF(ISBLANK(Table2[[#This Row],[device_model]]), "", Table2[[#This Row],[device_suggested_area]])</f>
        <v>Rack</v>
      </c>
      <c r="BB85" s="21" t="s">
        <v>1300</v>
      </c>
      <c r="BC85" s="21" t="s">
        <v>1302</v>
      </c>
      <c r="BD85" s="21" t="s">
        <v>1301</v>
      </c>
      <c r="BE85" s="21" t="s">
        <v>1132</v>
      </c>
      <c r="BF85" s="21" t="s">
        <v>28</v>
      </c>
      <c r="BK85" s="21"/>
      <c r="BL85" s="21"/>
      <c r="BM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21">
        <v>2543</v>
      </c>
      <c r="B86" s="64" t="s">
        <v>26</v>
      </c>
      <c r="C86" s="64" t="s">
        <v>1420</v>
      </c>
      <c r="D86" s="64" t="s">
        <v>27</v>
      </c>
      <c r="E86" s="64" t="s">
        <v>1435</v>
      </c>
      <c r="F86" s="64" t="str">
        <f>IF(ISBLANK(Table2[[#This Row],[unique_id]]), "", IF(LEN(Table2[[#This Row],[_device_entity_name]])=0, PROPER(SUBSTITUTE(Table2[[#This Row],[unique_id]], "_", " ")), Table2[[#This Row],[_device_entity_name]]))</f>
        <v>Rack Lia Temperature Host Flo Temperature</v>
      </c>
      <c r="G86" s="64" t="s">
        <v>1224</v>
      </c>
      <c r="H86" s="64" t="s">
        <v>1453</v>
      </c>
      <c r="I86" s="64" t="s">
        <v>295</v>
      </c>
      <c r="J86" s="64"/>
      <c r="K86" s="64" t="s">
        <v>1446</v>
      </c>
      <c r="L86" s="64"/>
      <c r="M86" s="64"/>
      <c r="N86" s="64"/>
      <c r="O86" s="66"/>
      <c r="P86" s="64"/>
      <c r="Q86" s="64"/>
      <c r="R86" s="64"/>
      <c r="S86" s="64"/>
      <c r="T86" s="67"/>
      <c r="U86" s="64"/>
      <c r="V86" s="66" t="s">
        <v>320</v>
      </c>
      <c r="W86" s="66"/>
      <c r="X86" s="66"/>
      <c r="Y86" s="66"/>
      <c r="Z86" s="66"/>
      <c r="AA86" s="66"/>
      <c r="AB86" s="64" t="s">
        <v>31</v>
      </c>
      <c r="AC86" s="64" t="s">
        <v>88</v>
      </c>
      <c r="AD86" s="64" t="s">
        <v>89</v>
      </c>
      <c r="AE86" s="64" t="s">
        <v>321</v>
      </c>
      <c r="AF86" s="64">
        <v>5</v>
      </c>
      <c r="AG86" s="66" t="s">
        <v>34</v>
      </c>
      <c r="AH86" s="66"/>
      <c r="AI86" s="64" t="s">
        <v>1441</v>
      </c>
      <c r="AJ86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86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86" s="64"/>
      <c r="AM86" s="64"/>
      <c r="AN86" s="64"/>
      <c r="AO86" s="64"/>
      <c r="AP86" s="64"/>
      <c r="AQ86" s="64"/>
      <c r="AR86" s="64" t="s">
        <v>1442</v>
      </c>
      <c r="AS86" s="64">
        <v>1</v>
      </c>
      <c r="AT86" s="71"/>
      <c r="AU86" s="64"/>
      <c r="AV8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8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8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Lia Temperature Host Flo Temperature</v>
      </c>
      <c r="AY8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6" s="64"/>
      <c r="BA86" s="64" t="str">
        <f>IF(ISBLANK(Table2[[#This Row],[device_model]]), "", Table2[[#This Row],[device_suggested_area]])</f>
        <v>Rack</v>
      </c>
      <c r="BB86" s="64" t="s">
        <v>1439</v>
      </c>
      <c r="BC86" s="64" t="s">
        <v>1438</v>
      </c>
      <c r="BD86" s="64" t="s">
        <v>1437</v>
      </c>
      <c r="BE86" s="64" t="s">
        <v>1132</v>
      </c>
      <c r="BF86" s="64" t="s">
        <v>28</v>
      </c>
      <c r="BG86" s="64"/>
      <c r="BH86" s="64"/>
      <c r="BI86" s="64"/>
      <c r="BJ86" s="64"/>
      <c r="BK86" s="64"/>
      <c r="BL86" s="64"/>
      <c r="BM8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IF(LEN(Table2[[#This Row],[_device_entity_name]])=0, PROPER(SUBSTITUTE(Table2[[#This Row],[unique_id]], "_", " ")), Table2[[#This Row],[_device_entity_name]]))</f>
        <v>Roof Weekly 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21" t="str">
        <f>IF(ISBLANK(Table2[[#This Row],[device_model]]), "", Table2[[#This Row],[device_suggested_area]])</f>
        <v/>
      </c>
      <c r="BE87" s="22"/>
      <c r="BK87" s="21"/>
      <c r="BL87" s="21"/>
      <c r="BM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21">
        <v>2545</v>
      </c>
      <c r="B88" s="64" t="s">
        <v>26</v>
      </c>
      <c r="C88" s="64" t="s">
        <v>1420</v>
      </c>
      <c r="D88" s="64" t="s">
        <v>27</v>
      </c>
      <c r="E88" s="64" t="s">
        <v>1436</v>
      </c>
      <c r="F88" s="64" t="str">
        <f>IF(ISBLANK(Table2[[#This Row],[unique_id]]), "", IF(LEN(Table2[[#This Row],[_device_entity_name]])=0, PROPER(SUBSTITUTE(Table2[[#This Row],[unique_id]], "_", " ")), Table2[[#This Row],[_device_entity_name]]))</f>
        <v>Rack Lia Temperature Host Meg Temperature</v>
      </c>
      <c r="G88" s="64" t="s">
        <v>1449</v>
      </c>
      <c r="H88" s="64" t="s">
        <v>1453</v>
      </c>
      <c r="I88" s="64" t="s">
        <v>295</v>
      </c>
      <c r="J88" s="64"/>
      <c r="K88" s="64" t="s">
        <v>1447</v>
      </c>
      <c r="L88" s="64"/>
      <c r="M88" s="64"/>
      <c r="N88" s="64"/>
      <c r="O88" s="66"/>
      <c r="P88" s="64"/>
      <c r="Q88" s="64"/>
      <c r="R88" s="64"/>
      <c r="S88" s="64"/>
      <c r="T88" s="67"/>
      <c r="U88" s="64"/>
      <c r="V88" s="66" t="s">
        <v>320</v>
      </c>
      <c r="W88" s="66"/>
      <c r="X88" s="66"/>
      <c r="Y88" s="66"/>
      <c r="Z88" s="66"/>
      <c r="AA88" s="66"/>
      <c r="AB88" s="64" t="s">
        <v>31</v>
      </c>
      <c r="AC88" s="64" t="s">
        <v>88</v>
      </c>
      <c r="AD88" s="64" t="s">
        <v>89</v>
      </c>
      <c r="AE88" s="64" t="s">
        <v>321</v>
      </c>
      <c r="AF88" s="64">
        <v>5</v>
      </c>
      <c r="AG88" s="66" t="s">
        <v>34</v>
      </c>
      <c r="AH88" s="66"/>
      <c r="AI88" s="64" t="s">
        <v>1321</v>
      </c>
      <c r="AJ88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88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88" s="64"/>
      <c r="AM88" s="64"/>
      <c r="AN88" s="64"/>
      <c r="AO88" s="64"/>
      <c r="AP88" s="64"/>
      <c r="AQ88" s="64"/>
      <c r="AR88" s="64" t="s">
        <v>1444</v>
      </c>
      <c r="AS88" s="64">
        <v>1</v>
      </c>
      <c r="AT88" s="71"/>
      <c r="AU88" s="64"/>
      <c r="AV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Lia Temperature Host Meg Temperature</v>
      </c>
      <c r="AY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8" s="64"/>
      <c r="BA88" s="64" t="str">
        <f>IF(ISBLANK(Table2[[#This Row],[device_model]]), "", Table2[[#This Row],[device_suggested_area]])</f>
        <v>Rack</v>
      </c>
      <c r="BB88" s="64" t="s">
        <v>1439</v>
      </c>
      <c r="BC88" s="64" t="s">
        <v>1438</v>
      </c>
      <c r="BD88" s="64" t="s">
        <v>1437</v>
      </c>
      <c r="BE88" s="64" t="s">
        <v>1132</v>
      </c>
      <c r="BF88" s="64" t="s">
        <v>28</v>
      </c>
      <c r="BG88" s="64"/>
      <c r="BH88" s="64"/>
      <c r="BI88" s="64"/>
      <c r="BJ88" s="64"/>
      <c r="BK88" s="64"/>
      <c r="BL88" s="64"/>
      <c r="BM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21" t="str">
        <f>IF(ISBLANK(Table2[[#This Row],[device_model]]), "", Table2[[#This Row],[device_suggested_area]])</f>
        <v/>
      </c>
      <c r="BE89" s="22"/>
      <c r="BK89" s="21"/>
      <c r="BL89" s="21"/>
      <c r="BM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21">
        <v>2549</v>
      </c>
      <c r="B90" s="64" t="s">
        <v>26</v>
      </c>
      <c r="C90" s="64" t="s">
        <v>1420</v>
      </c>
      <c r="D90" s="64" t="s">
        <v>27</v>
      </c>
      <c r="E90" s="64" t="s">
        <v>1434</v>
      </c>
      <c r="F90" s="64" t="str">
        <f>IF(ISBLANK(Table2[[#This Row],[unique_id]]), "", IF(LEN(Table2[[#This Row],[_device_entity_name]])=0, PROPER(SUBSTITUTE(Table2[[#This Row],[unique_id]], "_", " ")), Table2[[#This Row],[_device_entity_name]]))</f>
        <v>Rack Lia Temperature Host Lia Temperature</v>
      </c>
      <c r="G90" s="64" t="s">
        <v>1448</v>
      </c>
      <c r="H90" s="64" t="s">
        <v>1452</v>
      </c>
      <c r="I90" s="64" t="s">
        <v>295</v>
      </c>
      <c r="J90" s="64"/>
      <c r="K90" s="64" t="s">
        <v>1445</v>
      </c>
      <c r="L90" s="64"/>
      <c r="M90" s="64"/>
      <c r="N90" s="64"/>
      <c r="O90" s="66"/>
      <c r="P90" s="64"/>
      <c r="Q90" s="64"/>
      <c r="R90" s="64"/>
      <c r="S90" s="64"/>
      <c r="T90" s="67"/>
      <c r="U90" s="64"/>
      <c r="V90" s="66" t="s">
        <v>320</v>
      </c>
      <c r="W90" s="66"/>
      <c r="X90" s="66"/>
      <c r="Y90" s="66"/>
      <c r="Z90" s="66"/>
      <c r="AA90" s="66"/>
      <c r="AB90" s="64" t="s">
        <v>31</v>
      </c>
      <c r="AC90" s="64" t="s">
        <v>88</v>
      </c>
      <c r="AD90" s="64" t="s">
        <v>89</v>
      </c>
      <c r="AE90" s="64" t="s">
        <v>321</v>
      </c>
      <c r="AF90" s="64">
        <v>5</v>
      </c>
      <c r="AG90" s="66" t="s">
        <v>34</v>
      </c>
      <c r="AH90" s="66"/>
      <c r="AI90" s="64" t="s">
        <v>1322</v>
      </c>
      <c r="AJ90" s="64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90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90" s="64"/>
      <c r="AM90" s="64"/>
      <c r="AN90" s="64"/>
      <c r="AO90" s="64"/>
      <c r="AP90" s="64"/>
      <c r="AQ90" s="64"/>
      <c r="AR90" s="64" t="s">
        <v>1443</v>
      </c>
      <c r="AS90" s="64">
        <v>1</v>
      </c>
      <c r="AT90" s="71"/>
      <c r="AU90" s="64"/>
      <c r="AV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9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Lia Temperature Host Lia Temperature</v>
      </c>
      <c r="AY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0" s="64"/>
      <c r="BA90" s="64" t="str">
        <f>IF(ISBLANK(Table2[[#This Row],[device_model]]), "", Table2[[#This Row],[device_suggested_area]])</f>
        <v>Rack</v>
      </c>
      <c r="BB90" s="64" t="s">
        <v>1439</v>
      </c>
      <c r="BC90" s="64" t="s">
        <v>1438</v>
      </c>
      <c r="BD90" s="64" t="s">
        <v>1437</v>
      </c>
      <c r="BE90" s="64" t="s">
        <v>1132</v>
      </c>
      <c r="BF90" s="64" t="s">
        <v>28</v>
      </c>
      <c r="BG90" s="64"/>
      <c r="BH90" s="64"/>
      <c r="BI90" s="64"/>
      <c r="BJ90" s="64"/>
      <c r="BK90" s="64"/>
      <c r="BL90" s="64"/>
      <c r="BM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21">
        <v>2599</v>
      </c>
      <c r="B91" s="36" t="s">
        <v>26</v>
      </c>
      <c r="C91" s="36" t="s">
        <v>789</v>
      </c>
      <c r="D91" s="36" t="s">
        <v>134</v>
      </c>
      <c r="E91" s="36" t="s">
        <v>954</v>
      </c>
      <c r="F91" s="38" t="str">
        <f>IF(ISBLANK(Table2[[#This Row],[unique_id]]), "", IF(LEN(Table2[[#This Row],[_device_entity_name]])=0, PROPER(SUBSTITUTE(Table2[[#This Row],[unique_id]], "_", " ")), Table2[[#This Row],[_device_entity_name]]))</f>
        <v>Rack Outlet Rack Outlet Plug</v>
      </c>
      <c r="G91" s="36" t="s">
        <v>225</v>
      </c>
      <c r="H91" s="36" t="s">
        <v>586</v>
      </c>
      <c r="I91" s="36" t="s">
        <v>295</v>
      </c>
      <c r="J91" s="36"/>
      <c r="K91" s="36"/>
      <c r="L91" s="36"/>
      <c r="M91" s="36" t="s">
        <v>261</v>
      </c>
      <c r="N91" s="36"/>
      <c r="O91" s="39" t="s">
        <v>888</v>
      </c>
      <c r="P91" s="36" t="s">
        <v>166</v>
      </c>
      <c r="Q91" s="36" t="s">
        <v>858</v>
      </c>
      <c r="R91" s="36" t="s">
        <v>860</v>
      </c>
      <c r="S91" s="36" t="str">
        <f>Table2[[#This Row],[friendly_name]]</f>
        <v>Server Rack</v>
      </c>
      <c r="T9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91" s="36"/>
      <c r="V91" s="39"/>
      <c r="W91" s="39"/>
      <c r="X91" s="39"/>
      <c r="Y91" s="39"/>
      <c r="Z91" s="39"/>
      <c r="AA91" s="55" t="s">
        <v>1283</v>
      </c>
      <c r="AB91" s="36"/>
      <c r="AC91" s="36"/>
      <c r="AD91" s="36"/>
      <c r="AE91" s="36" t="s">
        <v>256</v>
      </c>
      <c r="AF91" s="36">
        <v>10</v>
      </c>
      <c r="AG91" s="39" t="s">
        <v>34</v>
      </c>
      <c r="AH91" s="39" t="s">
        <v>1016</v>
      </c>
      <c r="AI91" s="36"/>
      <c r="AJ91" s="36" t="str">
        <f>_xlfn.CONCAT("homeassistant/", Table2[[#This Row],[entity_namespace]], "/tasmota/",Table2[[#This Row],[unique_id]], "/config")</f>
        <v>homeassistant/switch/tasmota/rack_outlet_plug/config</v>
      </c>
      <c r="AK91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91" s="36" t="str">
        <f>_xlfn.CONCAT("tasmota/device/",Table2[[#This Row],[unique_id]], "/cmnd/POWER")</f>
        <v>tasmota/device/rack_outlet_plug/cmnd/POWER</v>
      </c>
      <c r="AM9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91" s="36" t="s">
        <v>1036</v>
      </c>
      <c r="AO91" s="36" t="s">
        <v>1037</v>
      </c>
      <c r="AP91" s="36" t="s">
        <v>1025</v>
      </c>
      <c r="AQ91" s="36" t="s">
        <v>1026</v>
      </c>
      <c r="AR91" s="36" t="s">
        <v>1107</v>
      </c>
      <c r="AS91" s="36">
        <v>1</v>
      </c>
      <c r="AT91" s="41" t="str">
        <f>HYPERLINK(_xlfn.CONCAT("http://", Table2[[#This Row],[connection_ip]], "/?"))</f>
        <v>http://10.0.6.102/?</v>
      </c>
      <c r="AU91" s="36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Outlet Rack Outlet Plug</v>
      </c>
      <c r="AY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1" s="36"/>
      <c r="BA91" s="21" t="str">
        <f>IF(ISBLANK(Table2[[#This Row],[device_model]]), "", Table2[[#This Row],[device_suggested_area]])</f>
        <v>Rack</v>
      </c>
      <c r="BB91" s="36" t="s">
        <v>1162</v>
      </c>
      <c r="BC91" s="36" t="s">
        <v>1035</v>
      </c>
      <c r="BD91" s="36" t="s">
        <v>1285</v>
      </c>
      <c r="BE91" s="36" t="s">
        <v>1004</v>
      </c>
      <c r="BF91" s="36" t="s">
        <v>28</v>
      </c>
      <c r="BG91" s="36"/>
      <c r="BH91" s="36"/>
      <c r="BI91" s="36"/>
      <c r="BJ91" s="36" t="s">
        <v>446</v>
      </c>
      <c r="BK91" s="36" t="s">
        <v>1034</v>
      </c>
      <c r="BL91" s="36" t="s">
        <v>1033</v>
      </c>
      <c r="BM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92" spans="1:65" ht="16" customHeight="1">
      <c r="A92" s="21">
        <v>2600</v>
      </c>
      <c r="B92" s="36" t="s">
        <v>26</v>
      </c>
      <c r="C92" s="36" t="s">
        <v>789</v>
      </c>
      <c r="D92" s="36" t="s">
        <v>27</v>
      </c>
      <c r="E92" s="36" t="s">
        <v>1104</v>
      </c>
      <c r="F92" s="38" t="str">
        <f>IF(ISBLANK(Table2[[#This Row],[unique_id]]), "", IF(LEN(Table2[[#This Row],[_device_entity_name]])=0, PROPER(SUBSTITUTE(Table2[[#This Row],[unique_id]], "_", " ")), Table2[[#This Row],[_device_entity_name]]))</f>
        <v>Rack Outlet Rack Outlet Plug Energy Power</v>
      </c>
      <c r="G92" s="36" t="s">
        <v>225</v>
      </c>
      <c r="H92" s="36" t="s">
        <v>586</v>
      </c>
      <c r="I92" s="36" t="s">
        <v>295</v>
      </c>
      <c r="J92" s="36"/>
      <c r="K92" s="36"/>
      <c r="L92" s="36"/>
      <c r="M92" s="36"/>
      <c r="N92" s="36"/>
      <c r="O92" s="39"/>
      <c r="P92" s="36"/>
      <c r="Q92" s="36"/>
      <c r="R92" s="36"/>
      <c r="S92" s="36"/>
      <c r="T92" s="37"/>
      <c r="U92" s="36"/>
      <c r="V92" s="39"/>
      <c r="W92" s="39"/>
      <c r="X92" s="39"/>
      <c r="Y92" s="39"/>
      <c r="Z92" s="39"/>
      <c r="AA92" s="39"/>
      <c r="AB92" s="36" t="s">
        <v>31</v>
      </c>
      <c r="AC92" s="36" t="s">
        <v>332</v>
      </c>
      <c r="AD92" s="36" t="s">
        <v>1017</v>
      </c>
      <c r="AE92" s="36"/>
      <c r="AF92" s="36">
        <v>10</v>
      </c>
      <c r="AG92" s="39" t="s">
        <v>34</v>
      </c>
      <c r="AH92" s="39" t="s">
        <v>1016</v>
      </c>
      <c r="AI92" s="36"/>
      <c r="AJ92" s="36" t="str">
        <f>_xlfn.CONCAT("homeassistant/", Table2[[#This Row],[entity_namespace]], "/tasmota/",Table2[[#This Row],[unique_id]], "/config")</f>
        <v>homeassistant/sensor/tasmota/rack_outlet_plug_energy_power/config</v>
      </c>
      <c r="AK92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92" s="36"/>
      <c r="AM92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92" s="36" t="s">
        <v>1036</v>
      </c>
      <c r="AO92" s="36" t="s">
        <v>1037</v>
      </c>
      <c r="AP92" s="36" t="s">
        <v>1025</v>
      </c>
      <c r="AQ92" s="36" t="s">
        <v>1026</v>
      </c>
      <c r="AR92" s="36" t="s">
        <v>1279</v>
      </c>
      <c r="AS92" s="36">
        <v>1</v>
      </c>
      <c r="AT92" s="41"/>
      <c r="AU92" s="36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Outlet Rack Outlet Plug Energy Power</v>
      </c>
      <c r="AY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2" s="36"/>
      <c r="BA92" s="21" t="str">
        <f>IF(ISBLANK(Table2[[#This Row],[device_model]]), "", Table2[[#This Row],[device_suggested_area]])</f>
        <v>Rack</v>
      </c>
      <c r="BB92" s="36" t="s">
        <v>1162</v>
      </c>
      <c r="BC92" s="36" t="s">
        <v>1035</v>
      </c>
      <c r="BD92" s="36" t="s">
        <v>1285</v>
      </c>
      <c r="BE92" s="36" t="s">
        <v>1004</v>
      </c>
      <c r="BF92" s="36" t="s">
        <v>28</v>
      </c>
      <c r="BG92" s="36"/>
      <c r="BH92" s="36"/>
      <c r="BI92" s="36"/>
      <c r="BJ92" s="36"/>
      <c r="BK92" s="36"/>
      <c r="BL92" s="36"/>
      <c r="BM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21" t="str">
        <f>IF(ISBLANK(Table2[[#This Row],[device_model]]), "", Table2[[#This Row],[device_suggested_area]])</f>
        <v/>
      </c>
      <c r="BE93" s="22"/>
      <c r="BK93" s="21"/>
      <c r="BL93" s="21"/>
      <c r="BM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s="36" customFormat="1" ht="16" customHeight="1">
      <c r="A94" s="21">
        <v>2601</v>
      </c>
      <c r="B94" s="36" t="s">
        <v>26</v>
      </c>
      <c r="C94" s="36" t="s">
        <v>789</v>
      </c>
      <c r="D94" s="36" t="s">
        <v>27</v>
      </c>
      <c r="E94" s="36" t="s">
        <v>1105</v>
      </c>
      <c r="F94" s="38" t="str">
        <f>IF(ISBLANK(Table2[[#This Row],[unique_id]]), "", IF(LEN(Table2[[#This Row],[_device_entity_name]])=0, PROPER(SUBSTITUTE(Table2[[#This Row],[unique_id]], "_", " ")), Table2[[#This Row],[_device_entity_name]]))</f>
        <v>Rack Outlet Rack Outlet Plug Energy Total</v>
      </c>
      <c r="G94" s="36" t="s">
        <v>225</v>
      </c>
      <c r="H94" s="36" t="s">
        <v>586</v>
      </c>
      <c r="I94" s="36" t="s">
        <v>295</v>
      </c>
      <c r="O94" s="39"/>
      <c r="T94" s="37"/>
      <c r="V94" s="39"/>
      <c r="W94" s="39"/>
      <c r="X94" s="39"/>
      <c r="Y94" s="39"/>
      <c r="Z94" s="39"/>
      <c r="AA94" s="39"/>
      <c r="AB94" s="36" t="s">
        <v>76</v>
      </c>
      <c r="AC94" s="36" t="s">
        <v>333</v>
      </c>
      <c r="AD94" s="36" t="s">
        <v>1018</v>
      </c>
      <c r="AF94" s="36">
        <v>10</v>
      </c>
      <c r="AG94" s="39" t="s">
        <v>34</v>
      </c>
      <c r="AH94" s="39" t="s">
        <v>1016</v>
      </c>
      <c r="AJ94" s="36" t="str">
        <f>_xlfn.CONCAT("homeassistant/", Table2[[#This Row],[entity_namespace]], "/tasmota/",Table2[[#This Row],[unique_id]], "/config")</f>
        <v>homeassistant/sensor/tasmota/rack_outlet_plug_energy_total/config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94" s="36" t="s">
        <v>1036</v>
      </c>
      <c r="AO94" s="36" t="s">
        <v>1037</v>
      </c>
      <c r="AP94" s="36" t="s">
        <v>1025</v>
      </c>
      <c r="AQ94" s="36" t="s">
        <v>1026</v>
      </c>
      <c r="AR94" s="36" t="s">
        <v>1280</v>
      </c>
      <c r="AS94" s="36">
        <v>1</v>
      </c>
      <c r="AT94" s="41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Outlet Rack Outlet Plug Energy Total</v>
      </c>
      <c r="AY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21" t="str">
        <f>IF(ISBLANK(Table2[[#This Row],[device_model]]), "", Table2[[#This Row],[device_suggested_area]])</f>
        <v>Rack</v>
      </c>
      <c r="BB94" s="36" t="s">
        <v>1162</v>
      </c>
      <c r="BC94" s="36" t="s">
        <v>1035</v>
      </c>
      <c r="BD94" s="36" t="s">
        <v>1285</v>
      </c>
      <c r="BE94" s="36" t="s">
        <v>1004</v>
      </c>
      <c r="BF94" s="36" t="s">
        <v>28</v>
      </c>
      <c r="BM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s="36" customFormat="1" ht="16" hidden="1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1364</v>
      </c>
      <c r="F95" s="36" t="str">
        <f>IF(ISBLANK(Table2[[#This Row],[unique_id]]), "", IF(LEN(Table2[[#This Row],[_device_entity_name]])=0, PROPER(SUBSTITUTE(Table2[[#This Row],[unique_id]], "_", " ")), Table2[[#This Row],[_device_entity_name]]))</f>
        <v>Compensation Sensor Landing Festoons Plug Temperature</v>
      </c>
      <c r="G95" s="36" t="s">
        <v>1356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X95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5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6" t="str">
        <f>IF(ISBLANK(Table2[[#This Row],[device_model]]), "", Table2[[#This Row],[device_suggested_area]])</f>
        <v/>
      </c>
      <c r="BE95" s="39"/>
      <c r="BF95" s="36" t="s">
        <v>620</v>
      </c>
      <c r="BG95" s="36" t="s">
        <v>416</v>
      </c>
      <c r="BH95" s="36" t="s">
        <v>416</v>
      </c>
      <c r="BM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IF(LEN(Table2[[#This Row],[_device_entity_name]])=0, PROPER(SUBSTITUTE(Table2[[#This Row],[unique_id]], "_", " ")), Table2[[#This Row],[_device_entity_name]]))</f>
        <v>Home 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21" t="str">
        <f>IF(ISBLANK(Table2[[#This Row],[device_model]]), "", Table2[[#This Row],[device_suggested_area]])</f>
        <v/>
      </c>
      <c r="BE96" s="22"/>
      <c r="BF96" s="21" t="s">
        <v>166</v>
      </c>
      <c r="BH96" s="21" t="s">
        <v>788</v>
      </c>
      <c r="BK96" s="27"/>
      <c r="BL96" s="24"/>
      <c r="BM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IF(LEN(Table2[[#This Row],[_device_entity_name]])=0, PROPER(SUBSTITUTE(Table2[[#This Row],[unique_id]], "_", " ")), Table2[[#This Row],[_device_entity_name]]))</f>
        <v>Home 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21" t="str">
        <f>IF(ISBLANK(Table2[[#This Row],[device_model]]), "", Table2[[#This Row],[device_suggested_area]])</f>
        <v/>
      </c>
      <c r="BE97" s="22"/>
      <c r="BF97" s="21" t="s">
        <v>166</v>
      </c>
      <c r="BH97" s="21" t="s">
        <v>788</v>
      </c>
      <c r="BK97" s="21"/>
      <c r="BL97" s="21"/>
      <c r="BM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IF(LEN(Table2[[#This Row],[_device_entity_name]])=0, PROPER(SUBSTITUTE(Table2[[#This Row],[unique_id]], "_", " ")), Table2[[#This Row],[_device_entity_name]]))</f>
        <v>Home 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21" t="str">
        <f>IF(ISBLANK(Table2[[#This Row],[device_model]]), "", Table2[[#This Row],[device_suggested_area]])</f>
        <v/>
      </c>
      <c r="BE98" s="22"/>
      <c r="BF98" s="21" t="s">
        <v>166</v>
      </c>
      <c r="BH98" s="21" t="s">
        <v>788</v>
      </c>
      <c r="BK98" s="21"/>
      <c r="BL98" s="21"/>
      <c r="BM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IF(LEN(Table2[[#This Row],[_device_entity_name]])=0, PROPER(SUBSTITUTE(Table2[[#This Row],[unique_id]], "_", " ")), Table2[[#This Row],[_device_entity_name]]))</f>
        <v>Home 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21" t="str">
        <f>IF(ISBLANK(Table2[[#This Row],[device_model]]), "", Table2[[#This Row],[device_suggested_area]])</f>
        <v/>
      </c>
      <c r="BE99" s="22"/>
      <c r="BF99" s="21" t="s">
        <v>166</v>
      </c>
      <c r="BH99" s="21" t="s">
        <v>788</v>
      </c>
      <c r="BK99" s="21"/>
      <c r="BL99" s="21"/>
      <c r="BM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IF(LEN(Table2[[#This Row],[_device_entity_name]])=0, PROPER(SUBSTITUTE(Table2[[#This Row],[unique_id]], "_", " ")), Table2[[#This Row],[_device_entity_name]]))</f>
        <v>Home Secure Back Door 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21" t="str">
        <f>IF(ISBLANK(Table2[[#This Row],[device_model]]), "", Table2[[#This Row],[device_suggested_area]])</f>
        <v/>
      </c>
      <c r="BE100" s="22"/>
      <c r="BK100" s="21"/>
      <c r="BL100" s="21"/>
      <c r="BM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IF(LEN(Table2[[#This Row],[_device_entity_name]])=0, PROPER(SUBSTITUTE(Table2[[#This Row],[unique_id]], "_", " ")), Table2[[#This Row],[_device_entity_name]]))</f>
        <v>Home Secure Front Door 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21" t="str">
        <f>IF(ISBLANK(Table2[[#This Row],[device_model]]), "", Table2[[#This Row],[device_suggested_area]])</f>
        <v/>
      </c>
      <c r="BE101" s="22"/>
      <c r="BK101" s="21"/>
      <c r="BL101" s="21"/>
      <c r="BM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IF(LEN(Table2[[#This Row],[_device_entity_name]])=0, PROPER(SUBSTITUTE(Table2[[#This Row],[unique_id]], "_", " ")), Table2[[#This Row],[_device_entity_name]]))</f>
        <v>Home Sleep 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21" t="str">
        <f>IF(ISBLANK(Table2[[#This Row],[device_model]]), "", Table2[[#This Row],[device_suggested_area]])</f>
        <v/>
      </c>
      <c r="BE102" s="22"/>
      <c r="BK102" s="21"/>
      <c r="BL102" s="21"/>
      <c r="BM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IF(LEN(Table2[[#This Row],[_device_entity_name]])=0, PROPER(SUBSTITUTE(Table2[[#This Row],[unique_id]], "_", " ")), Table2[[#This Row],[_device_entity_name]]))</f>
        <v>Home Sleep 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21" t="str">
        <f>IF(ISBLANK(Table2[[#This Row],[device_model]]), "", Table2[[#This Row],[device_suggested_area]])</f>
        <v/>
      </c>
      <c r="BE103" s="22"/>
      <c r="BK103" s="21"/>
      <c r="BL103" s="21"/>
      <c r="BM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21" t="str">
        <f>IF(ISBLANK(Table2[[#This Row],[device_model]]), "", Table2[[#This Row],[device_suggested_area]])</f>
        <v/>
      </c>
      <c r="BE104" s="22"/>
      <c r="BK104" s="21"/>
      <c r="BL104" s="21"/>
      <c r="BM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IF(LEN(Table2[[#This Row],[_device_entity_name]])=0, PROPER(SUBSTITUTE(Table2[[#This Row],[unique_id]], "_", " ")), Table2[[#This Row],[_device_entity_name]]))</f>
        <v>Ada Fan</v>
      </c>
      <c r="G105" s="21" t="s">
        <v>130</v>
      </c>
      <c r="H105" s="21" t="s">
        <v>131</v>
      </c>
      <c r="I105" s="21" t="s">
        <v>132</v>
      </c>
      <c r="J105" s="21" t="s">
        <v>816</v>
      </c>
      <c r="M105" s="21" t="s">
        <v>136</v>
      </c>
      <c r="O105" s="22" t="s">
        <v>888</v>
      </c>
      <c r="P105" s="21" t="s">
        <v>166</v>
      </c>
      <c r="Q105" s="21" t="s">
        <v>858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853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21" t="str">
        <f>IF(ISBLANK(Table2[[#This Row],[device_model]]), "", Table2[[#This Row],[device_suggested_area]])</f>
        <v>Ada</v>
      </c>
      <c r="BB105" s="21" t="s">
        <v>533</v>
      </c>
      <c r="BC105" s="21" t="s">
        <v>376</v>
      </c>
      <c r="BD105" s="21" t="s">
        <v>133</v>
      </c>
      <c r="BE105" s="21" t="s">
        <v>375</v>
      </c>
      <c r="BF105" s="21" t="s">
        <v>130</v>
      </c>
      <c r="BJ105" s="21" t="s">
        <v>446</v>
      </c>
      <c r="BK105" s="21" t="s">
        <v>377</v>
      </c>
      <c r="BL105" s="21" t="s">
        <v>449</v>
      </c>
      <c r="BM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hidden="1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IF(LEN(Table2[[#This Row],[_device_entity_name]])=0, PROPER(SUBSTITUTE(Table2[[#This Row],[unique_id]], "_", " ")), Table2[[#This Row],[_device_entity_name]]))</f>
        <v>Edwin Fan</v>
      </c>
      <c r="G106" s="21" t="s">
        <v>127</v>
      </c>
      <c r="H106" s="21" t="s">
        <v>131</v>
      </c>
      <c r="I106" s="21" t="s">
        <v>132</v>
      </c>
      <c r="J106" s="21" t="s">
        <v>816</v>
      </c>
      <c r="M106" s="21" t="s">
        <v>136</v>
      </c>
      <c r="O106" s="22" t="s">
        <v>888</v>
      </c>
      <c r="P106" s="21" t="s">
        <v>166</v>
      </c>
      <c r="Q106" s="21" t="s">
        <v>858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853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21" t="str">
        <f>IF(ISBLANK(Table2[[#This Row],[device_model]]), "", Table2[[#This Row],[device_suggested_area]])</f>
        <v>Edwin</v>
      </c>
      <c r="BB106" s="21" t="s">
        <v>533</v>
      </c>
      <c r="BC106" s="21" t="s">
        <v>376</v>
      </c>
      <c r="BD106" s="21" t="s">
        <v>133</v>
      </c>
      <c r="BE106" s="21" t="s">
        <v>375</v>
      </c>
      <c r="BF106" s="21" t="s">
        <v>127</v>
      </c>
      <c r="BJ106" s="21" t="s">
        <v>446</v>
      </c>
      <c r="BK106" s="21" t="s">
        <v>378</v>
      </c>
      <c r="BL106" s="21" t="s">
        <v>450</v>
      </c>
      <c r="BM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hidden="1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IF(LEN(Table2[[#This Row],[_device_entity_name]])=0, PROPER(SUBSTITUTE(Table2[[#This Row],[unique_id]], "_", " ")), Table2[[#This Row],[_device_entity_name]]))</f>
        <v>Parents 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888</v>
      </c>
      <c r="P107" s="21" t="s">
        <v>166</v>
      </c>
      <c r="Q107" s="21" t="s">
        <v>858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853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21" t="str">
        <f>IF(ISBLANK(Table2[[#This Row],[device_model]]), "", Table2[[#This Row],[device_suggested_area]])</f>
        <v>Parents</v>
      </c>
      <c r="BB107" s="21" t="s">
        <v>533</v>
      </c>
      <c r="BC107" s="21" t="s">
        <v>376</v>
      </c>
      <c r="BD107" s="21" t="s">
        <v>133</v>
      </c>
      <c r="BE107" s="21" t="s">
        <v>375</v>
      </c>
      <c r="BF107" s="21" t="s">
        <v>194</v>
      </c>
      <c r="BJ107" s="21" t="s">
        <v>446</v>
      </c>
      <c r="BK107" s="21" t="s">
        <v>381</v>
      </c>
      <c r="BL107" s="21" t="s">
        <v>451</v>
      </c>
      <c r="BM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s="31" customFormat="1" ht="16" hidden="1" customHeight="1">
      <c r="A108" s="21">
        <v>1503</v>
      </c>
      <c r="B108" s="31" t="s">
        <v>26</v>
      </c>
      <c r="C108" s="31" t="s">
        <v>911</v>
      </c>
      <c r="D108" s="31" t="s">
        <v>149</v>
      </c>
      <c r="E108" s="32" t="s">
        <v>1048</v>
      </c>
      <c r="F108" s="33" t="str">
        <f>IF(ISBLANK(Table2[[#This Row],[unique_id]]), "", IF(LEN(Table2[[#This Row],[_device_entity_name]])=0, PROPER(SUBSTITUTE(Table2[[#This Row],[unique_id]], "_", " ")), Table2[[#This Row],[_device_entity_name]]))</f>
        <v>Template Old Kitchen Fan Plug Proxy</v>
      </c>
      <c r="G108" s="31" t="s">
        <v>208</v>
      </c>
      <c r="H108" s="31" t="s">
        <v>131</v>
      </c>
      <c r="I108" s="31" t="s">
        <v>132</v>
      </c>
      <c r="O108" s="34" t="s">
        <v>888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21" t="str">
        <f>IF(ISBLANK(Table2[[#This Row],[device_model]]), "", Table2[[#This Row],[device_suggested_area]])</f>
        <v>Kitchen</v>
      </c>
      <c r="BB108" s="31" t="s">
        <v>533</v>
      </c>
      <c r="BC108" s="31" t="s">
        <v>365</v>
      </c>
      <c r="BD108" s="31" t="s">
        <v>236</v>
      </c>
      <c r="BE108" s="31" t="s">
        <v>368</v>
      </c>
      <c r="BF108" s="31" t="s">
        <v>208</v>
      </c>
      <c r="BK108" s="33"/>
      <c r="BL108" s="33"/>
      <c r="BM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s="31" customFormat="1" ht="16" hidden="1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1045</v>
      </c>
      <c r="F109" s="33" t="str">
        <f>IF(ISBLANK(Table2[[#This Row],[unique_id]]), "", IF(LEN(Table2[[#This Row],[_device_entity_name]])=0, PROPER(SUBSTITUTE(Table2[[#This Row],[unique_id]], "_", " ")), Table2[[#This Row],[_device_entity_name]]))</f>
        <v>Old Kitchen Fan Plug</v>
      </c>
      <c r="G109" s="31" t="s">
        <v>208</v>
      </c>
      <c r="H109" s="31" t="s">
        <v>131</v>
      </c>
      <c r="I109" s="31" t="s">
        <v>132</v>
      </c>
      <c r="O109" s="34" t="s">
        <v>888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21" t="str">
        <f>IF(ISBLANK(Table2[[#This Row],[device_model]]), "", Table2[[#This Row],[device_suggested_area]])</f>
        <v>Kitchen</v>
      </c>
      <c r="BB109" s="31" t="s">
        <v>533</v>
      </c>
      <c r="BC109" s="31" t="s">
        <v>365</v>
      </c>
      <c r="BD109" s="31" t="s">
        <v>236</v>
      </c>
      <c r="BE109" s="31" t="s">
        <v>368</v>
      </c>
      <c r="BF109" s="31" t="s">
        <v>208</v>
      </c>
      <c r="BI109" s="31" t="s">
        <v>1115</v>
      </c>
      <c r="BJ109" s="31" t="s">
        <v>446</v>
      </c>
      <c r="BK109" s="33" t="s">
        <v>369</v>
      </c>
      <c r="BL109" s="33" t="s">
        <v>445</v>
      </c>
      <c r="BM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s="36" customFormat="1" ht="16" hidden="1" customHeight="1">
      <c r="A110" s="21">
        <v>1505</v>
      </c>
      <c r="B110" s="36" t="s">
        <v>26</v>
      </c>
      <c r="C110" s="36" t="s">
        <v>911</v>
      </c>
      <c r="D110" s="36" t="s">
        <v>149</v>
      </c>
      <c r="E110" s="37" t="s">
        <v>1041</v>
      </c>
      <c r="F110" s="38" t="str">
        <f>IF(ISBLANK(Table2[[#This Row],[unique_id]]), "", IF(LEN(Table2[[#This Row],[_device_entity_name]])=0, PROPER(SUBSTITUTE(Table2[[#This Row],[unique_id]], "_", " ")), Table2[[#This Row],[_device_entity_name]]))</f>
        <v>Template Kitchen Fan Plug Proxy</v>
      </c>
      <c r="G110" s="36" t="s">
        <v>208</v>
      </c>
      <c r="H110" s="36" t="s">
        <v>131</v>
      </c>
      <c r="I110" s="36" t="s">
        <v>132</v>
      </c>
      <c r="O110" s="39" t="s">
        <v>888</v>
      </c>
      <c r="P110" s="36" t="s">
        <v>166</v>
      </c>
      <c r="Q110" s="36" t="s">
        <v>858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1238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21" t="str">
        <f>IF(ISBLANK(Table2[[#This Row],[device_model]]), "", Table2[[#This Row],[device_suggested_area]])</f>
        <v>Kitchen</v>
      </c>
      <c r="BB110" s="36" t="s">
        <v>533</v>
      </c>
      <c r="BC110" s="36" t="s">
        <v>1035</v>
      </c>
      <c r="BD110" s="36" t="s">
        <v>1285</v>
      </c>
      <c r="BE110" s="36" t="s">
        <v>1004</v>
      </c>
      <c r="BF110" s="36" t="s">
        <v>208</v>
      </c>
      <c r="BM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s="36" customFormat="1" ht="16" customHeight="1">
      <c r="A111" s="21">
        <v>2517</v>
      </c>
      <c r="B111" s="64" t="s">
        <v>26</v>
      </c>
      <c r="C111" s="64" t="s">
        <v>1391</v>
      </c>
      <c r="D111" s="64" t="s">
        <v>149</v>
      </c>
      <c r="E111" s="64" t="s">
        <v>1393</v>
      </c>
      <c r="F111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Homeassistant Availability</v>
      </c>
      <c r="G111" s="64" t="s">
        <v>1421</v>
      </c>
      <c r="H111" s="64" t="s">
        <v>1388</v>
      </c>
      <c r="I111" s="64" t="s">
        <v>295</v>
      </c>
      <c r="J111" s="64"/>
      <c r="K111" s="64"/>
      <c r="L111" s="64"/>
      <c r="M111" s="64" t="s">
        <v>136</v>
      </c>
      <c r="N111" s="64"/>
      <c r="O111" s="66"/>
      <c r="P111" s="64"/>
      <c r="Q111" s="64"/>
      <c r="R111" s="64"/>
      <c r="S111" s="64"/>
      <c r="T111" s="67"/>
      <c r="U111" s="64"/>
      <c r="V111" s="66"/>
      <c r="W111" s="66"/>
      <c r="X111" s="66"/>
      <c r="Y111" s="66"/>
      <c r="Z111" s="66"/>
      <c r="AA111" s="66"/>
      <c r="AB111" s="64"/>
      <c r="AC111" s="64"/>
      <c r="AD111" s="64" t="s">
        <v>1389</v>
      </c>
      <c r="AE111" s="64"/>
      <c r="AF111" s="64">
        <v>120</v>
      </c>
      <c r="AG111" s="66" t="s">
        <v>34</v>
      </c>
      <c r="AH111" s="66"/>
      <c r="AI111" s="64"/>
      <c r="AJ11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111" s="64" t="str">
        <f>IF(ISBLANK(Table2[[#This Row],[index]]),  "", _xlfn.CONCAT("asystem/supervisor/", SUBSTITUTE(LOWER(Table2[[#This Row],[unique_id]]), "_", "/")))</f>
        <v>asystem/supervisor/service/homeassistant/availability</v>
      </c>
      <c r="AL111" s="64"/>
      <c r="AM111" s="64" t="s">
        <v>1423</v>
      </c>
      <c r="AN111" s="64"/>
      <c r="AO111" s="64"/>
      <c r="AP111" s="64"/>
      <c r="AQ111" s="64"/>
      <c r="AR111" s="64" t="s">
        <v>1107</v>
      </c>
      <c r="AS111" s="64">
        <v>1</v>
      </c>
      <c r="AT111" s="71"/>
      <c r="AU111" s="64"/>
      <c r="AV11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11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11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Homeassistant Availability</v>
      </c>
      <c r="AY11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64"/>
      <c r="BA111" s="64" t="str">
        <f>IF(ISBLANK(Table2[[#This Row],[device_model]]), "", Table2[[#This Row],[device_suggested_area]])</f>
        <v>Rack</v>
      </c>
      <c r="BB111" s="64" t="s">
        <v>1392</v>
      </c>
      <c r="BC111" s="64" t="s">
        <v>1302</v>
      </c>
      <c r="BD111" s="64" t="s">
        <v>1301</v>
      </c>
      <c r="BE111" s="64" t="s">
        <v>1132</v>
      </c>
      <c r="BF111" s="64" t="s">
        <v>28</v>
      </c>
      <c r="BG111" s="64"/>
      <c r="BH111" s="64"/>
      <c r="BI111" s="64"/>
      <c r="BJ111" s="64"/>
      <c r="BK111" s="73"/>
      <c r="BL111" s="64"/>
      <c r="BM11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s="36" customFormat="1" ht="16" customHeight="1">
      <c r="A112" s="62">
        <v>2518</v>
      </c>
      <c r="B112" s="64" t="s">
        <v>26</v>
      </c>
      <c r="C112" s="64" t="s">
        <v>1391</v>
      </c>
      <c r="D112" s="64" t="s">
        <v>149</v>
      </c>
      <c r="E112" s="64" t="s">
        <v>1394</v>
      </c>
      <c r="F112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Plex Availability</v>
      </c>
      <c r="G112" s="64" t="s">
        <v>1408</v>
      </c>
      <c r="H112" s="64" t="s">
        <v>1388</v>
      </c>
      <c r="I112" s="64" t="s">
        <v>295</v>
      </c>
      <c r="J112" s="64"/>
      <c r="K112" s="64"/>
      <c r="L112" s="64"/>
      <c r="M112" s="64" t="s">
        <v>136</v>
      </c>
      <c r="N112" s="64"/>
      <c r="O112" s="66"/>
      <c r="P112" s="64"/>
      <c r="Q112" s="64"/>
      <c r="R112" s="64"/>
      <c r="S112" s="64"/>
      <c r="T112" s="67"/>
      <c r="U112" s="64"/>
      <c r="V112" s="66"/>
      <c r="W112" s="66"/>
      <c r="X112" s="66"/>
      <c r="Y112" s="66"/>
      <c r="Z112" s="66"/>
      <c r="AA112" s="66"/>
      <c r="AB112" s="64"/>
      <c r="AC112" s="64"/>
      <c r="AD112" s="64" t="s">
        <v>1389</v>
      </c>
      <c r="AE112" s="64"/>
      <c r="AF112" s="64">
        <v>120</v>
      </c>
      <c r="AG112" s="66" t="s">
        <v>34</v>
      </c>
      <c r="AH112" s="66"/>
      <c r="AI112" s="64"/>
      <c r="AJ11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112" s="64" t="str">
        <f>IF(ISBLANK(Table2[[#This Row],[index]]),  "", _xlfn.CONCAT("asystem/supervisor/", SUBSTITUTE(LOWER(Table2[[#This Row],[unique_id]]), "_", "/")))</f>
        <v>asystem/supervisor/service/plex/availability</v>
      </c>
      <c r="AL112" s="64"/>
      <c r="AM112" s="64" t="s">
        <v>1423</v>
      </c>
      <c r="AN112" s="64"/>
      <c r="AO112" s="64"/>
      <c r="AP112" s="64"/>
      <c r="AQ112" s="64"/>
      <c r="AR112" s="64" t="s">
        <v>1107</v>
      </c>
      <c r="AS112" s="64">
        <v>1</v>
      </c>
      <c r="AT112" s="71"/>
      <c r="AU112" s="64"/>
      <c r="AV1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1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1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Plex Availability</v>
      </c>
      <c r="AY1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64"/>
      <c r="BA112" s="64" t="str">
        <f>IF(ISBLANK(Table2[[#This Row],[device_model]]), "", Table2[[#This Row],[device_suggested_area]])</f>
        <v>Rack</v>
      </c>
      <c r="BB112" s="64" t="s">
        <v>1392</v>
      </c>
      <c r="BC112" s="64" t="s">
        <v>1302</v>
      </c>
      <c r="BD112" s="64" t="s">
        <v>1301</v>
      </c>
      <c r="BE112" s="64" t="s">
        <v>1132</v>
      </c>
      <c r="BF112" s="64" t="s">
        <v>28</v>
      </c>
      <c r="BG112" s="64"/>
      <c r="BH112" s="64"/>
      <c r="BI112" s="64"/>
      <c r="BJ112" s="64"/>
      <c r="BK112" s="73"/>
      <c r="BL112" s="64"/>
      <c r="BM1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s="36" customFormat="1" ht="16" customHeight="1">
      <c r="A113" s="21">
        <v>2519</v>
      </c>
      <c r="B113" s="64" t="s">
        <v>26</v>
      </c>
      <c r="C113" s="64" t="s">
        <v>1391</v>
      </c>
      <c r="D113" s="64" t="s">
        <v>149</v>
      </c>
      <c r="E113" s="64" t="s">
        <v>1395</v>
      </c>
      <c r="F113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Grafana Availability</v>
      </c>
      <c r="G113" s="64" t="s">
        <v>1409</v>
      </c>
      <c r="H113" s="64" t="s">
        <v>1388</v>
      </c>
      <c r="I113" s="64" t="s">
        <v>295</v>
      </c>
      <c r="J113" s="64"/>
      <c r="K113" s="64"/>
      <c r="L113" s="64"/>
      <c r="M113" s="64" t="s">
        <v>136</v>
      </c>
      <c r="N113" s="64"/>
      <c r="O113" s="66"/>
      <c r="P113" s="64"/>
      <c r="Q113" s="64"/>
      <c r="R113" s="64"/>
      <c r="S113" s="64"/>
      <c r="T113" s="67"/>
      <c r="U113" s="64"/>
      <c r="V113" s="66"/>
      <c r="W113" s="66"/>
      <c r="X113" s="66"/>
      <c r="Y113" s="66"/>
      <c r="Z113" s="66"/>
      <c r="AA113" s="66"/>
      <c r="AB113" s="64"/>
      <c r="AC113" s="64"/>
      <c r="AD113" s="64" t="s">
        <v>1389</v>
      </c>
      <c r="AE113" s="64"/>
      <c r="AF113" s="64">
        <v>120</v>
      </c>
      <c r="AG113" s="66" t="s">
        <v>34</v>
      </c>
      <c r="AH113" s="66"/>
      <c r="AI113" s="64"/>
      <c r="AJ11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113" s="64" t="str">
        <f>IF(ISBLANK(Table2[[#This Row],[index]]),  "", _xlfn.CONCAT("asystem/supervisor/", SUBSTITUTE(LOWER(Table2[[#This Row],[unique_id]]), "_", "/")))</f>
        <v>asystem/supervisor/service/grafana/availability</v>
      </c>
      <c r="AL113" s="64"/>
      <c r="AM113" s="64" t="s">
        <v>1423</v>
      </c>
      <c r="AN113" s="64"/>
      <c r="AO113" s="64"/>
      <c r="AP113" s="64"/>
      <c r="AQ113" s="64"/>
      <c r="AR113" s="64" t="s">
        <v>1107</v>
      </c>
      <c r="AS113" s="64">
        <v>1</v>
      </c>
      <c r="AT113" s="71"/>
      <c r="AU113" s="64"/>
      <c r="AV1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1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1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Grafana Availability</v>
      </c>
      <c r="AY1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64"/>
      <c r="BA113" s="64" t="str">
        <f>IF(ISBLANK(Table2[[#This Row],[device_model]]), "", Table2[[#This Row],[device_suggested_area]])</f>
        <v>Rack</v>
      </c>
      <c r="BB113" s="64" t="s">
        <v>1392</v>
      </c>
      <c r="BC113" s="64" t="s">
        <v>1302</v>
      </c>
      <c r="BD113" s="64" t="s">
        <v>1301</v>
      </c>
      <c r="BE113" s="64" t="s">
        <v>1132</v>
      </c>
      <c r="BF113" s="64" t="s">
        <v>28</v>
      </c>
      <c r="BG113" s="64"/>
      <c r="BH113" s="64"/>
      <c r="BI113" s="64"/>
      <c r="BJ113" s="64"/>
      <c r="BK113" s="73"/>
      <c r="BL113" s="64"/>
      <c r="BM11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hidden="1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IF(LEN(Table2[[#This Row],[_device_entity_name]])=0, PROPER(SUBSTITUTE(Table2[[#This Row],[unique_id]], "_", " ")), Table2[[#This Row],[_device_entity_name]]))</f>
        <v>Lounge 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888</v>
      </c>
      <c r="P114" s="21" t="s">
        <v>166</v>
      </c>
      <c r="Q114" s="21" t="s">
        <v>858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853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21" t="str">
        <f>IF(ISBLANK(Table2[[#This Row],[device_model]]), "", Table2[[#This Row],[device_suggested_area]])</f>
        <v>Lounge</v>
      </c>
      <c r="BB114" s="21" t="s">
        <v>533</v>
      </c>
      <c r="BC114" s="21" t="s">
        <v>376</v>
      </c>
      <c r="BD114" s="21" t="s">
        <v>133</v>
      </c>
      <c r="BE114" s="21" t="s">
        <v>375</v>
      </c>
      <c r="BF114" s="21" t="s">
        <v>196</v>
      </c>
      <c r="BJ114" s="21" t="s">
        <v>446</v>
      </c>
      <c r="BK114" s="21" t="s">
        <v>382</v>
      </c>
      <c r="BL114" s="21" t="s">
        <v>452</v>
      </c>
      <c r="BM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hidden="1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IF(LEN(Table2[[#This Row],[_device_entity_name]])=0, PROPER(SUBSTITUTE(Table2[[#This Row],[unique_id]], "_", " ")), Table2[[#This Row],[_device_entity_name]]))</f>
        <v>Deck Fan</v>
      </c>
      <c r="G115" s="21" t="s">
        <v>363</v>
      </c>
      <c r="H115" s="21" t="s">
        <v>131</v>
      </c>
      <c r="I115" s="21" t="s">
        <v>132</v>
      </c>
      <c r="J115" s="21" t="s">
        <v>817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21" t="str">
        <f>IF(ISBLANK(Table2[[#This Row],[device_model]]), "", Table2[[#This Row],[device_suggested_area]])</f>
        <v/>
      </c>
      <c r="BE115" s="22"/>
      <c r="BF115" s="21" t="s">
        <v>363</v>
      </c>
      <c r="BK115" s="21"/>
      <c r="BL115" s="21"/>
      <c r="BM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IF(LEN(Table2[[#This Row],[_device_entity_name]])=0, PROPER(SUBSTITUTE(Table2[[#This Row],[unique_id]], "_", " ")), Table2[[#This Row],[_device_entity_name]]))</f>
        <v>Deck East Fan</v>
      </c>
      <c r="G116" s="21" t="s">
        <v>218</v>
      </c>
      <c r="H116" s="21" t="s">
        <v>131</v>
      </c>
      <c r="I116" s="21" t="s">
        <v>132</v>
      </c>
      <c r="O116" s="22" t="s">
        <v>888</v>
      </c>
      <c r="P116" s="21" t="s">
        <v>166</v>
      </c>
      <c r="Q116" s="21" t="s">
        <v>858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853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21" t="str">
        <f>IF(ISBLANK(Table2[[#This Row],[device_model]]), "", Table2[[#This Row],[device_suggested_area]])</f>
        <v>Deck</v>
      </c>
      <c r="BB116" s="21" t="s">
        <v>1160</v>
      </c>
      <c r="BC116" s="21" t="s">
        <v>376</v>
      </c>
      <c r="BD116" s="21" t="s">
        <v>133</v>
      </c>
      <c r="BE116" s="21" t="s">
        <v>375</v>
      </c>
      <c r="BF116" s="21" t="s">
        <v>363</v>
      </c>
      <c r="BJ116" s="21" t="s">
        <v>446</v>
      </c>
      <c r="BK116" s="21" t="s">
        <v>379</v>
      </c>
      <c r="BL116" s="21" t="s">
        <v>453</v>
      </c>
      <c r="BM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hidden="1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IF(LEN(Table2[[#This Row],[_device_entity_name]])=0, PROPER(SUBSTITUTE(Table2[[#This Row],[unique_id]], "_", " ")), Table2[[#This Row],[_device_entity_name]]))</f>
        <v>Deck West Fan</v>
      </c>
      <c r="G117" s="21" t="s">
        <v>217</v>
      </c>
      <c r="H117" s="21" t="s">
        <v>131</v>
      </c>
      <c r="I117" s="21" t="s">
        <v>132</v>
      </c>
      <c r="O117" s="22" t="s">
        <v>888</v>
      </c>
      <c r="P117" s="21" t="s">
        <v>166</v>
      </c>
      <c r="Q117" s="21" t="s">
        <v>858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853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21" t="str">
        <f>IF(ISBLANK(Table2[[#This Row],[device_model]]), "", Table2[[#This Row],[device_suggested_area]])</f>
        <v>Deck</v>
      </c>
      <c r="BB117" s="21" t="s">
        <v>1161</v>
      </c>
      <c r="BC117" s="21" t="s">
        <v>376</v>
      </c>
      <c r="BD117" s="21" t="s">
        <v>133</v>
      </c>
      <c r="BE117" s="21" t="s">
        <v>375</v>
      </c>
      <c r="BF117" s="21" t="s">
        <v>363</v>
      </c>
      <c r="BJ117" s="21" t="s">
        <v>446</v>
      </c>
      <c r="BK117" s="21" t="s">
        <v>380</v>
      </c>
      <c r="BL117" s="24" t="s">
        <v>454</v>
      </c>
      <c r="BM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hidden="1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21" t="str">
        <f>IF(ISBLANK(Table2[[#This Row],[device_model]]), "", Table2[[#This Row],[device_suggested_area]])</f>
        <v/>
      </c>
      <c r="BE118" s="22"/>
      <c r="BK118" s="21"/>
      <c r="BL118" s="24"/>
      <c r="BM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hidden="1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IF(LEN(Table2[[#This Row],[_device_entity_name]])=0, PROPER(SUBSTITUTE(Table2[[#This Row],[unique_id]], "_", " ")), Table2[[#This Row],[_device_entity_name]]))</f>
        <v>Ada Fan</v>
      </c>
      <c r="G119" s="21" t="s">
        <v>140</v>
      </c>
      <c r="H119" s="21" t="s">
        <v>139</v>
      </c>
      <c r="I119" s="21" t="s">
        <v>132</v>
      </c>
      <c r="J119" s="21" t="s">
        <v>818</v>
      </c>
      <c r="M119" s="21" t="s">
        <v>136</v>
      </c>
      <c r="O119" s="22" t="s">
        <v>888</v>
      </c>
      <c r="P119" s="21" t="s">
        <v>166</v>
      </c>
      <c r="Q119" s="21" t="s">
        <v>858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871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21" t="str">
        <f>IF(ISBLANK(Table2[[#This Row],[device_model]]), "", Table2[[#This Row],[device_suggested_area]])</f>
        <v/>
      </c>
      <c r="BE119" s="22"/>
      <c r="BF119" s="21" t="s">
        <v>130</v>
      </c>
      <c r="BK119" s="21"/>
      <c r="BL119" s="21"/>
      <c r="BM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hidden="1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IF(LEN(Table2[[#This Row],[_device_entity_name]])=0, PROPER(SUBSTITUTE(Table2[[#This Row],[unique_id]], "_", " ")), Table2[[#This Row],[_device_entity_name]]))</f>
        <v>Ada 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1002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856</v>
      </c>
      <c r="Z120" s="29" t="s">
        <v>1109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21" t="str">
        <f>Table2[[#This Row],[device_suggested_area]]</f>
        <v>Ada</v>
      </c>
      <c r="BA120" s="21" t="str">
        <f>IF(ISBLANK(Table2[[#This Row],[device_model]]), "", Table2[[#This Row],[device_suggested_area]])</f>
        <v>Ada</v>
      </c>
      <c r="BB120" s="21" t="s">
        <v>583</v>
      </c>
      <c r="BC120" s="21" t="s">
        <v>628</v>
      </c>
      <c r="BD120" s="21" t="s">
        <v>383</v>
      </c>
      <c r="BE120" s="21" t="s">
        <v>625</v>
      </c>
      <c r="BF120" s="21" t="s">
        <v>130</v>
      </c>
      <c r="BH120" s="21" t="s">
        <v>781</v>
      </c>
      <c r="BK120" s="21"/>
      <c r="BL120" s="21"/>
      <c r="BM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1051</v>
      </c>
      <c r="F121" s="25" t="str">
        <f>IF(ISBLANK(Table2[[#This Row],[unique_id]]), "", IF(LEN(Table2[[#This Row],[_device_entity_name]])=0, PROPER(SUBSTITUTE(Table2[[#This Row],[unique_id]], "_", " ")), Table2[[#This Row],[_device_entity_name]]))</f>
        <v>Ada Lamp Bulb 1</v>
      </c>
      <c r="H121" s="21" t="s">
        <v>139</v>
      </c>
      <c r="O121" s="22" t="s">
        <v>888</v>
      </c>
      <c r="P121" s="21" t="s">
        <v>166</v>
      </c>
      <c r="Q121" s="21" t="s">
        <v>858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854</v>
      </c>
      <c r="Z121" s="29" t="s">
        <v>1109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21" t="str">
        <f>Table2[[#This Row],[device_suggested_area]]</f>
        <v>Ada</v>
      </c>
      <c r="BA121" s="21" t="str">
        <f>IF(ISBLANK(Table2[[#This Row],[device_model]]), "", Table2[[#This Row],[device_suggested_area]])</f>
        <v>Ada</v>
      </c>
      <c r="BB121" s="21" t="s">
        <v>1137</v>
      </c>
      <c r="BC121" s="21" t="s">
        <v>628</v>
      </c>
      <c r="BD121" s="21" t="s">
        <v>383</v>
      </c>
      <c r="BE121" s="21" t="s">
        <v>625</v>
      </c>
      <c r="BF121" s="21" t="s">
        <v>130</v>
      </c>
      <c r="BH121" s="21" t="s">
        <v>781</v>
      </c>
      <c r="BK121" s="21" t="s">
        <v>556</v>
      </c>
      <c r="BL121" s="21"/>
      <c r="BM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hidden="1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IF(LEN(Table2[[#This Row],[_device_entity_name]])=0, PROPER(SUBSTITUTE(Table2[[#This Row],[unique_id]], "_", " ")), Table2[[#This Row],[_device_entity_name]]))</f>
        <v>Edwin 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1002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856</v>
      </c>
      <c r="Z122" s="29" t="s">
        <v>1109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21" t="str">
        <f>Table2[[#This Row],[device_suggested_area]]</f>
        <v>Edwin</v>
      </c>
      <c r="BA122" s="21" t="str">
        <f>IF(ISBLANK(Table2[[#This Row],[device_model]]), "", Table2[[#This Row],[device_suggested_area]])</f>
        <v>Edwin</v>
      </c>
      <c r="BB122" s="21" t="s">
        <v>583</v>
      </c>
      <c r="BC122" s="21" t="s">
        <v>628</v>
      </c>
      <c r="BD122" s="21" t="s">
        <v>383</v>
      </c>
      <c r="BE122" s="21" t="s">
        <v>625</v>
      </c>
      <c r="BF122" s="21" t="s">
        <v>127</v>
      </c>
      <c r="BH122" s="21" t="s">
        <v>781</v>
      </c>
      <c r="BK122" s="21"/>
      <c r="BL122" s="21"/>
      <c r="BM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1052</v>
      </c>
      <c r="F123" s="25" t="str">
        <f>IF(ISBLANK(Table2[[#This Row],[unique_id]]), "", IF(LEN(Table2[[#This Row],[_device_entity_name]])=0, PROPER(SUBSTITUTE(Table2[[#This Row],[unique_id]], "_", " ")), Table2[[#This Row],[_device_entity_name]]))</f>
        <v>Edwin Lamp Bulb 1</v>
      </c>
      <c r="H123" s="21" t="s">
        <v>139</v>
      </c>
      <c r="O123" s="22" t="s">
        <v>888</v>
      </c>
      <c r="P123" s="21" t="s">
        <v>166</v>
      </c>
      <c r="Q123" s="21" t="s">
        <v>858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854</v>
      </c>
      <c r="Z123" s="29" t="s">
        <v>1109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21" t="str">
        <f>Table2[[#This Row],[device_suggested_area]]</f>
        <v>Edwin</v>
      </c>
      <c r="BA123" s="21" t="str">
        <f>IF(ISBLANK(Table2[[#This Row],[device_model]]), "", Table2[[#This Row],[device_suggested_area]])</f>
        <v>Edwin</v>
      </c>
      <c r="BB123" s="21" t="s">
        <v>1137</v>
      </c>
      <c r="BC123" s="21" t="s">
        <v>628</v>
      </c>
      <c r="BD123" s="21" t="s">
        <v>383</v>
      </c>
      <c r="BE123" s="21" t="s">
        <v>625</v>
      </c>
      <c r="BF123" s="21" t="s">
        <v>127</v>
      </c>
      <c r="BH123" s="21" t="s">
        <v>781</v>
      </c>
      <c r="BK123" s="21" t="s">
        <v>581</v>
      </c>
      <c r="BL123" s="21"/>
      <c r="BM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hidden="1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IF(LEN(Table2[[#This Row],[_device_entity_name]])=0, PROPER(SUBSTITUTE(Table2[[#This Row],[unique_id]], "_", " ")), Table2[[#This Row],[_device_entity_name]]))</f>
        <v>Edwin Fan</v>
      </c>
      <c r="G124" s="21" t="s">
        <v>192</v>
      </c>
      <c r="H124" s="21" t="s">
        <v>139</v>
      </c>
      <c r="I124" s="21" t="s">
        <v>132</v>
      </c>
      <c r="J124" s="21" t="s">
        <v>818</v>
      </c>
      <c r="M124" s="21" t="s">
        <v>136</v>
      </c>
      <c r="O124" s="22" t="s">
        <v>888</v>
      </c>
      <c r="P124" s="21" t="s">
        <v>166</v>
      </c>
      <c r="Q124" s="21" t="s">
        <v>858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872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21" t="str">
        <f>IF(ISBLANK(Table2[[#This Row],[device_model]]), "", Table2[[#This Row],[device_suggested_area]])</f>
        <v/>
      </c>
      <c r="BE124" s="22"/>
      <c r="BF124" s="21" t="s">
        <v>127</v>
      </c>
      <c r="BK124" s="21"/>
      <c r="BL124" s="21"/>
      <c r="BM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IF(LEN(Table2[[#This Row],[_device_entity_name]])=0, PROPER(SUBSTITUTE(Table2[[#This Row],[unique_id]], "_", " ")), Table2[[#This Row],[_device_entity_name]]))</f>
        <v>Edwin Night 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999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856</v>
      </c>
      <c r="Z125" s="29" t="s">
        <v>1110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21" t="str">
        <f>Table2[[#This Row],[device_suggested_area]]</f>
        <v>Edwin</v>
      </c>
      <c r="BA125" s="21" t="str">
        <f>IF(ISBLANK(Table2[[#This Row],[device_model]]), "", Table2[[#This Row],[device_suggested_area]])</f>
        <v>Edwin</v>
      </c>
      <c r="BB125" s="21" t="s">
        <v>584</v>
      </c>
      <c r="BC125" s="21" t="s">
        <v>547</v>
      </c>
      <c r="BD125" s="21" t="s">
        <v>383</v>
      </c>
      <c r="BE125" s="21" t="s">
        <v>548</v>
      </c>
      <c r="BF125" s="21" t="s">
        <v>127</v>
      </c>
      <c r="BH125" s="21" t="s">
        <v>781</v>
      </c>
      <c r="BK125" s="21"/>
      <c r="BL125" s="21"/>
      <c r="BM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hidden="1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1053</v>
      </c>
      <c r="F126" s="25" t="str">
        <f>IF(ISBLANK(Table2[[#This Row],[unique_id]]), "", IF(LEN(Table2[[#This Row],[_device_entity_name]])=0, PROPER(SUBSTITUTE(Table2[[#This Row],[unique_id]], "_", " ")), Table2[[#This Row],[_device_entity_name]]))</f>
        <v>Edwin Night Light Bulb 1</v>
      </c>
      <c r="H126" s="21" t="s">
        <v>139</v>
      </c>
      <c r="O126" s="22" t="s">
        <v>888</v>
      </c>
      <c r="P126" s="21" t="s">
        <v>166</v>
      </c>
      <c r="Q126" s="21" t="s">
        <v>858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854</v>
      </c>
      <c r="Z126" s="29" t="s">
        <v>1110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21" t="str">
        <f>Table2[[#This Row],[device_suggested_area]]</f>
        <v>Edwin</v>
      </c>
      <c r="BA126" s="21" t="str">
        <f>IF(ISBLANK(Table2[[#This Row],[device_model]]), "", Table2[[#This Row],[device_suggested_area]])</f>
        <v>Edwin</v>
      </c>
      <c r="BB126" s="21" t="s">
        <v>1138</v>
      </c>
      <c r="BC126" s="21" t="s">
        <v>547</v>
      </c>
      <c r="BD126" s="21" t="s">
        <v>383</v>
      </c>
      <c r="BE126" s="21" t="s">
        <v>548</v>
      </c>
      <c r="BF126" s="21" t="s">
        <v>127</v>
      </c>
      <c r="BH126" s="21" t="s">
        <v>781</v>
      </c>
      <c r="BK126" s="21" t="s">
        <v>557</v>
      </c>
      <c r="BL126" s="21"/>
      <c r="BM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hidden="1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IF(LEN(Table2[[#This Row],[_device_entity_name]])=0, PROPER(SUBSTITUTE(Table2[[#This Row],[unique_id]], "_", " ")), Table2[[#This Row],[_device_entity_name]]))</f>
        <v>Hallway Main</v>
      </c>
      <c r="G127" s="21" t="s">
        <v>202</v>
      </c>
      <c r="H127" s="21" t="s">
        <v>139</v>
      </c>
      <c r="I127" s="21" t="s">
        <v>132</v>
      </c>
      <c r="J127" s="21" t="s">
        <v>820</v>
      </c>
      <c r="K127" s="21" t="s">
        <v>1038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856</v>
      </c>
      <c r="Z127" s="29" t="s">
        <v>1111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21" t="str">
        <f>Table2[[#This Row],[device_suggested_area]]</f>
        <v>Hallway</v>
      </c>
      <c r="BA127" s="21" t="str">
        <f>IF(ISBLANK(Table2[[#This Row],[device_model]]), "", Table2[[#This Row],[device_suggested_area]])</f>
        <v>Hallway</v>
      </c>
      <c r="BB127" s="21" t="s">
        <v>1139</v>
      </c>
      <c r="BC127" s="21" t="s">
        <v>547</v>
      </c>
      <c r="BD127" s="21" t="s">
        <v>383</v>
      </c>
      <c r="BE127" s="21" t="s">
        <v>548</v>
      </c>
      <c r="BF127" s="21" t="s">
        <v>417</v>
      </c>
      <c r="BK127" s="21"/>
      <c r="BL127" s="21"/>
      <c r="BM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1054</v>
      </c>
      <c r="F128" s="25" t="str">
        <f>IF(ISBLANK(Table2[[#This Row],[unique_id]]), "", IF(LEN(Table2[[#This Row],[_device_entity_name]])=0, PROPER(SUBSTITUTE(Table2[[#This Row],[unique_id]], "_", " ")), Table2[[#This Row],[_device_entity_name]]))</f>
        <v>Hallway Main Bulb 1</v>
      </c>
      <c r="H128" s="21" t="s">
        <v>139</v>
      </c>
      <c r="O128" s="22" t="s">
        <v>888</v>
      </c>
      <c r="P128" s="21" t="s">
        <v>166</v>
      </c>
      <c r="Q128" s="21" t="s">
        <v>858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854</v>
      </c>
      <c r="Z128" s="29" t="s">
        <v>1111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21" t="str">
        <f>Table2[[#This Row],[device_suggested_area]]</f>
        <v>Hallway</v>
      </c>
      <c r="BA128" s="21" t="str">
        <f>IF(ISBLANK(Table2[[#This Row],[device_model]]), "", Table2[[#This Row],[device_suggested_area]])</f>
        <v>Hallway</v>
      </c>
      <c r="BB128" s="21" t="s">
        <v>1140</v>
      </c>
      <c r="BC128" s="21" t="s">
        <v>547</v>
      </c>
      <c r="BD128" s="21" t="s">
        <v>383</v>
      </c>
      <c r="BE128" s="21" t="s">
        <v>548</v>
      </c>
      <c r="BF128" s="21" t="s">
        <v>417</v>
      </c>
      <c r="BK128" s="21" t="s">
        <v>558</v>
      </c>
      <c r="BL128" s="21"/>
      <c r="BM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hidden="1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1055</v>
      </c>
      <c r="F129" s="25" t="str">
        <f>IF(ISBLANK(Table2[[#This Row],[unique_id]]), "", IF(LEN(Table2[[#This Row],[_device_entity_name]])=0, PROPER(SUBSTITUTE(Table2[[#This Row],[unique_id]], "_", " ")), Table2[[#This Row],[_device_entity_name]]))</f>
        <v>Hallway Main Bulb 2</v>
      </c>
      <c r="H129" s="21" t="s">
        <v>139</v>
      </c>
      <c r="O129" s="22" t="s">
        <v>888</v>
      </c>
      <c r="P129" s="21" t="s">
        <v>166</v>
      </c>
      <c r="Q129" s="21" t="s">
        <v>858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854</v>
      </c>
      <c r="Z129" s="29" t="s">
        <v>1111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21" t="str">
        <f>Table2[[#This Row],[device_suggested_area]]</f>
        <v>Hallway</v>
      </c>
      <c r="BA129" s="21" t="str">
        <f>IF(ISBLANK(Table2[[#This Row],[device_model]]), "", Table2[[#This Row],[device_suggested_area]])</f>
        <v>Hallway</v>
      </c>
      <c r="BB129" s="21" t="s">
        <v>1141</v>
      </c>
      <c r="BC129" s="21" t="s">
        <v>547</v>
      </c>
      <c r="BD129" s="21" t="s">
        <v>383</v>
      </c>
      <c r="BE129" s="21" t="s">
        <v>548</v>
      </c>
      <c r="BF129" s="21" t="s">
        <v>417</v>
      </c>
      <c r="BK129" s="21" t="s">
        <v>559</v>
      </c>
      <c r="BL129" s="21"/>
      <c r="BM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hidden="1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1056</v>
      </c>
      <c r="F130" s="25" t="str">
        <f>IF(ISBLANK(Table2[[#This Row],[unique_id]]), "", IF(LEN(Table2[[#This Row],[_device_entity_name]])=0, PROPER(SUBSTITUTE(Table2[[#This Row],[unique_id]], "_", " ")), Table2[[#This Row],[_device_entity_name]]))</f>
        <v>Hallway Main Bulb 3</v>
      </c>
      <c r="H130" s="21" t="s">
        <v>139</v>
      </c>
      <c r="O130" s="22" t="s">
        <v>888</v>
      </c>
      <c r="P130" s="21" t="s">
        <v>166</v>
      </c>
      <c r="Q130" s="21" t="s">
        <v>858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854</v>
      </c>
      <c r="Z130" s="29" t="s">
        <v>1111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21" t="str">
        <f>Table2[[#This Row],[device_suggested_area]]</f>
        <v>Hallway</v>
      </c>
      <c r="BA130" s="21" t="str">
        <f>IF(ISBLANK(Table2[[#This Row],[device_model]]), "", Table2[[#This Row],[device_suggested_area]])</f>
        <v>Hallway</v>
      </c>
      <c r="BB130" s="21" t="s">
        <v>1142</v>
      </c>
      <c r="BC130" s="21" t="s">
        <v>547</v>
      </c>
      <c r="BD130" s="21" t="s">
        <v>383</v>
      </c>
      <c r="BE130" s="21" t="s">
        <v>548</v>
      </c>
      <c r="BF130" s="21" t="s">
        <v>417</v>
      </c>
      <c r="BK130" s="21" t="s">
        <v>560</v>
      </c>
      <c r="BL130" s="21"/>
      <c r="BM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hidden="1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1057</v>
      </c>
      <c r="F131" s="25" t="str">
        <f>IF(ISBLANK(Table2[[#This Row],[unique_id]]), "", IF(LEN(Table2[[#This Row],[_device_entity_name]])=0, PROPER(SUBSTITUTE(Table2[[#This Row],[unique_id]], "_", " ")), Table2[[#This Row],[_device_entity_name]]))</f>
        <v>Hallway Main Bulb 4</v>
      </c>
      <c r="H131" s="21" t="s">
        <v>139</v>
      </c>
      <c r="O131" s="22" t="s">
        <v>888</v>
      </c>
      <c r="P131" s="21" t="s">
        <v>166</v>
      </c>
      <c r="Q131" s="21" t="s">
        <v>858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854</v>
      </c>
      <c r="Z131" s="29" t="s">
        <v>1111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21" t="str">
        <f>Table2[[#This Row],[device_suggested_area]]</f>
        <v>Hallway</v>
      </c>
      <c r="BA131" s="21" t="str">
        <f>IF(ISBLANK(Table2[[#This Row],[device_model]]), "", Table2[[#This Row],[device_suggested_area]])</f>
        <v>Hallway</v>
      </c>
      <c r="BB131" s="21" t="s">
        <v>1143</v>
      </c>
      <c r="BC131" s="21" t="s">
        <v>547</v>
      </c>
      <c r="BD131" s="21" t="s">
        <v>383</v>
      </c>
      <c r="BE131" s="21" t="s">
        <v>548</v>
      </c>
      <c r="BF131" s="21" t="s">
        <v>417</v>
      </c>
      <c r="BK131" s="21" t="s">
        <v>561</v>
      </c>
      <c r="BL131" s="21"/>
      <c r="BM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hidden="1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970</v>
      </c>
      <c r="F132" s="25" t="str">
        <f>IF(ISBLANK(Table2[[#This Row],[unique_id]]), "", IF(LEN(Table2[[#This Row],[_device_entity_name]])=0, PROPER(SUBSTITUTE(Table2[[#This Row],[unique_id]], "_", " ")), Table2[[#This Row],[_device_entity_name]]))</f>
        <v>Hallway Sconces</v>
      </c>
      <c r="G132" s="21" t="s">
        <v>972</v>
      </c>
      <c r="H132" s="21" t="s">
        <v>139</v>
      </c>
      <c r="I132" s="21" t="s">
        <v>132</v>
      </c>
      <c r="J132" s="21" t="s">
        <v>962</v>
      </c>
      <c r="K132" s="21" t="s">
        <v>1038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856</v>
      </c>
      <c r="Z132" s="22" t="s">
        <v>1112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21" t="str">
        <f>Table2[[#This Row],[device_suggested_area]]</f>
        <v>Hallway</v>
      </c>
      <c r="BA132" s="21" t="str">
        <f>IF(ISBLANK(Table2[[#This Row],[device_model]]), "", Table2[[#This Row],[device_suggested_area]])</f>
        <v>Hallway</v>
      </c>
      <c r="BB132" s="21" t="s">
        <v>962</v>
      </c>
      <c r="BC132" s="21" t="s">
        <v>965</v>
      </c>
      <c r="BD132" s="21" t="s">
        <v>510</v>
      </c>
      <c r="BE132" s="21" t="s">
        <v>963</v>
      </c>
      <c r="BF132" s="21" t="s">
        <v>417</v>
      </c>
      <c r="BK132" s="21"/>
      <c r="BL132" s="21"/>
      <c r="BM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hidden="1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971</v>
      </c>
      <c r="F133" s="25" t="str">
        <f>IF(ISBLANK(Table2[[#This Row],[unique_id]]), "", IF(LEN(Table2[[#This Row],[_device_entity_name]])=0, PROPER(SUBSTITUTE(Table2[[#This Row],[unique_id]], "_", " ")), Table2[[#This Row],[_device_entity_name]]))</f>
        <v>Hallway Sconces Bulb 1</v>
      </c>
      <c r="H133" s="21" t="s">
        <v>139</v>
      </c>
      <c r="O133" s="22" t="s">
        <v>888</v>
      </c>
      <c r="P133" s="21" t="s">
        <v>166</v>
      </c>
      <c r="Q133" s="21" t="s">
        <v>858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854</v>
      </c>
      <c r="Z133" s="22" t="s">
        <v>1112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21" t="str">
        <f>Table2[[#This Row],[device_suggested_area]]</f>
        <v>Hallway</v>
      </c>
      <c r="BA133" s="21" t="str">
        <f>IF(ISBLANK(Table2[[#This Row],[device_model]]), "", Table2[[#This Row],[device_suggested_area]])</f>
        <v>Hallway</v>
      </c>
      <c r="BB133" s="21" t="s">
        <v>1126</v>
      </c>
      <c r="BC133" s="21" t="s">
        <v>965</v>
      </c>
      <c r="BD133" s="21" t="s">
        <v>510</v>
      </c>
      <c r="BE133" s="21" t="s">
        <v>963</v>
      </c>
      <c r="BF133" s="21" t="s">
        <v>417</v>
      </c>
      <c r="BK133" s="21" t="s">
        <v>973</v>
      </c>
      <c r="BL133" s="21"/>
      <c r="BM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hidden="1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1460</v>
      </c>
      <c r="F134" s="25" t="str">
        <f>IF(ISBLANK(Table2[[#This Row],[unique_id]]), "", IF(LEN(Table2[[#This Row],[_device_entity_name]])=0, PROPER(SUBSTITUTE(Table2[[#This Row],[unique_id]], "_", " ")), Table2[[#This Row],[_device_entity_name]]))</f>
        <v>Hallway Sconces Bulb 2</v>
      </c>
      <c r="H134" s="21" t="s">
        <v>139</v>
      </c>
      <c r="O134" s="22" t="s">
        <v>888</v>
      </c>
      <c r="P134" s="21" t="s">
        <v>166</v>
      </c>
      <c r="Q134" s="21" t="s">
        <v>858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854</v>
      </c>
      <c r="Z134" s="22" t="s">
        <v>1112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21" t="str">
        <f>Table2[[#This Row],[device_suggested_area]]</f>
        <v>Hallway</v>
      </c>
      <c r="BA134" s="21" t="str">
        <f>IF(ISBLANK(Table2[[#This Row],[device_model]]), "", Table2[[#This Row],[device_suggested_area]])</f>
        <v>Hallway</v>
      </c>
      <c r="BB134" s="21" t="s">
        <v>1127</v>
      </c>
      <c r="BC134" s="21" t="s">
        <v>965</v>
      </c>
      <c r="BD134" s="21" t="s">
        <v>510</v>
      </c>
      <c r="BE134" s="21" t="s">
        <v>963</v>
      </c>
      <c r="BF134" s="21" t="s">
        <v>417</v>
      </c>
      <c r="BK134" s="21" t="s">
        <v>974</v>
      </c>
      <c r="BL134" s="21"/>
      <c r="BM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hidden="1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IF(LEN(Table2[[#This Row],[_device_entity_name]])=0, PROPER(SUBSTITUTE(Table2[[#This Row],[unique_id]], "_", " ")), Table2[[#This Row],[_device_entity_name]]))</f>
        <v>Dining Main</v>
      </c>
      <c r="G135" s="21" t="s">
        <v>138</v>
      </c>
      <c r="H135" s="21" t="s">
        <v>139</v>
      </c>
      <c r="I135" s="21" t="s">
        <v>132</v>
      </c>
      <c r="J135" s="21" t="s">
        <v>820</v>
      </c>
      <c r="K135" s="21" t="s">
        <v>998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856</v>
      </c>
      <c r="Z135" s="29" t="s">
        <v>1109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21" t="str">
        <f>Table2[[#This Row],[device_suggested_area]]</f>
        <v>Dining</v>
      </c>
      <c r="BA135" s="21" t="str">
        <f>IF(ISBLANK(Table2[[#This Row],[device_model]]), "", Table2[[#This Row],[device_suggested_area]])</f>
        <v>Dining</v>
      </c>
      <c r="BB135" s="21" t="s">
        <v>1139</v>
      </c>
      <c r="BC135" s="21" t="s">
        <v>547</v>
      </c>
      <c r="BD135" s="21" t="s">
        <v>383</v>
      </c>
      <c r="BE135" s="21" t="s">
        <v>548</v>
      </c>
      <c r="BF135" s="21" t="s">
        <v>195</v>
      </c>
      <c r="BK135" s="21"/>
      <c r="BL135" s="21"/>
      <c r="BM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hidden="1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1058</v>
      </c>
      <c r="F136" s="25" t="str">
        <f>IF(ISBLANK(Table2[[#This Row],[unique_id]]), "", IF(LEN(Table2[[#This Row],[_device_entity_name]])=0, PROPER(SUBSTITUTE(Table2[[#This Row],[unique_id]], "_", " ")), Table2[[#This Row],[_device_entity_name]]))</f>
        <v>Dining Main Bulb 1</v>
      </c>
      <c r="H136" s="21" t="s">
        <v>139</v>
      </c>
      <c r="O136" s="22" t="s">
        <v>888</v>
      </c>
      <c r="P136" s="21" t="s">
        <v>166</v>
      </c>
      <c r="Q136" s="21" t="s">
        <v>858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854</v>
      </c>
      <c r="Z136" s="29" t="s">
        <v>1109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21" t="str">
        <f>Table2[[#This Row],[device_suggested_area]]</f>
        <v>Dining</v>
      </c>
      <c r="BA136" s="21" t="str">
        <f>IF(ISBLANK(Table2[[#This Row],[device_model]]), "", Table2[[#This Row],[device_suggested_area]])</f>
        <v>Dining</v>
      </c>
      <c r="BB136" s="21" t="s">
        <v>1140</v>
      </c>
      <c r="BC136" s="21" t="s">
        <v>547</v>
      </c>
      <c r="BD136" s="21" t="s">
        <v>383</v>
      </c>
      <c r="BE136" s="21" t="s">
        <v>548</v>
      </c>
      <c r="BF136" s="21" t="s">
        <v>195</v>
      </c>
      <c r="BK136" s="21" t="s">
        <v>562</v>
      </c>
      <c r="BL136" s="21"/>
      <c r="BM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hidden="1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1059</v>
      </c>
      <c r="F137" s="25" t="str">
        <f>IF(ISBLANK(Table2[[#This Row],[unique_id]]), "", IF(LEN(Table2[[#This Row],[_device_entity_name]])=0, PROPER(SUBSTITUTE(Table2[[#This Row],[unique_id]], "_", " ")), Table2[[#This Row],[_device_entity_name]]))</f>
        <v>Dining Main Bulb 2</v>
      </c>
      <c r="H137" s="21" t="s">
        <v>139</v>
      </c>
      <c r="O137" s="22" t="s">
        <v>888</v>
      </c>
      <c r="P137" s="21" t="s">
        <v>166</v>
      </c>
      <c r="Q137" s="21" t="s">
        <v>858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854</v>
      </c>
      <c r="Z137" s="29" t="s">
        <v>1109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21" t="str">
        <f>Table2[[#This Row],[device_suggested_area]]</f>
        <v>Dining</v>
      </c>
      <c r="BA137" s="21" t="str">
        <f>IF(ISBLANK(Table2[[#This Row],[device_model]]), "", Table2[[#This Row],[device_suggested_area]])</f>
        <v>Dining</v>
      </c>
      <c r="BB137" s="21" t="s">
        <v>1141</v>
      </c>
      <c r="BC137" s="21" t="s">
        <v>547</v>
      </c>
      <c r="BD137" s="21" t="s">
        <v>383</v>
      </c>
      <c r="BE137" s="21" t="s">
        <v>548</v>
      </c>
      <c r="BF137" s="21" t="s">
        <v>195</v>
      </c>
      <c r="BK137" s="21" t="s">
        <v>563</v>
      </c>
      <c r="BL137" s="21"/>
      <c r="BM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hidden="1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1060</v>
      </c>
      <c r="F138" s="25" t="str">
        <f>IF(ISBLANK(Table2[[#This Row],[unique_id]]), "", IF(LEN(Table2[[#This Row],[_device_entity_name]])=0, PROPER(SUBSTITUTE(Table2[[#This Row],[unique_id]], "_", " ")), Table2[[#This Row],[_device_entity_name]]))</f>
        <v>Dining Main Bulb 3</v>
      </c>
      <c r="H138" s="21" t="s">
        <v>139</v>
      </c>
      <c r="O138" s="22" t="s">
        <v>888</v>
      </c>
      <c r="P138" s="21" t="s">
        <v>166</v>
      </c>
      <c r="Q138" s="21" t="s">
        <v>858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854</v>
      </c>
      <c r="Z138" s="29" t="s">
        <v>1109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21" t="str">
        <f>Table2[[#This Row],[device_suggested_area]]</f>
        <v>Dining</v>
      </c>
      <c r="BA138" s="21" t="str">
        <f>IF(ISBLANK(Table2[[#This Row],[device_model]]), "", Table2[[#This Row],[device_suggested_area]])</f>
        <v>Dining</v>
      </c>
      <c r="BB138" s="21" t="s">
        <v>1142</v>
      </c>
      <c r="BC138" s="21" t="s">
        <v>547</v>
      </c>
      <c r="BD138" s="21" t="s">
        <v>383</v>
      </c>
      <c r="BE138" s="21" t="s">
        <v>548</v>
      </c>
      <c r="BF138" s="21" t="s">
        <v>195</v>
      </c>
      <c r="BK138" s="21" t="s">
        <v>564</v>
      </c>
      <c r="BL138" s="21"/>
      <c r="BM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hidden="1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1061</v>
      </c>
      <c r="F139" s="25" t="str">
        <f>IF(ISBLANK(Table2[[#This Row],[unique_id]]), "", IF(LEN(Table2[[#This Row],[_device_entity_name]])=0, PROPER(SUBSTITUTE(Table2[[#This Row],[unique_id]], "_", " ")), Table2[[#This Row],[_device_entity_name]]))</f>
        <v>Dining Main Bulb 4</v>
      </c>
      <c r="H139" s="21" t="s">
        <v>139</v>
      </c>
      <c r="O139" s="22" t="s">
        <v>888</v>
      </c>
      <c r="P139" s="21" t="s">
        <v>166</v>
      </c>
      <c r="Q139" s="21" t="s">
        <v>858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854</v>
      </c>
      <c r="Z139" s="29" t="s">
        <v>1109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21" t="str">
        <f>Table2[[#This Row],[device_suggested_area]]</f>
        <v>Dining</v>
      </c>
      <c r="BA139" s="21" t="str">
        <f>IF(ISBLANK(Table2[[#This Row],[device_model]]), "", Table2[[#This Row],[device_suggested_area]])</f>
        <v>Dining</v>
      </c>
      <c r="BB139" s="21" t="s">
        <v>1143</v>
      </c>
      <c r="BC139" s="21" t="s">
        <v>547</v>
      </c>
      <c r="BD139" s="21" t="s">
        <v>383</v>
      </c>
      <c r="BE139" s="21" t="s">
        <v>548</v>
      </c>
      <c r="BF139" s="21" t="s">
        <v>195</v>
      </c>
      <c r="BK139" s="21" t="s">
        <v>565</v>
      </c>
      <c r="BL139" s="21"/>
      <c r="BM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hidden="1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1062</v>
      </c>
      <c r="F140" s="25" t="str">
        <f>IF(ISBLANK(Table2[[#This Row],[unique_id]]), "", IF(LEN(Table2[[#This Row],[_device_entity_name]])=0, PROPER(SUBSTITUTE(Table2[[#This Row],[unique_id]], "_", " ")), Table2[[#This Row],[_device_entity_name]]))</f>
        <v>Dining Main Bulb 5</v>
      </c>
      <c r="H140" s="21" t="s">
        <v>139</v>
      </c>
      <c r="O140" s="22" t="s">
        <v>888</v>
      </c>
      <c r="P140" s="21" t="s">
        <v>166</v>
      </c>
      <c r="Q140" s="21" t="s">
        <v>858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854</v>
      </c>
      <c r="Z140" s="29" t="s">
        <v>1109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21" t="str">
        <f>Table2[[#This Row],[device_suggested_area]]</f>
        <v>Dining</v>
      </c>
      <c r="BA140" s="21" t="str">
        <f>IF(ISBLANK(Table2[[#This Row],[device_model]]), "", Table2[[#This Row],[device_suggested_area]])</f>
        <v>Dining</v>
      </c>
      <c r="BB140" s="21" t="s">
        <v>1144</v>
      </c>
      <c r="BC140" s="21" t="s">
        <v>547</v>
      </c>
      <c r="BD140" s="21" t="s">
        <v>383</v>
      </c>
      <c r="BE140" s="21" t="s">
        <v>548</v>
      </c>
      <c r="BF140" s="21" t="s">
        <v>195</v>
      </c>
      <c r="BK140" s="21" t="s">
        <v>566</v>
      </c>
      <c r="BL140" s="21"/>
      <c r="BM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hidden="1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1063</v>
      </c>
      <c r="F141" s="25" t="str">
        <f>IF(ISBLANK(Table2[[#This Row],[unique_id]]), "", IF(LEN(Table2[[#This Row],[_device_entity_name]])=0, PROPER(SUBSTITUTE(Table2[[#This Row],[unique_id]], "_", " ")), Table2[[#This Row],[_device_entity_name]]))</f>
        <v>Dining Main Bulb 6</v>
      </c>
      <c r="H141" s="21" t="s">
        <v>139</v>
      </c>
      <c r="O141" s="22" t="s">
        <v>888</v>
      </c>
      <c r="P141" s="21" t="s">
        <v>166</v>
      </c>
      <c r="Q141" s="21" t="s">
        <v>858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854</v>
      </c>
      <c r="Z141" s="29" t="s">
        <v>1109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21" t="str">
        <f>Table2[[#This Row],[device_suggested_area]]</f>
        <v>Dining</v>
      </c>
      <c r="BA141" s="21" t="str">
        <f>IF(ISBLANK(Table2[[#This Row],[device_model]]), "", Table2[[#This Row],[device_suggested_area]])</f>
        <v>Dining</v>
      </c>
      <c r="BB141" s="21" t="s">
        <v>1145</v>
      </c>
      <c r="BC141" s="21" t="s">
        <v>547</v>
      </c>
      <c r="BD141" s="21" t="s">
        <v>383</v>
      </c>
      <c r="BE141" s="21" t="s">
        <v>548</v>
      </c>
      <c r="BF141" s="21" t="s">
        <v>195</v>
      </c>
      <c r="BK141" s="21" t="s">
        <v>567</v>
      </c>
      <c r="BL141" s="21"/>
      <c r="BM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hidden="1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IF(LEN(Table2[[#This Row],[_device_entity_name]])=0, PROPER(SUBSTITUTE(Table2[[#This Row],[unique_id]], "_", " ")), Table2[[#This Row],[_device_entity_name]]))</f>
        <v>Lounge Main</v>
      </c>
      <c r="G142" s="21" t="s">
        <v>209</v>
      </c>
      <c r="H142" s="21" t="s">
        <v>139</v>
      </c>
      <c r="I142" s="21" t="s">
        <v>132</v>
      </c>
      <c r="J142" s="21" t="s">
        <v>820</v>
      </c>
      <c r="K142" s="21" t="s">
        <v>998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856</v>
      </c>
      <c r="Z142" s="29" t="s">
        <v>1109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21" t="str">
        <f>Table2[[#This Row],[device_suggested_area]]</f>
        <v>Lounge</v>
      </c>
      <c r="BA142" s="21" t="str">
        <f>IF(ISBLANK(Table2[[#This Row],[device_model]]), "", Table2[[#This Row],[device_suggested_area]])</f>
        <v>Lounge</v>
      </c>
      <c r="BB142" s="21" t="s">
        <v>1139</v>
      </c>
      <c r="BC142" s="21" t="s">
        <v>547</v>
      </c>
      <c r="BD142" s="21" t="s">
        <v>383</v>
      </c>
      <c r="BE142" s="21" t="s">
        <v>548</v>
      </c>
      <c r="BF142" s="21" t="s">
        <v>196</v>
      </c>
      <c r="BK142" s="21"/>
      <c r="BL142" s="21"/>
      <c r="BM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hidden="1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1064</v>
      </c>
      <c r="F143" s="25" t="str">
        <f>IF(ISBLANK(Table2[[#This Row],[unique_id]]), "", IF(LEN(Table2[[#This Row],[_device_entity_name]])=0, PROPER(SUBSTITUTE(Table2[[#This Row],[unique_id]], "_", " ")), Table2[[#This Row],[_device_entity_name]]))</f>
        <v>Lounge Main Bulb 1</v>
      </c>
      <c r="H143" s="21" t="s">
        <v>139</v>
      </c>
      <c r="O143" s="22" t="s">
        <v>888</v>
      </c>
      <c r="P143" s="21" t="s">
        <v>166</v>
      </c>
      <c r="Q143" s="21" t="s">
        <v>858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854</v>
      </c>
      <c r="Z143" s="29" t="s">
        <v>1109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21" t="str">
        <f>Table2[[#This Row],[device_suggested_area]]</f>
        <v>Lounge</v>
      </c>
      <c r="BA143" s="21" t="str">
        <f>IF(ISBLANK(Table2[[#This Row],[device_model]]), "", Table2[[#This Row],[device_suggested_area]])</f>
        <v>Lounge</v>
      </c>
      <c r="BB143" s="21" t="s">
        <v>1140</v>
      </c>
      <c r="BC143" s="21" t="s">
        <v>547</v>
      </c>
      <c r="BD143" s="21" t="s">
        <v>383</v>
      </c>
      <c r="BE143" s="21" t="s">
        <v>548</v>
      </c>
      <c r="BF143" s="21" t="s">
        <v>196</v>
      </c>
      <c r="BK143" s="21" t="s">
        <v>568</v>
      </c>
      <c r="BL143" s="21"/>
      <c r="BM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hidden="1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1065</v>
      </c>
      <c r="F144" s="25" t="str">
        <f>IF(ISBLANK(Table2[[#This Row],[unique_id]]), "", IF(LEN(Table2[[#This Row],[_device_entity_name]])=0, PROPER(SUBSTITUTE(Table2[[#This Row],[unique_id]], "_", " ")), Table2[[#This Row],[_device_entity_name]]))</f>
        <v>Lounge Main Bulb 2</v>
      </c>
      <c r="H144" s="21" t="s">
        <v>139</v>
      </c>
      <c r="O144" s="22" t="s">
        <v>888</v>
      </c>
      <c r="P144" s="21" t="s">
        <v>166</v>
      </c>
      <c r="Q144" s="21" t="s">
        <v>858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854</v>
      </c>
      <c r="Z144" s="29" t="s">
        <v>1109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21" t="str">
        <f>Table2[[#This Row],[device_suggested_area]]</f>
        <v>Lounge</v>
      </c>
      <c r="BA144" s="21" t="str">
        <f>IF(ISBLANK(Table2[[#This Row],[device_model]]), "", Table2[[#This Row],[device_suggested_area]])</f>
        <v>Lounge</v>
      </c>
      <c r="BB144" s="21" t="s">
        <v>1141</v>
      </c>
      <c r="BC144" s="21" t="s">
        <v>547</v>
      </c>
      <c r="BD144" s="21" t="s">
        <v>383</v>
      </c>
      <c r="BE144" s="21" t="s">
        <v>548</v>
      </c>
      <c r="BF144" s="21" t="s">
        <v>196</v>
      </c>
      <c r="BK144" s="21" t="s">
        <v>569</v>
      </c>
      <c r="BL144" s="21"/>
      <c r="BM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hidden="1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1066</v>
      </c>
      <c r="F145" s="25" t="str">
        <f>IF(ISBLANK(Table2[[#This Row],[unique_id]]), "", IF(LEN(Table2[[#This Row],[_device_entity_name]])=0, PROPER(SUBSTITUTE(Table2[[#This Row],[unique_id]], "_", " ")), Table2[[#This Row],[_device_entity_name]]))</f>
        <v>Lounge Main Bulb 3</v>
      </c>
      <c r="H145" s="21" t="s">
        <v>139</v>
      </c>
      <c r="O145" s="22" t="s">
        <v>888</v>
      </c>
      <c r="P145" s="21" t="s">
        <v>166</v>
      </c>
      <c r="Q145" s="21" t="s">
        <v>858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854</v>
      </c>
      <c r="Z145" s="29" t="s">
        <v>1109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21" t="str">
        <f>Table2[[#This Row],[device_suggested_area]]</f>
        <v>Lounge</v>
      </c>
      <c r="BA145" s="21" t="str">
        <f>IF(ISBLANK(Table2[[#This Row],[device_model]]), "", Table2[[#This Row],[device_suggested_area]])</f>
        <v>Lounge</v>
      </c>
      <c r="BB145" s="21" t="s">
        <v>1142</v>
      </c>
      <c r="BC145" s="21" t="s">
        <v>547</v>
      </c>
      <c r="BD145" s="21" t="s">
        <v>383</v>
      </c>
      <c r="BE145" s="21" t="s">
        <v>548</v>
      </c>
      <c r="BF145" s="21" t="s">
        <v>196</v>
      </c>
      <c r="BK145" s="21" t="s">
        <v>570</v>
      </c>
      <c r="BL145" s="21"/>
      <c r="BM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hidden="1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IF(LEN(Table2[[#This Row],[_device_entity_name]])=0, PROPER(SUBSTITUTE(Table2[[#This Row],[unique_id]], "_", " ")), Table2[[#This Row],[_device_entity_name]]))</f>
        <v>Lounge Fan</v>
      </c>
      <c r="G146" s="21" t="s">
        <v>193</v>
      </c>
      <c r="H146" s="21" t="s">
        <v>139</v>
      </c>
      <c r="I146" s="21" t="s">
        <v>132</v>
      </c>
      <c r="J146" s="21" t="s">
        <v>821</v>
      </c>
      <c r="M146" s="21" t="s">
        <v>136</v>
      </c>
      <c r="O146" s="22" t="s">
        <v>888</v>
      </c>
      <c r="P146" s="21" t="s">
        <v>166</v>
      </c>
      <c r="Q146" s="21" t="s">
        <v>858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873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21" t="str">
        <f>IF(ISBLANK(Table2[[#This Row],[device_model]]), "", Table2[[#This Row],[device_suggested_area]])</f>
        <v/>
      </c>
      <c r="BE146" s="22"/>
      <c r="BF146" s="21" t="s">
        <v>196</v>
      </c>
      <c r="BH146" s="21" t="s">
        <v>781</v>
      </c>
      <c r="BK146" s="21"/>
      <c r="BL146" s="21"/>
      <c r="BM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hidden="1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IF(LEN(Table2[[#This Row],[_device_entity_name]])=0, PROPER(SUBSTITUTE(Table2[[#This Row],[unique_id]], "_", " ")), Table2[[#This Row],[_device_entity_name]]))</f>
        <v>Lounge 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1002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856</v>
      </c>
      <c r="Z147" s="29" t="s">
        <v>1109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21" t="str">
        <f>Table2[[#This Row],[device_suggested_area]]</f>
        <v>Lounge</v>
      </c>
      <c r="BA147" s="21" t="str">
        <f>IF(ISBLANK(Table2[[#This Row],[device_model]]), "", Table2[[#This Row],[device_suggested_area]])</f>
        <v>Lounge</v>
      </c>
      <c r="BB147" s="21" t="s">
        <v>583</v>
      </c>
      <c r="BC147" s="21" t="s">
        <v>547</v>
      </c>
      <c r="BD147" s="21" t="s">
        <v>383</v>
      </c>
      <c r="BE147" s="21" t="s">
        <v>548</v>
      </c>
      <c r="BF147" s="21" t="s">
        <v>196</v>
      </c>
      <c r="BH147" s="21" t="s">
        <v>781</v>
      </c>
      <c r="BK147" s="21"/>
      <c r="BL147" s="21"/>
      <c r="BM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hidden="1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1067</v>
      </c>
      <c r="F148" s="25" t="str">
        <f>IF(ISBLANK(Table2[[#This Row],[unique_id]]), "", IF(LEN(Table2[[#This Row],[_device_entity_name]])=0, PROPER(SUBSTITUTE(Table2[[#This Row],[unique_id]], "_", " ")), Table2[[#This Row],[_device_entity_name]]))</f>
        <v>Lounge Lamp Bulb 1</v>
      </c>
      <c r="H148" s="21" t="s">
        <v>139</v>
      </c>
      <c r="O148" s="22" t="s">
        <v>888</v>
      </c>
      <c r="P148" s="21" t="s">
        <v>166</v>
      </c>
      <c r="Q148" s="21" t="s">
        <v>858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854</v>
      </c>
      <c r="Z148" s="29" t="s">
        <v>1110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21" t="str">
        <f>Table2[[#This Row],[device_suggested_area]]</f>
        <v>Lounge</v>
      </c>
      <c r="BA148" s="21" t="str">
        <f>IF(ISBLANK(Table2[[#This Row],[device_model]]), "", Table2[[#This Row],[device_suggested_area]])</f>
        <v>Lounge</v>
      </c>
      <c r="BB148" s="21" t="s">
        <v>1137</v>
      </c>
      <c r="BC148" s="21" t="s">
        <v>547</v>
      </c>
      <c r="BD148" s="21" t="s">
        <v>383</v>
      </c>
      <c r="BE148" s="21" t="s">
        <v>548</v>
      </c>
      <c r="BF148" s="21" t="s">
        <v>196</v>
      </c>
      <c r="BH148" s="21" t="s">
        <v>781</v>
      </c>
      <c r="BK148" s="21" t="s">
        <v>618</v>
      </c>
      <c r="BL148" s="21"/>
      <c r="BM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hidden="1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IF(LEN(Table2[[#This Row],[_device_entity_name]])=0, PROPER(SUBSTITUTE(Table2[[#This Row],[unique_id]], "_", " ")), Table2[[#This Row],[_device_entity_name]]))</f>
        <v>Parents Main</v>
      </c>
      <c r="G149" s="21" t="s">
        <v>198</v>
      </c>
      <c r="H149" s="21" t="s">
        <v>139</v>
      </c>
      <c r="I149" s="21" t="s">
        <v>132</v>
      </c>
      <c r="J149" s="24" t="s">
        <v>820</v>
      </c>
      <c r="K149" s="21" t="s">
        <v>1001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856</v>
      </c>
      <c r="Z149" s="29" t="s">
        <v>1111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21" t="str">
        <f>Table2[[#This Row],[device_suggested_area]]</f>
        <v>Parents</v>
      </c>
      <c r="BA149" s="21" t="str">
        <f>IF(ISBLANK(Table2[[#This Row],[device_model]]), "", Table2[[#This Row],[device_suggested_area]])</f>
        <v>Parents</v>
      </c>
      <c r="BB149" s="21" t="s">
        <v>1139</v>
      </c>
      <c r="BC149" s="21" t="s">
        <v>547</v>
      </c>
      <c r="BD149" s="21" t="s">
        <v>383</v>
      </c>
      <c r="BE149" s="21" t="s">
        <v>548</v>
      </c>
      <c r="BF149" s="21" t="s">
        <v>194</v>
      </c>
      <c r="BK149" s="21"/>
      <c r="BL149" s="21"/>
      <c r="BM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1068</v>
      </c>
      <c r="F150" s="25" t="str">
        <f>IF(ISBLANK(Table2[[#This Row],[unique_id]]), "", IF(LEN(Table2[[#This Row],[_device_entity_name]])=0, PROPER(SUBSTITUTE(Table2[[#This Row],[unique_id]], "_", " ")), Table2[[#This Row],[_device_entity_name]]))</f>
        <v>Parents Main Bulb 1</v>
      </c>
      <c r="H150" s="21" t="s">
        <v>139</v>
      </c>
      <c r="O150" s="22" t="s">
        <v>888</v>
      </c>
      <c r="P150" s="21" t="s">
        <v>166</v>
      </c>
      <c r="Q150" s="21" t="s">
        <v>858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854</v>
      </c>
      <c r="Z150" s="29" t="s">
        <v>1111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21" t="str">
        <f>Table2[[#This Row],[device_suggested_area]]</f>
        <v>Parents</v>
      </c>
      <c r="BA150" s="21" t="str">
        <f>IF(ISBLANK(Table2[[#This Row],[device_model]]), "", Table2[[#This Row],[device_suggested_area]])</f>
        <v>Parents</v>
      </c>
      <c r="BB150" s="21" t="s">
        <v>1140</v>
      </c>
      <c r="BC150" s="21" t="s">
        <v>547</v>
      </c>
      <c r="BD150" s="21" t="s">
        <v>383</v>
      </c>
      <c r="BE150" s="21" t="s">
        <v>548</v>
      </c>
      <c r="BF150" s="21" t="s">
        <v>194</v>
      </c>
      <c r="BK150" s="21" t="s">
        <v>546</v>
      </c>
      <c r="BL150" s="21"/>
      <c r="BM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hidden="1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1069</v>
      </c>
      <c r="F151" s="25" t="str">
        <f>IF(ISBLANK(Table2[[#This Row],[unique_id]]), "", IF(LEN(Table2[[#This Row],[_device_entity_name]])=0, PROPER(SUBSTITUTE(Table2[[#This Row],[unique_id]], "_", " ")), Table2[[#This Row],[_device_entity_name]]))</f>
        <v>Parents Main Bulb 2</v>
      </c>
      <c r="H151" s="21" t="s">
        <v>139</v>
      </c>
      <c r="O151" s="22" t="s">
        <v>888</v>
      </c>
      <c r="P151" s="21" t="s">
        <v>166</v>
      </c>
      <c r="Q151" s="21" t="s">
        <v>858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854</v>
      </c>
      <c r="Z151" s="29" t="s">
        <v>1111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21" t="str">
        <f>Table2[[#This Row],[device_suggested_area]]</f>
        <v>Parents</v>
      </c>
      <c r="BA151" s="21" t="str">
        <f>IF(ISBLANK(Table2[[#This Row],[device_model]]), "", Table2[[#This Row],[device_suggested_area]])</f>
        <v>Parents</v>
      </c>
      <c r="BB151" s="21" t="s">
        <v>1141</v>
      </c>
      <c r="BC151" s="21" t="s">
        <v>547</v>
      </c>
      <c r="BD151" s="21" t="s">
        <v>383</v>
      </c>
      <c r="BE151" s="21" t="s">
        <v>548</v>
      </c>
      <c r="BF151" s="21" t="s">
        <v>194</v>
      </c>
      <c r="BK151" s="21" t="s">
        <v>553</v>
      </c>
      <c r="BL151" s="21"/>
      <c r="BM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hidden="1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1070</v>
      </c>
      <c r="F152" s="25" t="str">
        <f>IF(ISBLANK(Table2[[#This Row],[unique_id]]), "", IF(LEN(Table2[[#This Row],[_device_entity_name]])=0, PROPER(SUBSTITUTE(Table2[[#This Row],[unique_id]], "_", " ")), Table2[[#This Row],[_device_entity_name]]))</f>
        <v>Parents Main Bulb 3</v>
      </c>
      <c r="H152" s="21" t="s">
        <v>139</v>
      </c>
      <c r="O152" s="22" t="s">
        <v>888</v>
      </c>
      <c r="P152" s="21" t="s">
        <v>166</v>
      </c>
      <c r="Q152" s="21" t="s">
        <v>858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854</v>
      </c>
      <c r="Z152" s="29" t="s">
        <v>1111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21" t="str">
        <f>Table2[[#This Row],[device_suggested_area]]</f>
        <v>Parents</v>
      </c>
      <c r="BA152" s="21" t="str">
        <f>IF(ISBLANK(Table2[[#This Row],[device_model]]), "", Table2[[#This Row],[device_suggested_area]])</f>
        <v>Parents</v>
      </c>
      <c r="BB152" s="21" t="s">
        <v>1142</v>
      </c>
      <c r="BC152" s="21" t="s">
        <v>547</v>
      </c>
      <c r="BD152" s="21" t="s">
        <v>383</v>
      </c>
      <c r="BE152" s="21" t="s">
        <v>548</v>
      </c>
      <c r="BF152" s="21" t="s">
        <v>194</v>
      </c>
      <c r="BK152" s="21" t="s">
        <v>554</v>
      </c>
      <c r="BL152" s="21"/>
      <c r="BM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hidden="1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983</v>
      </c>
      <c r="F153" s="25" t="str">
        <f>IF(ISBLANK(Table2[[#This Row],[unique_id]]), "", IF(LEN(Table2[[#This Row],[_device_entity_name]])=0, PROPER(SUBSTITUTE(Table2[[#This Row],[unique_id]], "_", " ")), Table2[[#This Row],[_device_entity_name]]))</f>
        <v>Parents Jane Bedside</v>
      </c>
      <c r="G153" s="21" t="s">
        <v>981</v>
      </c>
      <c r="H153" s="21" t="s">
        <v>139</v>
      </c>
      <c r="I153" s="21" t="s">
        <v>132</v>
      </c>
      <c r="J153" s="21" t="s">
        <v>996</v>
      </c>
      <c r="K153" s="21" t="s">
        <v>1000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856</v>
      </c>
      <c r="Z153" s="22" t="s">
        <v>1112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21" t="str">
        <f>Table2[[#This Row],[device_suggested_area]]</f>
        <v>Parents</v>
      </c>
      <c r="BA153" s="21" t="str">
        <f>IF(ISBLANK(Table2[[#This Row],[device_model]]), "", Table2[[#This Row],[device_suggested_area]])</f>
        <v>Parents</v>
      </c>
      <c r="BB153" s="21" t="s">
        <v>981</v>
      </c>
      <c r="BC153" s="21" t="s">
        <v>965</v>
      </c>
      <c r="BD153" s="21" t="s">
        <v>510</v>
      </c>
      <c r="BE153" s="21" t="s">
        <v>963</v>
      </c>
      <c r="BF153" s="21" t="s">
        <v>194</v>
      </c>
      <c r="BH153" s="21" t="s">
        <v>781</v>
      </c>
      <c r="BK153" s="21"/>
      <c r="BL153" s="21"/>
      <c r="BM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hidden="1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984</v>
      </c>
      <c r="F154" s="25" t="str">
        <f>IF(ISBLANK(Table2[[#This Row],[unique_id]]), "", IF(LEN(Table2[[#This Row],[_device_entity_name]])=0, PROPER(SUBSTITUTE(Table2[[#This Row],[unique_id]], "_", " ")), Table2[[#This Row],[_device_entity_name]]))</f>
        <v>Parents Jane Bedside Bulb 1</v>
      </c>
      <c r="H154" s="21" t="s">
        <v>139</v>
      </c>
      <c r="O154" s="22" t="s">
        <v>888</v>
      </c>
      <c r="P154" s="21" t="s">
        <v>166</v>
      </c>
      <c r="Q154" s="21" t="s">
        <v>858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854</v>
      </c>
      <c r="Z154" s="22" t="s">
        <v>1112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21" t="str">
        <f>Table2[[#This Row],[device_suggested_area]]</f>
        <v>Parents</v>
      </c>
      <c r="BA154" s="21" t="str">
        <f>IF(ISBLANK(Table2[[#This Row],[device_model]]), "", Table2[[#This Row],[device_suggested_area]])</f>
        <v>Parents</v>
      </c>
      <c r="BB154" s="21" t="s">
        <v>1128</v>
      </c>
      <c r="BC154" s="21" t="s">
        <v>965</v>
      </c>
      <c r="BD154" s="21" t="s">
        <v>510</v>
      </c>
      <c r="BE154" s="21" t="s">
        <v>963</v>
      </c>
      <c r="BF154" s="21" t="s">
        <v>194</v>
      </c>
      <c r="BH154" s="21" t="s">
        <v>781</v>
      </c>
      <c r="BK154" s="21" t="s">
        <v>969</v>
      </c>
      <c r="BL154" s="21"/>
      <c r="BM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hidden="1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985</v>
      </c>
      <c r="F155" s="25" t="str">
        <f>IF(ISBLANK(Table2[[#This Row],[unique_id]]), "", IF(LEN(Table2[[#This Row],[_device_entity_name]])=0, PROPER(SUBSTITUTE(Table2[[#This Row],[unique_id]], "_", " ")), Table2[[#This Row],[_device_entity_name]]))</f>
        <v>Parents Graham Bedside</v>
      </c>
      <c r="G155" s="21" t="s">
        <v>982</v>
      </c>
      <c r="H155" s="21" t="s">
        <v>139</v>
      </c>
      <c r="I155" s="21" t="s">
        <v>132</v>
      </c>
      <c r="J155" s="21" t="s">
        <v>997</v>
      </c>
      <c r="K155" s="21" t="s">
        <v>1000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856</v>
      </c>
      <c r="Z155" s="22" t="s">
        <v>1112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21" t="str">
        <f>Table2[[#This Row],[device_suggested_area]]</f>
        <v>Parents</v>
      </c>
      <c r="BA155" s="21" t="str">
        <f>IF(ISBLANK(Table2[[#This Row],[device_model]]), "", Table2[[#This Row],[device_suggested_area]])</f>
        <v>Parents</v>
      </c>
      <c r="BB155" s="21" t="s">
        <v>982</v>
      </c>
      <c r="BC155" s="21" t="s">
        <v>965</v>
      </c>
      <c r="BD155" s="21" t="s">
        <v>510</v>
      </c>
      <c r="BE155" s="21" t="s">
        <v>963</v>
      </c>
      <c r="BF155" s="21" t="s">
        <v>194</v>
      </c>
      <c r="BH155" s="21" t="s">
        <v>781</v>
      </c>
      <c r="BK155" s="21"/>
      <c r="BL155" s="21"/>
      <c r="BM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986</v>
      </c>
      <c r="F156" s="25" t="str">
        <f>IF(ISBLANK(Table2[[#This Row],[unique_id]]), "", IF(LEN(Table2[[#This Row],[_device_entity_name]])=0, PROPER(SUBSTITUTE(Table2[[#This Row],[unique_id]], "_", " ")), Table2[[#This Row],[_device_entity_name]]))</f>
        <v>Parents Graham Bedside Bulb 1</v>
      </c>
      <c r="H156" s="21" t="s">
        <v>139</v>
      </c>
      <c r="O156" s="22" t="s">
        <v>888</v>
      </c>
      <c r="P156" s="21" t="s">
        <v>166</v>
      </c>
      <c r="Q156" s="21" t="s">
        <v>858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854</v>
      </c>
      <c r="Z156" s="22" t="s">
        <v>1112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21" t="str">
        <f>Table2[[#This Row],[device_suggested_area]]</f>
        <v>Parents</v>
      </c>
      <c r="BA156" s="21" t="str">
        <f>IF(ISBLANK(Table2[[#This Row],[device_model]]), "", Table2[[#This Row],[device_suggested_area]])</f>
        <v>Parents</v>
      </c>
      <c r="BB156" s="21" t="s">
        <v>1129</v>
      </c>
      <c r="BC156" s="21" t="s">
        <v>965</v>
      </c>
      <c r="BD156" s="21" t="s">
        <v>510</v>
      </c>
      <c r="BE156" s="21" t="s">
        <v>963</v>
      </c>
      <c r="BF156" s="21" t="s">
        <v>194</v>
      </c>
      <c r="BH156" s="21" t="s">
        <v>781</v>
      </c>
      <c r="BK156" s="21" t="s">
        <v>968</v>
      </c>
      <c r="BL156" s="21"/>
      <c r="BM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hidden="1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839</v>
      </c>
      <c r="F157" s="25" t="str">
        <f>IF(ISBLANK(Table2[[#This Row],[unique_id]]), "", IF(LEN(Table2[[#This Row],[_device_entity_name]])=0, PROPER(SUBSTITUTE(Table2[[#This Row],[unique_id]], "_", " ")), Table2[[#This Row],[_device_entity_name]]))</f>
        <v>Study Lamp</v>
      </c>
      <c r="G157" s="21" t="s">
        <v>840</v>
      </c>
      <c r="H157" s="21" t="s">
        <v>139</v>
      </c>
      <c r="I157" s="21" t="s">
        <v>132</v>
      </c>
      <c r="J157" s="21" t="s">
        <v>583</v>
      </c>
      <c r="K157" s="21" t="s">
        <v>1002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856</v>
      </c>
      <c r="Z157" s="29" t="s">
        <v>1109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21" t="str">
        <f>Table2[[#This Row],[device_suggested_area]]</f>
        <v>Study</v>
      </c>
      <c r="BA157" s="21" t="str">
        <f>IF(ISBLANK(Table2[[#This Row],[device_model]]), "", Table2[[#This Row],[device_suggested_area]])</f>
        <v>Study</v>
      </c>
      <c r="BB157" s="21" t="s">
        <v>583</v>
      </c>
      <c r="BC157" s="21" t="s">
        <v>547</v>
      </c>
      <c r="BD157" s="21" t="s">
        <v>383</v>
      </c>
      <c r="BE157" s="21" t="s">
        <v>548</v>
      </c>
      <c r="BF157" s="21" t="s">
        <v>362</v>
      </c>
      <c r="BH157" s="21" t="s">
        <v>781</v>
      </c>
      <c r="BK157" s="21"/>
      <c r="BL157" s="21"/>
      <c r="BM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1071</v>
      </c>
      <c r="F158" s="25" t="str">
        <f>IF(ISBLANK(Table2[[#This Row],[unique_id]]), "", IF(LEN(Table2[[#This Row],[_device_entity_name]])=0, PROPER(SUBSTITUTE(Table2[[#This Row],[unique_id]], "_", " ")), Table2[[#This Row],[_device_entity_name]]))</f>
        <v>Study Lamp Bulb 1</v>
      </c>
      <c r="H158" s="21" t="s">
        <v>139</v>
      </c>
      <c r="O158" s="22" t="s">
        <v>888</v>
      </c>
      <c r="P158" s="21" t="s">
        <v>166</v>
      </c>
      <c r="Q158" s="21" t="s">
        <v>858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854</v>
      </c>
      <c r="Z158" s="29" t="s">
        <v>1109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21" t="str">
        <f>Table2[[#This Row],[device_suggested_area]]</f>
        <v>Study</v>
      </c>
      <c r="BA158" s="21" t="str">
        <f>IF(ISBLANK(Table2[[#This Row],[device_model]]), "", Table2[[#This Row],[device_suggested_area]])</f>
        <v>Study</v>
      </c>
      <c r="BB158" s="21" t="s">
        <v>1137</v>
      </c>
      <c r="BC158" s="21" t="s">
        <v>547</v>
      </c>
      <c r="BD158" s="21" t="s">
        <v>383</v>
      </c>
      <c r="BE158" s="21" t="s">
        <v>548</v>
      </c>
      <c r="BF158" s="21" t="s">
        <v>362</v>
      </c>
      <c r="BH158" s="21" t="s">
        <v>781</v>
      </c>
      <c r="BK158" s="21" t="s">
        <v>841</v>
      </c>
      <c r="BL158" s="21"/>
      <c r="BM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hidden="1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IF(LEN(Table2[[#This Row],[_device_entity_name]])=0, PROPER(SUBSTITUTE(Table2[[#This Row],[unique_id]], "_", " ")), Table2[[#This Row],[_device_entity_name]]))</f>
        <v>Kitchen Main</v>
      </c>
      <c r="G159" s="21" t="s">
        <v>204</v>
      </c>
      <c r="H159" s="21" t="s">
        <v>139</v>
      </c>
      <c r="I159" s="21" t="s">
        <v>132</v>
      </c>
      <c r="J159" s="24" t="s">
        <v>820</v>
      </c>
      <c r="K159" s="21" t="s">
        <v>998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856</v>
      </c>
      <c r="Z159" s="29" t="s">
        <v>1109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21" t="str">
        <f>Table2[[#This Row],[device_suggested_area]]</f>
        <v>Kitchen</v>
      </c>
      <c r="BA159" s="21" t="str">
        <f>IF(ISBLANK(Table2[[#This Row],[device_model]]), "", Table2[[#This Row],[device_suggested_area]])</f>
        <v>Kitchen</v>
      </c>
      <c r="BB159" s="21" t="s">
        <v>1139</v>
      </c>
      <c r="BC159" s="21" t="s">
        <v>628</v>
      </c>
      <c r="BD159" s="21" t="s">
        <v>383</v>
      </c>
      <c r="BE159" s="21" t="s">
        <v>625</v>
      </c>
      <c r="BF159" s="21" t="s">
        <v>208</v>
      </c>
      <c r="BK159" s="21"/>
      <c r="BL159" s="21"/>
      <c r="BM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1072</v>
      </c>
      <c r="F160" s="25" t="str">
        <f>IF(ISBLANK(Table2[[#This Row],[unique_id]]), "", IF(LEN(Table2[[#This Row],[_device_entity_name]])=0, PROPER(SUBSTITUTE(Table2[[#This Row],[unique_id]], "_", " ")), Table2[[#This Row],[_device_entity_name]]))</f>
        <v>Kitchen Main Bulb 1</v>
      </c>
      <c r="H160" s="21" t="s">
        <v>139</v>
      </c>
      <c r="O160" s="22" t="s">
        <v>888</v>
      </c>
      <c r="P160" s="21" t="s">
        <v>166</v>
      </c>
      <c r="Q160" s="21" t="s">
        <v>858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854</v>
      </c>
      <c r="Z160" s="29" t="s">
        <v>1109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21" t="str">
        <f>Table2[[#This Row],[device_suggested_area]]</f>
        <v>Kitchen</v>
      </c>
      <c r="BA160" s="21" t="str">
        <f>IF(ISBLANK(Table2[[#This Row],[device_model]]), "", Table2[[#This Row],[device_suggested_area]])</f>
        <v>Kitchen</v>
      </c>
      <c r="BB160" s="21" t="s">
        <v>1140</v>
      </c>
      <c r="BC160" s="21" t="s">
        <v>628</v>
      </c>
      <c r="BD160" s="21" t="s">
        <v>383</v>
      </c>
      <c r="BE160" s="21" t="s">
        <v>625</v>
      </c>
      <c r="BF160" s="21" t="s">
        <v>208</v>
      </c>
      <c r="BK160" s="21" t="s">
        <v>571</v>
      </c>
      <c r="BL160" s="21"/>
      <c r="BM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hidden="1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1073</v>
      </c>
      <c r="F161" s="25" t="str">
        <f>IF(ISBLANK(Table2[[#This Row],[unique_id]]), "", IF(LEN(Table2[[#This Row],[_device_entity_name]])=0, PROPER(SUBSTITUTE(Table2[[#This Row],[unique_id]], "_", " ")), Table2[[#This Row],[_device_entity_name]]))</f>
        <v>Kitchen Main Bulb 2</v>
      </c>
      <c r="H161" s="21" t="s">
        <v>139</v>
      </c>
      <c r="O161" s="22" t="s">
        <v>888</v>
      </c>
      <c r="P161" s="21" t="s">
        <v>166</v>
      </c>
      <c r="Q161" s="21" t="s">
        <v>858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854</v>
      </c>
      <c r="Z161" s="29" t="s">
        <v>1109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21" t="str">
        <f>Table2[[#This Row],[device_suggested_area]]</f>
        <v>Kitchen</v>
      </c>
      <c r="BA161" s="21" t="str">
        <f>IF(ISBLANK(Table2[[#This Row],[device_model]]), "", Table2[[#This Row],[device_suggested_area]])</f>
        <v>Kitchen</v>
      </c>
      <c r="BB161" s="21" t="s">
        <v>1141</v>
      </c>
      <c r="BC161" s="21" t="s">
        <v>628</v>
      </c>
      <c r="BD161" s="21" t="s">
        <v>383</v>
      </c>
      <c r="BE161" s="21" t="s">
        <v>625</v>
      </c>
      <c r="BF161" s="21" t="s">
        <v>208</v>
      </c>
      <c r="BK161" s="21" t="s">
        <v>572</v>
      </c>
      <c r="BL161" s="21"/>
      <c r="BM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hidden="1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1074</v>
      </c>
      <c r="F162" s="25" t="str">
        <f>IF(ISBLANK(Table2[[#This Row],[unique_id]]), "", IF(LEN(Table2[[#This Row],[_device_entity_name]])=0, PROPER(SUBSTITUTE(Table2[[#This Row],[unique_id]], "_", " ")), Table2[[#This Row],[_device_entity_name]]))</f>
        <v>Kitchen Main Bulb 3</v>
      </c>
      <c r="H162" s="21" t="s">
        <v>139</v>
      </c>
      <c r="O162" s="22" t="s">
        <v>888</v>
      </c>
      <c r="P162" s="21" t="s">
        <v>166</v>
      </c>
      <c r="Q162" s="21" t="s">
        <v>858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854</v>
      </c>
      <c r="Z162" s="29" t="s">
        <v>1109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21" t="str">
        <f>Table2[[#This Row],[device_suggested_area]]</f>
        <v>Kitchen</v>
      </c>
      <c r="BA162" s="21" t="str">
        <f>IF(ISBLANK(Table2[[#This Row],[device_model]]), "", Table2[[#This Row],[device_suggested_area]])</f>
        <v>Kitchen</v>
      </c>
      <c r="BB162" s="21" t="s">
        <v>1142</v>
      </c>
      <c r="BC162" s="21" t="s">
        <v>628</v>
      </c>
      <c r="BD162" s="21" t="s">
        <v>383</v>
      </c>
      <c r="BE162" s="21" t="s">
        <v>625</v>
      </c>
      <c r="BF162" s="21" t="s">
        <v>208</v>
      </c>
      <c r="BK162" s="21" t="s">
        <v>573</v>
      </c>
      <c r="BL162" s="21"/>
      <c r="BM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hidden="1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1075</v>
      </c>
      <c r="F163" s="25" t="str">
        <f>IF(ISBLANK(Table2[[#This Row],[unique_id]]), "", IF(LEN(Table2[[#This Row],[_device_entity_name]])=0, PROPER(SUBSTITUTE(Table2[[#This Row],[unique_id]], "_", " ")), Table2[[#This Row],[_device_entity_name]]))</f>
        <v>Kitchen Main Bulb 4</v>
      </c>
      <c r="H163" s="21" t="s">
        <v>139</v>
      </c>
      <c r="O163" s="22" t="s">
        <v>888</v>
      </c>
      <c r="P163" s="21" t="s">
        <v>166</v>
      </c>
      <c r="Q163" s="21" t="s">
        <v>858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854</v>
      </c>
      <c r="Z163" s="29" t="s">
        <v>1109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21" t="str">
        <f>Table2[[#This Row],[device_suggested_area]]</f>
        <v>Kitchen</v>
      </c>
      <c r="BA163" s="21" t="str">
        <f>IF(ISBLANK(Table2[[#This Row],[device_model]]), "", Table2[[#This Row],[device_suggested_area]])</f>
        <v>Kitchen</v>
      </c>
      <c r="BB163" s="21" t="s">
        <v>1143</v>
      </c>
      <c r="BC163" s="21" t="s">
        <v>628</v>
      </c>
      <c r="BD163" s="21" t="s">
        <v>383</v>
      </c>
      <c r="BE163" s="21" t="s">
        <v>625</v>
      </c>
      <c r="BF163" s="21" t="s">
        <v>208</v>
      </c>
      <c r="BK163" s="21" t="s">
        <v>574</v>
      </c>
      <c r="BL163" s="21"/>
      <c r="BM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s="31" customFormat="1" ht="16" hidden="1" customHeight="1">
      <c r="A164" s="21">
        <v>1645</v>
      </c>
      <c r="B164" s="31" t="s">
        <v>26</v>
      </c>
      <c r="C164" s="31" t="s">
        <v>911</v>
      </c>
      <c r="D164" s="31" t="s">
        <v>149</v>
      </c>
      <c r="E164" s="32" t="s">
        <v>1076</v>
      </c>
      <c r="F164" s="33" t="str">
        <f>IF(ISBLANK(Table2[[#This Row],[unique_id]]), "", IF(LEN(Table2[[#This Row],[_device_entity_name]])=0, PROPER(SUBSTITUTE(Table2[[#This Row],[unique_id]], "_", " ")), Table2[[#This Row],[_device_entity_name]]))</f>
        <v>Template Old Kitchen Downlights Plug Proxy</v>
      </c>
      <c r="G164" s="31" t="s">
        <v>641</v>
      </c>
      <c r="H164" s="31" t="s">
        <v>139</v>
      </c>
      <c r="I164" s="31" t="s">
        <v>132</v>
      </c>
      <c r="O164" s="34" t="s">
        <v>888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21" t="str">
        <f>IF(ISBLANK(Table2[[#This Row],[device_model]]), "", Table2[[#This Row],[device_suggested_area]])</f>
        <v>Kitchen</v>
      </c>
      <c r="BB164" s="31" t="s">
        <v>1163</v>
      </c>
      <c r="BC164" s="31" t="s">
        <v>365</v>
      </c>
      <c r="BD164" s="31" t="s">
        <v>236</v>
      </c>
      <c r="BE164" s="31" t="s">
        <v>368</v>
      </c>
      <c r="BF164" s="31" t="s">
        <v>208</v>
      </c>
      <c r="BM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s="31" customFormat="1" ht="16" hidden="1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1043</v>
      </c>
      <c r="F165" s="33" t="str">
        <f>IF(ISBLANK(Table2[[#This Row],[unique_id]]), "", IF(LEN(Table2[[#This Row],[_device_entity_name]])=0, PROPER(SUBSTITUTE(Table2[[#This Row],[unique_id]], "_", " ")), Table2[[#This Row],[_device_entity_name]]))</f>
        <v>Old Kitchen Downlights Plug</v>
      </c>
      <c r="G165" s="31" t="s">
        <v>641</v>
      </c>
      <c r="H165" s="31" t="s">
        <v>139</v>
      </c>
      <c r="I165" s="31" t="s">
        <v>132</v>
      </c>
      <c r="O165" s="34" t="s">
        <v>888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21" t="str">
        <f>IF(ISBLANK(Table2[[#This Row],[device_model]]), "", Table2[[#This Row],[device_suggested_area]])</f>
        <v>Kitchen</v>
      </c>
      <c r="BB165" s="31" t="s">
        <v>1163</v>
      </c>
      <c r="BC165" s="31" t="s">
        <v>365</v>
      </c>
      <c r="BD165" s="31" t="s">
        <v>236</v>
      </c>
      <c r="BE165" s="31" t="s">
        <v>368</v>
      </c>
      <c r="BF165" s="31" t="s">
        <v>208</v>
      </c>
      <c r="BI165" s="31" t="s">
        <v>1115</v>
      </c>
      <c r="BJ165" s="31" t="s">
        <v>446</v>
      </c>
      <c r="BK165" s="31" t="s">
        <v>354</v>
      </c>
      <c r="BL165" s="31" t="s">
        <v>437</v>
      </c>
      <c r="BM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s="36" customFormat="1" ht="16" customHeight="1">
      <c r="A166" s="21">
        <v>2520</v>
      </c>
      <c r="B166" s="64" t="s">
        <v>26</v>
      </c>
      <c r="C166" s="64" t="s">
        <v>1391</v>
      </c>
      <c r="D166" s="64" t="s">
        <v>149</v>
      </c>
      <c r="E166" s="64" t="s">
        <v>1396</v>
      </c>
      <c r="F166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Wrangle Availability</v>
      </c>
      <c r="G166" s="64" t="s">
        <v>1410</v>
      </c>
      <c r="H166" s="64" t="s">
        <v>1388</v>
      </c>
      <c r="I166" s="64" t="s">
        <v>295</v>
      </c>
      <c r="J166" s="64"/>
      <c r="K166" s="64"/>
      <c r="L166" s="64"/>
      <c r="M166" s="64" t="s">
        <v>136</v>
      </c>
      <c r="N166" s="64"/>
      <c r="O166" s="66"/>
      <c r="P166" s="64"/>
      <c r="Q166" s="64"/>
      <c r="R166" s="64"/>
      <c r="S166" s="64"/>
      <c r="T166" s="67"/>
      <c r="U166" s="64"/>
      <c r="V166" s="66"/>
      <c r="W166" s="66"/>
      <c r="X166" s="66"/>
      <c r="Y166" s="66"/>
      <c r="Z166" s="66"/>
      <c r="AA166" s="66"/>
      <c r="AB166" s="64"/>
      <c r="AC166" s="64"/>
      <c r="AD166" s="64" t="s">
        <v>1389</v>
      </c>
      <c r="AE166" s="64"/>
      <c r="AF166" s="64">
        <v>120</v>
      </c>
      <c r="AG166" s="66" t="s">
        <v>34</v>
      </c>
      <c r="AH166" s="66"/>
      <c r="AI166" s="64"/>
      <c r="AJ166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166" s="64" t="str">
        <f>IF(ISBLANK(Table2[[#This Row],[index]]),  "", _xlfn.CONCAT("asystem/supervisor/", SUBSTITUTE(LOWER(Table2[[#This Row],[unique_id]]), "_", "/")))</f>
        <v>asystem/supervisor/service/wrangle/availability</v>
      </c>
      <c r="AL166" s="64"/>
      <c r="AM166" s="64" t="s">
        <v>1423</v>
      </c>
      <c r="AN166" s="64"/>
      <c r="AO166" s="64"/>
      <c r="AP166" s="64"/>
      <c r="AQ166" s="64"/>
      <c r="AR166" s="64" t="s">
        <v>1107</v>
      </c>
      <c r="AS166" s="64">
        <v>1</v>
      </c>
      <c r="AT166" s="71"/>
      <c r="AU166" s="64"/>
      <c r="AV16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16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16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Wrangle Availability</v>
      </c>
      <c r="AY16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64"/>
      <c r="BA166" s="64" t="str">
        <f>IF(ISBLANK(Table2[[#This Row],[device_model]]), "", Table2[[#This Row],[device_suggested_area]])</f>
        <v>Rack</v>
      </c>
      <c r="BB166" s="64" t="s">
        <v>1392</v>
      </c>
      <c r="BC166" s="64" t="s">
        <v>1302</v>
      </c>
      <c r="BD166" s="64" t="s">
        <v>1301</v>
      </c>
      <c r="BE166" s="64" t="s">
        <v>1132</v>
      </c>
      <c r="BF166" s="64" t="s">
        <v>28</v>
      </c>
      <c r="BG166" s="64"/>
      <c r="BH166" s="64"/>
      <c r="BI166" s="64"/>
      <c r="BJ166" s="64"/>
      <c r="BK166" s="73"/>
      <c r="BL166" s="64"/>
      <c r="BM16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hidden="1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IF(LEN(Table2[[#This Row],[_device_entity_name]])=0, PROPER(SUBSTITUTE(Table2[[#This Row],[unique_id]], "_", " ")), Table2[[#This Row],[_device_entity_name]]))</f>
        <v>Laundry Main</v>
      </c>
      <c r="G167" s="21" t="s">
        <v>206</v>
      </c>
      <c r="H167" s="21" t="s">
        <v>139</v>
      </c>
      <c r="I167" s="21" t="s">
        <v>132</v>
      </c>
      <c r="J167" s="21" t="s">
        <v>819</v>
      </c>
      <c r="K167" s="21" t="s">
        <v>998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856</v>
      </c>
      <c r="Z167" s="29" t="s">
        <v>1109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21" t="str">
        <f>Table2[[#This Row],[device_suggested_area]]</f>
        <v>Laundry</v>
      </c>
      <c r="BA167" s="21" t="str">
        <f>IF(ISBLANK(Table2[[#This Row],[device_model]]), "", Table2[[#This Row],[device_suggested_area]])</f>
        <v>Laundry</v>
      </c>
      <c r="BB167" s="21" t="s">
        <v>1139</v>
      </c>
      <c r="BC167" s="21" t="s">
        <v>547</v>
      </c>
      <c r="BD167" s="21" t="s">
        <v>383</v>
      </c>
      <c r="BE167" s="21" t="s">
        <v>548</v>
      </c>
      <c r="BF167" s="21" t="s">
        <v>216</v>
      </c>
      <c r="BK167" s="21"/>
      <c r="BL167" s="21"/>
      <c r="BM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1077</v>
      </c>
      <c r="F168" s="25" t="str">
        <f>IF(ISBLANK(Table2[[#This Row],[unique_id]]), "", IF(LEN(Table2[[#This Row],[_device_entity_name]])=0, PROPER(SUBSTITUTE(Table2[[#This Row],[unique_id]], "_", " ")), Table2[[#This Row],[_device_entity_name]]))</f>
        <v>Laundry Main Bulb 1</v>
      </c>
      <c r="H168" s="21" t="s">
        <v>139</v>
      </c>
      <c r="O168" s="22" t="s">
        <v>888</v>
      </c>
      <c r="P168" s="21" t="s">
        <v>166</v>
      </c>
      <c r="Q168" s="21" t="s">
        <v>858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854</v>
      </c>
      <c r="Z168" s="29" t="s">
        <v>1109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21" t="str">
        <f>Table2[[#This Row],[device_suggested_area]]</f>
        <v>Laundry</v>
      </c>
      <c r="BA168" s="21" t="str">
        <f>IF(ISBLANK(Table2[[#This Row],[device_model]]), "", Table2[[#This Row],[device_suggested_area]])</f>
        <v>Laundry</v>
      </c>
      <c r="BB168" s="21" t="s">
        <v>1140</v>
      </c>
      <c r="BC168" s="21" t="s">
        <v>547</v>
      </c>
      <c r="BD168" s="21" t="s">
        <v>383</v>
      </c>
      <c r="BE168" s="21" t="s">
        <v>548</v>
      </c>
      <c r="BF168" s="21" t="s">
        <v>216</v>
      </c>
      <c r="BK168" s="21" t="s">
        <v>575</v>
      </c>
      <c r="BL168" s="21"/>
      <c r="BM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IF(LEN(Table2[[#This Row],[_device_entity_name]])=0, PROPER(SUBSTITUTE(Table2[[#This Row],[unique_id]], "_", " ")), Table2[[#This Row],[_device_entity_name]]))</f>
        <v>Pantry Main</v>
      </c>
      <c r="G169" s="21" t="s">
        <v>205</v>
      </c>
      <c r="H169" s="21" t="s">
        <v>139</v>
      </c>
      <c r="I169" s="21" t="s">
        <v>132</v>
      </c>
      <c r="J169" s="21" t="s">
        <v>819</v>
      </c>
      <c r="K169" s="21" t="s">
        <v>998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856</v>
      </c>
      <c r="Z169" s="29" t="s">
        <v>1109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21" t="str">
        <f>Table2[[#This Row],[device_suggested_area]]</f>
        <v>Pantry</v>
      </c>
      <c r="BA169" s="21" t="str">
        <f>IF(ISBLANK(Table2[[#This Row],[device_model]]), "", Table2[[#This Row],[device_suggested_area]])</f>
        <v>Pantry</v>
      </c>
      <c r="BB169" s="21" t="s">
        <v>1139</v>
      </c>
      <c r="BC169" s="21" t="s">
        <v>547</v>
      </c>
      <c r="BD169" s="21" t="s">
        <v>383</v>
      </c>
      <c r="BE169" s="21" t="s">
        <v>548</v>
      </c>
      <c r="BF169" s="21" t="s">
        <v>214</v>
      </c>
      <c r="BK169" s="21"/>
      <c r="BL169" s="21"/>
      <c r="BM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1078</v>
      </c>
      <c r="F170" s="25" t="str">
        <f>IF(ISBLANK(Table2[[#This Row],[unique_id]]), "", IF(LEN(Table2[[#This Row],[_device_entity_name]])=0, PROPER(SUBSTITUTE(Table2[[#This Row],[unique_id]], "_", " ")), Table2[[#This Row],[_device_entity_name]]))</f>
        <v>Pantry Main Bulb 1</v>
      </c>
      <c r="H170" s="21" t="s">
        <v>139</v>
      </c>
      <c r="O170" s="22" t="s">
        <v>888</v>
      </c>
      <c r="P170" s="21" t="s">
        <v>166</v>
      </c>
      <c r="Q170" s="21" t="s">
        <v>858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854</v>
      </c>
      <c r="Z170" s="29" t="s">
        <v>1109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21" t="str">
        <f>Table2[[#This Row],[device_suggested_area]]</f>
        <v>Pantry</v>
      </c>
      <c r="BA170" s="21" t="str">
        <f>IF(ISBLANK(Table2[[#This Row],[device_model]]), "", Table2[[#This Row],[device_suggested_area]])</f>
        <v>Pantry</v>
      </c>
      <c r="BB170" s="21" t="s">
        <v>1140</v>
      </c>
      <c r="BC170" s="21" t="s">
        <v>547</v>
      </c>
      <c r="BD170" s="21" t="s">
        <v>383</v>
      </c>
      <c r="BE170" s="21" t="s">
        <v>548</v>
      </c>
      <c r="BF170" s="21" t="s">
        <v>214</v>
      </c>
      <c r="BK170" s="21" t="s">
        <v>576</v>
      </c>
      <c r="BL170" s="21"/>
      <c r="BM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IF(LEN(Table2[[#This Row],[_device_entity_name]])=0, PROPER(SUBSTITUTE(Table2[[#This Row],[unique_id]], "_", " ")), Table2[[#This Row],[_device_entity_name]]))</f>
        <v>Office Main</v>
      </c>
      <c r="G171" s="21" t="s">
        <v>201</v>
      </c>
      <c r="H171" s="21" t="s">
        <v>139</v>
      </c>
      <c r="I171" s="21" t="s">
        <v>132</v>
      </c>
      <c r="J171" s="21" t="s">
        <v>819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856</v>
      </c>
      <c r="Z171" s="29" t="s">
        <v>1113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21" t="str">
        <f>Table2[[#This Row],[device_suggested_area]]</f>
        <v>Office</v>
      </c>
      <c r="BA171" s="21" t="str">
        <f>IF(ISBLANK(Table2[[#This Row],[device_model]]), "", Table2[[#This Row],[device_suggested_area]])</f>
        <v>Office</v>
      </c>
      <c r="BB171" s="21" t="s">
        <v>1139</v>
      </c>
      <c r="BC171" s="21" t="s">
        <v>628</v>
      </c>
      <c r="BD171" s="21" t="s">
        <v>383</v>
      </c>
      <c r="BE171" s="21" t="s">
        <v>625</v>
      </c>
      <c r="BF171" s="21" t="s">
        <v>215</v>
      </c>
      <c r="BK171" s="21"/>
      <c r="BL171" s="21"/>
      <c r="BM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1079</v>
      </c>
      <c r="F172" s="25" t="str">
        <f>IF(ISBLANK(Table2[[#This Row],[unique_id]]), "", IF(LEN(Table2[[#This Row],[_device_entity_name]])=0, PROPER(SUBSTITUTE(Table2[[#This Row],[unique_id]], "_", " ")), Table2[[#This Row],[_device_entity_name]]))</f>
        <v>Office Main Bulb 1</v>
      </c>
      <c r="H172" s="21" t="s">
        <v>139</v>
      </c>
      <c r="O172" s="22" t="s">
        <v>888</v>
      </c>
      <c r="P172" s="21" t="s">
        <v>166</v>
      </c>
      <c r="Q172" s="21" t="s">
        <v>858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854</v>
      </c>
      <c r="Z172" s="29" t="s">
        <v>1113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21" t="str">
        <f>Table2[[#This Row],[device_suggested_area]]</f>
        <v>Office</v>
      </c>
      <c r="BA172" s="21" t="str">
        <f>IF(ISBLANK(Table2[[#This Row],[device_model]]), "", Table2[[#This Row],[device_suggested_area]])</f>
        <v>Office</v>
      </c>
      <c r="BB172" s="21" t="s">
        <v>1140</v>
      </c>
      <c r="BC172" s="21" t="s">
        <v>628</v>
      </c>
      <c r="BD172" s="21" t="s">
        <v>383</v>
      </c>
      <c r="BE172" s="21" t="s">
        <v>625</v>
      </c>
      <c r="BF172" s="21" t="s">
        <v>215</v>
      </c>
      <c r="BK172" s="21" t="s">
        <v>577</v>
      </c>
      <c r="BL172" s="21"/>
      <c r="BM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IF(LEN(Table2[[#This Row],[_device_entity_name]])=0, PROPER(SUBSTITUTE(Table2[[#This Row],[unique_id]], "_", " ")), Table2[[#This Row],[_device_entity_name]]))</f>
        <v>Bathroom Main</v>
      </c>
      <c r="G173" s="21" t="s">
        <v>200</v>
      </c>
      <c r="H173" s="21" t="s">
        <v>139</v>
      </c>
      <c r="I173" s="21" t="s">
        <v>132</v>
      </c>
      <c r="J173" s="21" t="s">
        <v>819</v>
      </c>
      <c r="K173" s="21" t="s">
        <v>1001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856</v>
      </c>
      <c r="Z173" s="29" t="s">
        <v>1111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21" t="str">
        <f>Table2[[#This Row],[device_suggested_area]]</f>
        <v>Bathroom</v>
      </c>
      <c r="BA173" s="21" t="str">
        <f>IF(ISBLANK(Table2[[#This Row],[device_model]]), "", Table2[[#This Row],[device_suggested_area]])</f>
        <v>Bathroom</v>
      </c>
      <c r="BB173" s="21" t="s">
        <v>1139</v>
      </c>
      <c r="BC173" s="21" t="s">
        <v>547</v>
      </c>
      <c r="BD173" s="21" t="s">
        <v>383</v>
      </c>
      <c r="BE173" s="21" t="s">
        <v>548</v>
      </c>
      <c r="BF173" s="21" t="s">
        <v>364</v>
      </c>
      <c r="BK173" s="21"/>
      <c r="BL173" s="21"/>
      <c r="BM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1080</v>
      </c>
      <c r="F174" s="25" t="str">
        <f>IF(ISBLANK(Table2[[#This Row],[unique_id]]), "", IF(LEN(Table2[[#This Row],[_device_entity_name]])=0, PROPER(SUBSTITUTE(Table2[[#This Row],[unique_id]], "_", " ")), Table2[[#This Row],[_device_entity_name]]))</f>
        <v>Bathroom Main Bulb 1</v>
      </c>
      <c r="H174" s="21" t="s">
        <v>139</v>
      </c>
      <c r="O174" s="22" t="s">
        <v>888</v>
      </c>
      <c r="P174" s="21" t="s">
        <v>166</v>
      </c>
      <c r="Q174" s="21" t="s">
        <v>858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854</v>
      </c>
      <c r="Z174" s="29" t="s">
        <v>1111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21" t="str">
        <f>Table2[[#This Row],[device_suggested_area]]</f>
        <v>Bathroom</v>
      </c>
      <c r="BA174" s="21" t="str">
        <f>IF(ISBLANK(Table2[[#This Row],[device_model]]), "", Table2[[#This Row],[device_suggested_area]])</f>
        <v>Bathroom</v>
      </c>
      <c r="BB174" s="21" t="s">
        <v>1140</v>
      </c>
      <c r="BC174" s="21" t="s">
        <v>547</v>
      </c>
      <c r="BD174" s="21" t="s">
        <v>383</v>
      </c>
      <c r="BE174" s="21" t="s">
        <v>548</v>
      </c>
      <c r="BF174" s="21" t="s">
        <v>364</v>
      </c>
      <c r="BK174" s="21" t="s">
        <v>578</v>
      </c>
      <c r="BL174" s="21"/>
      <c r="BM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975</v>
      </c>
      <c r="F175" s="25" t="str">
        <f>IF(ISBLANK(Table2[[#This Row],[unique_id]]), "", IF(LEN(Table2[[#This Row],[_device_entity_name]])=0, PROPER(SUBSTITUTE(Table2[[#This Row],[unique_id]], "_", " ")), Table2[[#This Row],[_device_entity_name]]))</f>
        <v>Bathroom Sconces</v>
      </c>
      <c r="G175" s="21" t="s">
        <v>978</v>
      </c>
      <c r="H175" s="21" t="s">
        <v>139</v>
      </c>
      <c r="I175" s="21" t="s">
        <v>132</v>
      </c>
      <c r="J175" s="21" t="s">
        <v>962</v>
      </c>
      <c r="K175" s="21" t="s">
        <v>1000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856</v>
      </c>
      <c r="Z175" s="22" t="s">
        <v>1112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21" t="str">
        <f>Table2[[#This Row],[device_suggested_area]]</f>
        <v>Bathroom</v>
      </c>
      <c r="BA175" s="21" t="str">
        <f>IF(ISBLANK(Table2[[#This Row],[device_model]]), "", Table2[[#This Row],[device_suggested_area]])</f>
        <v>Bathroom</v>
      </c>
      <c r="BB175" s="21" t="s">
        <v>962</v>
      </c>
      <c r="BC175" s="21" t="s">
        <v>965</v>
      </c>
      <c r="BD175" s="21" t="s">
        <v>510</v>
      </c>
      <c r="BE175" s="21" t="s">
        <v>963</v>
      </c>
      <c r="BF175" s="21" t="s">
        <v>364</v>
      </c>
      <c r="BK175" s="21"/>
      <c r="BL175" s="21"/>
      <c r="BM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976</v>
      </c>
      <c r="F176" s="25" t="str">
        <f>IF(ISBLANK(Table2[[#This Row],[unique_id]]), "", IF(LEN(Table2[[#This Row],[_device_entity_name]])=0, PROPER(SUBSTITUTE(Table2[[#This Row],[unique_id]], "_", " ")), Table2[[#This Row],[_device_entity_name]]))</f>
        <v>Bathroom Sconces Bulb 1</v>
      </c>
      <c r="H176" s="21" t="s">
        <v>139</v>
      </c>
      <c r="O176" s="22" t="s">
        <v>888</v>
      </c>
      <c r="P176" s="21" t="s">
        <v>166</v>
      </c>
      <c r="Q176" s="21" t="s">
        <v>858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854</v>
      </c>
      <c r="Z176" s="22" t="s">
        <v>1112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21" t="str">
        <f>Table2[[#This Row],[device_suggested_area]]</f>
        <v>Bathroom</v>
      </c>
      <c r="BA176" s="21" t="str">
        <f>IF(ISBLANK(Table2[[#This Row],[device_model]]), "", Table2[[#This Row],[device_suggested_area]])</f>
        <v>Bathroom</v>
      </c>
      <c r="BB176" s="21" t="s">
        <v>1126</v>
      </c>
      <c r="BC176" s="21" t="s">
        <v>965</v>
      </c>
      <c r="BD176" s="21" t="s">
        <v>510</v>
      </c>
      <c r="BE176" s="21" t="s">
        <v>963</v>
      </c>
      <c r="BF176" s="21" t="s">
        <v>364</v>
      </c>
      <c r="BK176" s="21" t="s">
        <v>979</v>
      </c>
      <c r="BL176" s="21"/>
      <c r="BM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977</v>
      </c>
      <c r="F177" s="25" t="str">
        <f>IF(ISBLANK(Table2[[#This Row],[unique_id]]), "", IF(LEN(Table2[[#This Row],[_device_entity_name]])=0, PROPER(SUBSTITUTE(Table2[[#This Row],[unique_id]], "_", " ")), Table2[[#This Row],[_device_entity_name]]))</f>
        <v>Bathroom Sconces Bulb 2</v>
      </c>
      <c r="H177" s="21" t="s">
        <v>139</v>
      </c>
      <c r="O177" s="22" t="s">
        <v>888</v>
      </c>
      <c r="P177" s="21" t="s">
        <v>166</v>
      </c>
      <c r="Q177" s="21" t="s">
        <v>858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854</v>
      </c>
      <c r="Z177" s="22" t="s">
        <v>1112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21" t="str">
        <f>Table2[[#This Row],[device_suggested_area]]</f>
        <v>Bathroom</v>
      </c>
      <c r="BA177" s="21" t="str">
        <f>IF(ISBLANK(Table2[[#This Row],[device_model]]), "", Table2[[#This Row],[device_suggested_area]])</f>
        <v>Bathroom</v>
      </c>
      <c r="BB177" s="21" t="s">
        <v>1127</v>
      </c>
      <c r="BC177" s="21" t="s">
        <v>965</v>
      </c>
      <c r="BD177" s="21" t="s">
        <v>510</v>
      </c>
      <c r="BE177" s="21" t="s">
        <v>963</v>
      </c>
      <c r="BF177" s="21" t="s">
        <v>364</v>
      </c>
      <c r="BK177" s="21" t="s">
        <v>980</v>
      </c>
      <c r="BL177" s="21"/>
      <c r="BM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IF(LEN(Table2[[#This Row],[_device_entity_name]])=0, PROPER(SUBSTITUTE(Table2[[#This Row],[unique_id]], "_", " ")), Table2[[#This Row],[_device_entity_name]]))</f>
        <v>Ensuite Main</v>
      </c>
      <c r="G178" s="21" t="s">
        <v>199</v>
      </c>
      <c r="H178" s="21" t="s">
        <v>139</v>
      </c>
      <c r="I178" s="21" t="s">
        <v>132</v>
      </c>
      <c r="J178" s="21" t="s">
        <v>819</v>
      </c>
      <c r="K178" s="21" t="s">
        <v>1001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856</v>
      </c>
      <c r="Z178" s="29" t="s">
        <v>1111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21" t="str">
        <f>Table2[[#This Row],[device_suggested_area]]</f>
        <v>Ensuite</v>
      </c>
      <c r="BA178" s="21" t="str">
        <f>IF(ISBLANK(Table2[[#This Row],[device_model]]), "", Table2[[#This Row],[device_suggested_area]])</f>
        <v>Ensuite</v>
      </c>
      <c r="BB178" s="21" t="s">
        <v>1139</v>
      </c>
      <c r="BC178" s="21" t="s">
        <v>628</v>
      </c>
      <c r="BD178" s="21" t="s">
        <v>383</v>
      </c>
      <c r="BE178" s="21" t="s">
        <v>625</v>
      </c>
      <c r="BF178" s="21" t="s">
        <v>402</v>
      </c>
      <c r="BK178" s="21"/>
      <c r="BL178" s="21"/>
      <c r="BM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1081</v>
      </c>
      <c r="F179" s="25" t="str">
        <f>IF(ISBLANK(Table2[[#This Row],[unique_id]]), "", IF(LEN(Table2[[#This Row],[_device_entity_name]])=0, PROPER(SUBSTITUTE(Table2[[#This Row],[unique_id]], "_", " ")), Table2[[#This Row],[_device_entity_name]]))</f>
        <v>Ensuite Main Bulb 1</v>
      </c>
      <c r="H179" s="21" t="s">
        <v>139</v>
      </c>
      <c r="O179" s="22" t="s">
        <v>888</v>
      </c>
      <c r="P179" s="21" t="s">
        <v>166</v>
      </c>
      <c r="Q179" s="21" t="s">
        <v>858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854</v>
      </c>
      <c r="Z179" s="29" t="s">
        <v>1111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21" t="str">
        <f>Table2[[#This Row],[device_suggested_area]]</f>
        <v>Ensuite</v>
      </c>
      <c r="BA179" s="21" t="str">
        <f>IF(ISBLANK(Table2[[#This Row],[device_model]]), "", Table2[[#This Row],[device_suggested_area]])</f>
        <v>Ensuite</v>
      </c>
      <c r="BB179" s="21" t="s">
        <v>1140</v>
      </c>
      <c r="BC179" s="21" t="s">
        <v>628</v>
      </c>
      <c r="BD179" s="21" t="s">
        <v>383</v>
      </c>
      <c r="BE179" s="21" t="s">
        <v>625</v>
      </c>
      <c r="BF179" s="21" t="s">
        <v>402</v>
      </c>
      <c r="BK179" s="21" t="s">
        <v>579</v>
      </c>
      <c r="BL179" s="21"/>
      <c r="BM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957</v>
      </c>
      <c r="F180" s="25" t="str">
        <f>IF(ISBLANK(Table2[[#This Row],[unique_id]]), "", IF(LEN(Table2[[#This Row],[_device_entity_name]])=0, PROPER(SUBSTITUTE(Table2[[#This Row],[unique_id]], "_", " ")), Table2[[#This Row],[_device_entity_name]]))</f>
        <v>Ensuite Sconces</v>
      </c>
      <c r="G180" s="21" t="s">
        <v>961</v>
      </c>
      <c r="H180" s="21" t="s">
        <v>139</v>
      </c>
      <c r="I180" s="21" t="s">
        <v>132</v>
      </c>
      <c r="J180" s="21" t="s">
        <v>962</v>
      </c>
      <c r="K180" s="21" t="s">
        <v>1000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856</v>
      </c>
      <c r="Z180" s="22" t="s">
        <v>1112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21" t="str">
        <f>Table2[[#This Row],[device_suggested_area]]</f>
        <v>Ensuite</v>
      </c>
      <c r="BA180" s="21" t="str">
        <f>IF(ISBLANK(Table2[[#This Row],[device_model]]), "", Table2[[#This Row],[device_suggested_area]])</f>
        <v>Ensuite</v>
      </c>
      <c r="BB180" s="21" t="s">
        <v>962</v>
      </c>
      <c r="BC180" s="21" t="s">
        <v>965</v>
      </c>
      <c r="BD180" s="21" t="s">
        <v>510</v>
      </c>
      <c r="BE180" s="21" t="s">
        <v>963</v>
      </c>
      <c r="BF180" s="21" t="s">
        <v>402</v>
      </c>
      <c r="BK180" s="21"/>
      <c r="BL180" s="21"/>
      <c r="BM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958</v>
      </c>
      <c r="F181" s="25" t="str">
        <f>IF(ISBLANK(Table2[[#This Row],[unique_id]]), "", IF(LEN(Table2[[#This Row],[_device_entity_name]])=0, PROPER(SUBSTITUTE(Table2[[#This Row],[unique_id]], "_", " ")), Table2[[#This Row],[_device_entity_name]]))</f>
        <v>Ensuite Sconces Bulb 1</v>
      </c>
      <c r="H181" s="21" t="s">
        <v>139</v>
      </c>
      <c r="O181" s="22" t="s">
        <v>888</v>
      </c>
      <c r="P181" s="21" t="s">
        <v>166</v>
      </c>
      <c r="Q181" s="21" t="s">
        <v>858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854</v>
      </c>
      <c r="Z181" s="22" t="s">
        <v>1112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21" t="str">
        <f>Table2[[#This Row],[device_suggested_area]]</f>
        <v>Ensuite</v>
      </c>
      <c r="BA181" s="21" t="str">
        <f>IF(ISBLANK(Table2[[#This Row],[device_model]]), "", Table2[[#This Row],[device_suggested_area]])</f>
        <v>Ensuite</v>
      </c>
      <c r="BB181" s="21" t="s">
        <v>1126</v>
      </c>
      <c r="BC181" s="21" t="s">
        <v>965</v>
      </c>
      <c r="BD181" s="21" t="s">
        <v>510</v>
      </c>
      <c r="BE181" s="21" t="s">
        <v>963</v>
      </c>
      <c r="BF181" s="21" t="s">
        <v>402</v>
      </c>
      <c r="BK181" s="21" t="s">
        <v>964</v>
      </c>
      <c r="BL181" s="21"/>
      <c r="BM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959</v>
      </c>
      <c r="F182" s="25" t="str">
        <f>IF(ISBLANK(Table2[[#This Row],[unique_id]]), "", IF(LEN(Table2[[#This Row],[_device_entity_name]])=0, PROPER(SUBSTITUTE(Table2[[#This Row],[unique_id]], "_", " ")), Table2[[#This Row],[_device_entity_name]]))</f>
        <v>Ensuite Sconces Bulb 2</v>
      </c>
      <c r="H182" s="21" t="s">
        <v>139</v>
      </c>
      <c r="O182" s="22" t="s">
        <v>888</v>
      </c>
      <c r="P182" s="21" t="s">
        <v>166</v>
      </c>
      <c r="Q182" s="21" t="s">
        <v>858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854</v>
      </c>
      <c r="Z182" s="22" t="s">
        <v>1112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21" t="str">
        <f>Table2[[#This Row],[device_suggested_area]]</f>
        <v>Ensuite</v>
      </c>
      <c r="BA182" s="21" t="str">
        <f>IF(ISBLANK(Table2[[#This Row],[device_model]]), "", Table2[[#This Row],[device_suggested_area]])</f>
        <v>Ensuite</v>
      </c>
      <c r="BB182" s="21" t="s">
        <v>1127</v>
      </c>
      <c r="BC182" s="21" t="s">
        <v>965</v>
      </c>
      <c r="BD182" s="21" t="s">
        <v>510</v>
      </c>
      <c r="BE182" s="21" t="s">
        <v>963</v>
      </c>
      <c r="BF182" s="21" t="s">
        <v>402</v>
      </c>
      <c r="BK182" s="21" t="s">
        <v>966</v>
      </c>
      <c r="BL182" s="21"/>
      <c r="BM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960</v>
      </c>
      <c r="F183" s="25" t="str">
        <f>IF(ISBLANK(Table2[[#This Row],[unique_id]]), "", IF(LEN(Table2[[#This Row],[_device_entity_name]])=0, PROPER(SUBSTITUTE(Table2[[#This Row],[unique_id]], "_", " ")), Table2[[#This Row],[_device_entity_name]]))</f>
        <v>Ensuite Sconces Bulb 3</v>
      </c>
      <c r="H183" s="21" t="s">
        <v>139</v>
      </c>
      <c r="O183" s="22" t="s">
        <v>888</v>
      </c>
      <c r="P183" s="21" t="s">
        <v>166</v>
      </c>
      <c r="Q183" s="21" t="s">
        <v>858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854</v>
      </c>
      <c r="Z183" s="22" t="s">
        <v>1112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21" t="str">
        <f>Table2[[#This Row],[device_suggested_area]]</f>
        <v>Ensuite</v>
      </c>
      <c r="BA183" s="21" t="str">
        <f>IF(ISBLANK(Table2[[#This Row],[device_model]]), "", Table2[[#This Row],[device_suggested_area]])</f>
        <v>Ensuite</v>
      </c>
      <c r="BB183" s="21" t="s">
        <v>1130</v>
      </c>
      <c r="BC183" s="21" t="s">
        <v>965</v>
      </c>
      <c r="BD183" s="21" t="s">
        <v>510</v>
      </c>
      <c r="BE183" s="21" t="s">
        <v>963</v>
      </c>
      <c r="BF183" s="21" t="s">
        <v>402</v>
      </c>
      <c r="BK183" s="21" t="s">
        <v>967</v>
      </c>
      <c r="BL183" s="21"/>
      <c r="BM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IF(LEN(Table2[[#This Row],[_device_entity_name]])=0, PROPER(SUBSTITUTE(Table2[[#This Row],[unique_id]], "_", " ")), Table2[[#This Row],[_device_entity_name]]))</f>
        <v>Wardrobe Main</v>
      </c>
      <c r="G184" s="21" t="s">
        <v>203</v>
      </c>
      <c r="H184" s="21" t="s">
        <v>139</v>
      </c>
      <c r="I184" s="21" t="s">
        <v>132</v>
      </c>
      <c r="J184" s="21" t="s">
        <v>819</v>
      </c>
      <c r="K184" s="24" t="s">
        <v>998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856</v>
      </c>
      <c r="Z184" s="29" t="s">
        <v>1109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21" t="str">
        <f>Table2[[#This Row],[device_suggested_area]]</f>
        <v>Wardrobe</v>
      </c>
      <c r="BA184" s="21" t="str">
        <f>IF(ISBLANK(Table2[[#This Row],[device_model]]), "", Table2[[#This Row],[device_suggested_area]])</f>
        <v>Wardrobe</v>
      </c>
      <c r="BB184" s="21" t="s">
        <v>1139</v>
      </c>
      <c r="BC184" s="21" t="s">
        <v>628</v>
      </c>
      <c r="BD184" s="21" t="s">
        <v>383</v>
      </c>
      <c r="BE184" s="21" t="s">
        <v>625</v>
      </c>
      <c r="BF184" s="21" t="s">
        <v>555</v>
      </c>
      <c r="BK184" s="21"/>
      <c r="BL184" s="21"/>
      <c r="BM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1082</v>
      </c>
      <c r="F185" s="25" t="str">
        <f>IF(ISBLANK(Table2[[#This Row],[unique_id]]), "", IF(LEN(Table2[[#This Row],[_device_entity_name]])=0, PROPER(SUBSTITUTE(Table2[[#This Row],[unique_id]], "_", " ")), Table2[[#This Row],[_device_entity_name]]))</f>
        <v>Wardrobe Main Bulb 1</v>
      </c>
      <c r="H185" s="21" t="s">
        <v>139</v>
      </c>
      <c r="O185" s="22" t="s">
        <v>888</v>
      </c>
      <c r="P185" s="21" t="s">
        <v>166</v>
      </c>
      <c r="Q185" s="21" t="s">
        <v>858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854</v>
      </c>
      <c r="Z185" s="29" t="s">
        <v>1109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21" t="str">
        <f>Table2[[#This Row],[device_suggested_area]]</f>
        <v>Wardrobe</v>
      </c>
      <c r="BA185" s="21" t="str">
        <f>IF(ISBLANK(Table2[[#This Row],[device_model]]), "", Table2[[#This Row],[device_suggested_area]])</f>
        <v>Wardrobe</v>
      </c>
      <c r="BB185" s="21" t="s">
        <v>1140</v>
      </c>
      <c r="BC185" s="21" t="s">
        <v>628</v>
      </c>
      <c r="BD185" s="21" t="s">
        <v>383</v>
      </c>
      <c r="BE185" s="21" t="s">
        <v>625</v>
      </c>
      <c r="BF185" s="21" t="s">
        <v>555</v>
      </c>
      <c r="BK185" s="21" t="s">
        <v>580</v>
      </c>
      <c r="BL185" s="21"/>
      <c r="BM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s="31" customFormat="1" ht="16" hidden="1" customHeight="1">
      <c r="A186" s="21">
        <v>1667</v>
      </c>
      <c r="B186" s="31" t="s">
        <v>26</v>
      </c>
      <c r="C186" s="31" t="s">
        <v>911</v>
      </c>
      <c r="D186" s="31" t="s">
        <v>149</v>
      </c>
      <c r="E186" s="32" t="s">
        <v>1205</v>
      </c>
      <c r="F186" s="33" t="str">
        <f>IF(ISBLANK(Table2[[#This Row],[unique_id]]), "", IF(LEN(Table2[[#This Row],[_device_entity_name]])=0, PROPER(SUBSTITUTE(Table2[[#This Row],[unique_id]], "_", " ")), Table2[[#This Row],[_device_entity_name]]))</f>
        <v>Template Old Deck Festoons Plug Proxy</v>
      </c>
      <c r="G186" s="31" t="s">
        <v>299</v>
      </c>
      <c r="H186" s="31" t="s">
        <v>139</v>
      </c>
      <c r="I186" s="31" t="s">
        <v>132</v>
      </c>
      <c r="O186" s="34" t="s">
        <v>888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21" t="str">
        <f>IF(ISBLANK(Table2[[#This Row],[device_model]]), "", Table2[[#This Row],[device_suggested_area]])</f>
        <v>Deck</v>
      </c>
      <c r="BB186" s="31" t="s">
        <v>824</v>
      </c>
      <c r="BC186" s="31" t="s">
        <v>366</v>
      </c>
      <c r="BD186" s="31" t="s">
        <v>236</v>
      </c>
      <c r="BE186" s="31" t="s">
        <v>367</v>
      </c>
      <c r="BF186" s="31" t="s">
        <v>363</v>
      </c>
      <c r="BM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s="31" customFormat="1" ht="16" hidden="1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1204</v>
      </c>
      <c r="F187" s="33" t="str">
        <f>IF(ISBLANK(Table2[[#This Row],[unique_id]]), "", IF(LEN(Table2[[#This Row],[_device_entity_name]])=0, PROPER(SUBSTITUTE(Table2[[#This Row],[unique_id]], "_", " ")), Table2[[#This Row],[_device_entity_name]]))</f>
        <v>Old Deck Festoons Plug</v>
      </c>
      <c r="G187" s="31" t="s">
        <v>299</v>
      </c>
      <c r="H187" s="31" t="s">
        <v>139</v>
      </c>
      <c r="I187" s="31" t="s">
        <v>132</v>
      </c>
      <c r="O187" s="34" t="s">
        <v>888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21" t="str">
        <f>IF(ISBLANK(Table2[[#This Row],[device_model]]), "", Table2[[#This Row],[device_suggested_area]])</f>
        <v>Deck</v>
      </c>
      <c r="BB187" s="31" t="s">
        <v>824</v>
      </c>
      <c r="BC187" s="31" t="s">
        <v>366</v>
      </c>
      <c r="BD187" s="31" t="s">
        <v>236</v>
      </c>
      <c r="BE187" s="31" t="s">
        <v>367</v>
      </c>
      <c r="BF187" s="31" t="s">
        <v>363</v>
      </c>
      <c r="BI187" s="31" t="s">
        <v>1115</v>
      </c>
      <c r="BJ187" s="31" t="s">
        <v>446</v>
      </c>
      <c r="BK187" s="31" t="s">
        <v>624</v>
      </c>
      <c r="BL187" s="31" t="s">
        <v>623</v>
      </c>
      <c r="BM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s="36" customFormat="1" ht="16" hidden="1" customHeight="1">
      <c r="A188" s="21">
        <v>1669</v>
      </c>
      <c r="B188" s="36" t="s">
        <v>26</v>
      </c>
      <c r="C188" s="36" t="s">
        <v>911</v>
      </c>
      <c r="D188" s="36" t="s">
        <v>149</v>
      </c>
      <c r="E188" s="37" t="s">
        <v>1083</v>
      </c>
      <c r="F188" s="38" t="str">
        <f>IF(ISBLANK(Table2[[#This Row],[unique_id]]), "", IF(LEN(Table2[[#This Row],[_device_entity_name]])=0, PROPER(SUBSTITUTE(Table2[[#This Row],[unique_id]], "_", " ")), Table2[[#This Row],[_device_entity_name]]))</f>
        <v>Template Deck Festoons Plug Proxy</v>
      </c>
      <c r="G188" s="36" t="s">
        <v>208</v>
      </c>
      <c r="H188" s="36" t="s">
        <v>139</v>
      </c>
      <c r="I188" s="36" t="s">
        <v>132</v>
      </c>
      <c r="O188" s="39" t="s">
        <v>888</v>
      </c>
      <c r="P188" s="36" t="s">
        <v>166</v>
      </c>
      <c r="Q188" s="36" t="s">
        <v>858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1238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21" t="str">
        <f>IF(ISBLANK(Table2[[#This Row],[device_model]]), "", Table2[[#This Row],[device_suggested_area]])</f>
        <v>Deck</v>
      </c>
      <c r="BB188" s="36" t="s">
        <v>824</v>
      </c>
      <c r="BC188" s="36" t="s">
        <v>1286</v>
      </c>
      <c r="BD188" s="36" t="s">
        <v>1285</v>
      </c>
      <c r="BE188" s="36" t="s">
        <v>1004</v>
      </c>
      <c r="BF188" s="36" t="s">
        <v>363</v>
      </c>
      <c r="BM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s="36" customFormat="1" ht="16" customHeight="1">
      <c r="A189" s="21">
        <v>2521</v>
      </c>
      <c r="B189" s="64" t="s">
        <v>26</v>
      </c>
      <c r="C189" s="64" t="s">
        <v>1391</v>
      </c>
      <c r="D189" s="64" t="s">
        <v>149</v>
      </c>
      <c r="E189" s="64" t="s">
        <v>1397</v>
      </c>
      <c r="F189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Internet Availability</v>
      </c>
      <c r="G189" s="64" t="s">
        <v>287</v>
      </c>
      <c r="H189" s="64" t="s">
        <v>1388</v>
      </c>
      <c r="I189" s="64" t="s">
        <v>295</v>
      </c>
      <c r="J189" s="64"/>
      <c r="K189" s="64"/>
      <c r="L189" s="64"/>
      <c r="M189" s="64" t="s">
        <v>136</v>
      </c>
      <c r="N189" s="64"/>
      <c r="O189" s="66"/>
      <c r="P189" s="64"/>
      <c r="Q189" s="64"/>
      <c r="R189" s="64"/>
      <c r="S189" s="64"/>
      <c r="T189" s="67"/>
      <c r="U189" s="64"/>
      <c r="V189" s="66"/>
      <c r="W189" s="66"/>
      <c r="X189" s="66"/>
      <c r="Y189" s="66"/>
      <c r="Z189" s="66"/>
      <c r="AA189" s="66"/>
      <c r="AB189" s="64"/>
      <c r="AC189" s="64"/>
      <c r="AD189" s="64" t="s">
        <v>1389</v>
      </c>
      <c r="AE189" s="64"/>
      <c r="AF189" s="64">
        <v>120</v>
      </c>
      <c r="AG189" s="66" t="s">
        <v>34</v>
      </c>
      <c r="AH189" s="66"/>
      <c r="AI189" s="64"/>
      <c r="AJ189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189" s="64" t="str">
        <f>IF(ISBLANK(Table2[[#This Row],[index]]),  "", _xlfn.CONCAT("asystem/supervisor/", SUBSTITUTE(LOWER(Table2[[#This Row],[unique_id]]), "_", "/")))</f>
        <v>asystem/supervisor/service/internet/availability</v>
      </c>
      <c r="AL189" s="64"/>
      <c r="AM189" s="64" t="s">
        <v>1423</v>
      </c>
      <c r="AN189" s="64"/>
      <c r="AO189" s="64"/>
      <c r="AP189" s="64"/>
      <c r="AQ189" s="64"/>
      <c r="AR189" s="64" t="s">
        <v>1107</v>
      </c>
      <c r="AS189" s="64">
        <v>1</v>
      </c>
      <c r="AT189" s="71"/>
      <c r="AU189" s="64"/>
      <c r="AV1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1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1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Internet Availability</v>
      </c>
      <c r="AY1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64"/>
      <c r="BA189" s="64" t="str">
        <f>IF(ISBLANK(Table2[[#This Row],[device_model]]), "", Table2[[#This Row],[device_suggested_area]])</f>
        <v>Rack</v>
      </c>
      <c r="BB189" s="64" t="s">
        <v>1392</v>
      </c>
      <c r="BC189" s="64" t="s">
        <v>1302</v>
      </c>
      <c r="BD189" s="64" t="s">
        <v>1301</v>
      </c>
      <c r="BE189" s="64" t="s">
        <v>1132</v>
      </c>
      <c r="BF189" s="64" t="s">
        <v>28</v>
      </c>
      <c r="BG189" s="64"/>
      <c r="BH189" s="64"/>
      <c r="BI189" s="64"/>
      <c r="BJ189" s="64"/>
      <c r="BK189" s="73"/>
      <c r="BL189" s="64"/>
      <c r="BM1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s="36" customFormat="1" ht="16" customHeight="1">
      <c r="A190" s="21">
        <v>2522</v>
      </c>
      <c r="B190" s="64" t="s">
        <v>26</v>
      </c>
      <c r="C190" s="64" t="s">
        <v>1391</v>
      </c>
      <c r="D190" s="64" t="s">
        <v>149</v>
      </c>
      <c r="E190" s="64" t="s">
        <v>1398</v>
      </c>
      <c r="F190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Unifi Availability</v>
      </c>
      <c r="G190" s="64" t="s">
        <v>237</v>
      </c>
      <c r="H190" s="64" t="s">
        <v>1388</v>
      </c>
      <c r="I190" s="64" t="s">
        <v>295</v>
      </c>
      <c r="J190" s="64"/>
      <c r="K190" s="64"/>
      <c r="L190" s="64"/>
      <c r="M190" s="64" t="s">
        <v>136</v>
      </c>
      <c r="N190" s="64"/>
      <c r="O190" s="66"/>
      <c r="P190" s="64"/>
      <c r="Q190" s="64"/>
      <c r="R190" s="64"/>
      <c r="S190" s="64"/>
      <c r="T190" s="67"/>
      <c r="U190" s="64"/>
      <c r="V190" s="66"/>
      <c r="W190" s="66"/>
      <c r="X190" s="66"/>
      <c r="Y190" s="66"/>
      <c r="Z190" s="66"/>
      <c r="AA190" s="66"/>
      <c r="AB190" s="64"/>
      <c r="AC190" s="64"/>
      <c r="AD190" s="64" t="s">
        <v>1389</v>
      </c>
      <c r="AE190" s="64"/>
      <c r="AF190" s="64">
        <v>120</v>
      </c>
      <c r="AG190" s="66" t="s">
        <v>34</v>
      </c>
      <c r="AH190" s="66"/>
      <c r="AI190" s="64"/>
      <c r="AJ19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190" s="64" t="str">
        <f>IF(ISBLANK(Table2[[#This Row],[index]]),  "", _xlfn.CONCAT("asystem/supervisor/", SUBSTITUTE(LOWER(Table2[[#This Row],[unique_id]]), "_", "/")))</f>
        <v>asystem/supervisor/service/unifi/availability</v>
      </c>
      <c r="AL190" s="64"/>
      <c r="AM190" s="64" t="s">
        <v>1423</v>
      </c>
      <c r="AN190" s="64"/>
      <c r="AO190" s="64"/>
      <c r="AP190" s="64"/>
      <c r="AQ190" s="64"/>
      <c r="AR190" s="64" t="s">
        <v>1107</v>
      </c>
      <c r="AS190" s="64">
        <v>1</v>
      </c>
      <c r="AT190" s="71"/>
      <c r="AU190" s="64"/>
      <c r="AV1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1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19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Unifi Availability</v>
      </c>
      <c r="AY19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64"/>
      <c r="BA190" s="64" t="str">
        <f>IF(ISBLANK(Table2[[#This Row],[device_model]]), "", Table2[[#This Row],[device_suggested_area]])</f>
        <v>Rack</v>
      </c>
      <c r="BB190" s="64" t="s">
        <v>1392</v>
      </c>
      <c r="BC190" s="64" t="s">
        <v>1302</v>
      </c>
      <c r="BD190" s="64" t="s">
        <v>1301</v>
      </c>
      <c r="BE190" s="64" t="s">
        <v>1132</v>
      </c>
      <c r="BF190" s="64" t="s">
        <v>28</v>
      </c>
      <c r="BG190" s="64"/>
      <c r="BH190" s="64"/>
      <c r="BI190" s="64"/>
      <c r="BJ190" s="64"/>
      <c r="BK190" s="73"/>
      <c r="BL190" s="64"/>
      <c r="BM19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s="31" customFormat="1" ht="16" hidden="1" customHeight="1">
      <c r="A191" s="21">
        <v>1672</v>
      </c>
      <c r="B191" s="31" t="s">
        <v>26</v>
      </c>
      <c r="C191" s="31" t="s">
        <v>911</v>
      </c>
      <c r="D191" s="31" t="s">
        <v>149</v>
      </c>
      <c r="E191" s="32" t="s">
        <v>1206</v>
      </c>
      <c r="F191" s="33" t="str">
        <f>IF(ISBLANK(Table2[[#This Row],[unique_id]]), "", IF(LEN(Table2[[#This Row],[_device_entity_name]])=0, PROPER(SUBSTITUTE(Table2[[#This Row],[unique_id]], "_", " ")), Table2[[#This Row],[_device_entity_name]]))</f>
        <v>Template Old Landing Festoons Plug Proxy</v>
      </c>
      <c r="G191" s="31" t="s">
        <v>619</v>
      </c>
      <c r="H191" s="31" t="s">
        <v>139</v>
      </c>
      <c r="I191" s="31" t="s">
        <v>132</v>
      </c>
      <c r="O191" s="34" t="s">
        <v>888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21" t="str">
        <f>IF(ISBLANK(Table2[[#This Row],[device_model]]), "", Table2[[#This Row],[device_suggested_area]])</f>
        <v>Landing</v>
      </c>
      <c r="BB191" s="31" t="s">
        <v>824</v>
      </c>
      <c r="BC191" s="31" t="s">
        <v>366</v>
      </c>
      <c r="BD191" s="31" t="s">
        <v>236</v>
      </c>
      <c r="BE191" s="31" t="s">
        <v>367</v>
      </c>
      <c r="BF191" s="31" t="s">
        <v>620</v>
      </c>
      <c r="BM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s="31" customFormat="1" ht="16" hidden="1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1207</v>
      </c>
      <c r="F192" s="33" t="str">
        <f>IF(ISBLANK(Table2[[#This Row],[unique_id]]), "", IF(LEN(Table2[[#This Row],[_device_entity_name]])=0, PROPER(SUBSTITUTE(Table2[[#This Row],[unique_id]], "_", " ")), Table2[[#This Row],[_device_entity_name]]))</f>
        <v>Old Landing Festoons Plug</v>
      </c>
      <c r="G192" s="31" t="s">
        <v>619</v>
      </c>
      <c r="H192" s="31" t="s">
        <v>139</v>
      </c>
      <c r="I192" s="31" t="s">
        <v>132</v>
      </c>
      <c r="O192" s="34" t="s">
        <v>888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21" t="str">
        <f>IF(ISBLANK(Table2[[#This Row],[device_model]]), "", Table2[[#This Row],[device_suggested_area]])</f>
        <v>Landing</v>
      </c>
      <c r="BB192" s="31" t="s">
        <v>824</v>
      </c>
      <c r="BC192" s="31" t="s">
        <v>366</v>
      </c>
      <c r="BD192" s="31" t="s">
        <v>236</v>
      </c>
      <c r="BE192" s="31" t="s">
        <v>367</v>
      </c>
      <c r="BF192" s="31" t="s">
        <v>620</v>
      </c>
      <c r="BI192" s="31" t="s">
        <v>1115</v>
      </c>
      <c r="BJ192" s="31" t="s">
        <v>446</v>
      </c>
      <c r="BK192" s="31" t="s">
        <v>621</v>
      </c>
      <c r="BL192" s="31" t="s">
        <v>622</v>
      </c>
      <c r="BM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s="36" customFormat="1" ht="16" hidden="1" customHeight="1">
      <c r="A193" s="21">
        <v>1674</v>
      </c>
      <c r="B193" s="36" t="s">
        <v>26</v>
      </c>
      <c r="C193" s="36" t="s">
        <v>911</v>
      </c>
      <c r="D193" s="36" t="s">
        <v>149</v>
      </c>
      <c r="E193" s="37" t="s">
        <v>1084</v>
      </c>
      <c r="F193" s="38" t="str">
        <f>IF(ISBLANK(Table2[[#This Row],[unique_id]]), "", IF(LEN(Table2[[#This Row],[_device_entity_name]])=0, PROPER(SUBSTITUTE(Table2[[#This Row],[unique_id]], "_", " ")), Table2[[#This Row],[_device_entity_name]]))</f>
        <v>Template Landing Festoons Plug Proxy</v>
      </c>
      <c r="G193" s="36" t="s">
        <v>208</v>
      </c>
      <c r="H193" s="36" t="s">
        <v>139</v>
      </c>
      <c r="I193" s="36" t="s">
        <v>132</v>
      </c>
      <c r="O193" s="39" t="s">
        <v>888</v>
      </c>
      <c r="P193" s="36" t="s">
        <v>166</v>
      </c>
      <c r="Q193" s="36" t="s">
        <v>858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1238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21" t="str">
        <f>IF(ISBLANK(Table2[[#This Row],[device_model]]), "", Table2[[#This Row],[device_suggested_area]])</f>
        <v>Landing</v>
      </c>
      <c r="BB193" s="36" t="s">
        <v>824</v>
      </c>
      <c r="BC193" s="36" t="s">
        <v>1287</v>
      </c>
      <c r="BD193" s="36" t="s">
        <v>1285</v>
      </c>
      <c r="BE193" s="36" t="s">
        <v>1004</v>
      </c>
      <c r="BF193" s="36" t="s">
        <v>620</v>
      </c>
      <c r="BM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s="36" customFormat="1" ht="16" customHeight="1">
      <c r="A194" s="21">
        <v>2523</v>
      </c>
      <c r="B194" s="64" t="s">
        <v>26</v>
      </c>
      <c r="C194" s="64" t="s">
        <v>1391</v>
      </c>
      <c r="D194" s="64" t="s">
        <v>149</v>
      </c>
      <c r="E194" s="64" t="s">
        <v>1390</v>
      </c>
      <c r="F194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Zigbee2Mqtt Availability</v>
      </c>
      <c r="G194" s="64" t="s">
        <v>1411</v>
      </c>
      <c r="H194" s="64" t="s">
        <v>1388</v>
      </c>
      <c r="I194" s="64" t="s">
        <v>295</v>
      </c>
      <c r="J194" s="64"/>
      <c r="K194" s="64"/>
      <c r="L194" s="64"/>
      <c r="M194" s="64" t="s">
        <v>136</v>
      </c>
      <c r="N194" s="64"/>
      <c r="O194" s="66"/>
      <c r="P194" s="64"/>
      <c r="Q194" s="64"/>
      <c r="R194" s="64"/>
      <c r="S194" s="64"/>
      <c r="T194" s="67"/>
      <c r="U194" s="64"/>
      <c r="V194" s="66"/>
      <c r="W194" s="66"/>
      <c r="X194" s="66"/>
      <c r="Y194" s="66"/>
      <c r="Z194" s="66"/>
      <c r="AA194" s="66"/>
      <c r="AB194" s="64"/>
      <c r="AC194" s="64"/>
      <c r="AD194" s="64" t="s">
        <v>1389</v>
      </c>
      <c r="AE194" s="64"/>
      <c r="AF194" s="64">
        <v>120</v>
      </c>
      <c r="AG194" s="66" t="s">
        <v>34</v>
      </c>
      <c r="AH194" s="66"/>
      <c r="AI194" s="64"/>
      <c r="AJ19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194" s="64" t="str">
        <f>IF(ISBLANK(Table2[[#This Row],[index]]),  "", _xlfn.CONCAT("asystem/supervisor/", SUBSTITUTE(LOWER(Table2[[#This Row],[unique_id]]), "_", "/")))</f>
        <v>asystem/supervisor/service/zigbee2mqtt/availability</v>
      </c>
      <c r="AL194" s="64"/>
      <c r="AM194" s="64" t="s">
        <v>1423</v>
      </c>
      <c r="AN194" s="64"/>
      <c r="AO194" s="64"/>
      <c r="AP194" s="64"/>
      <c r="AQ194" s="64"/>
      <c r="AR194" s="64" t="s">
        <v>1107</v>
      </c>
      <c r="AS194" s="64">
        <v>1</v>
      </c>
      <c r="AT194" s="71"/>
      <c r="AU194" s="64"/>
      <c r="AV1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1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19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Zigbee2Mqtt Availability</v>
      </c>
      <c r="AY19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64"/>
      <c r="BA194" s="64" t="str">
        <f>IF(ISBLANK(Table2[[#This Row],[device_model]]), "", Table2[[#This Row],[device_suggested_area]])</f>
        <v>Rack</v>
      </c>
      <c r="BB194" s="64" t="s">
        <v>1392</v>
      </c>
      <c r="BC194" s="64" t="s">
        <v>1302</v>
      </c>
      <c r="BD194" s="64" t="s">
        <v>1301</v>
      </c>
      <c r="BE194" s="64" t="s">
        <v>1132</v>
      </c>
      <c r="BF194" s="64" t="s">
        <v>28</v>
      </c>
      <c r="BG194" s="64"/>
      <c r="BH194" s="64"/>
      <c r="BI194" s="64"/>
      <c r="BJ194" s="64"/>
      <c r="BK194" s="73"/>
      <c r="BL194" s="64"/>
      <c r="BM19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hidden="1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IF(LEN(Table2[[#This Row],[_device_entity_name]])=0, PROPER(SUBSTITUTE(Table2[[#This Row],[unique_id]], "_", " ")), Table2[[#This Row],[_device_entity_name]]))</f>
        <v>Garden Pedestals</v>
      </c>
      <c r="G195" s="21" t="s">
        <v>638</v>
      </c>
      <c r="H195" s="21" t="s">
        <v>139</v>
      </c>
      <c r="I195" s="21" t="s">
        <v>132</v>
      </c>
      <c r="J195" s="21" t="s">
        <v>823</v>
      </c>
      <c r="T195" s="26"/>
      <c r="V195" s="22"/>
      <c r="W195" s="22" t="s">
        <v>550</v>
      </c>
      <c r="X195" s="28">
        <v>115</v>
      </c>
      <c r="Y195" s="29" t="s">
        <v>857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1" t="str">
        <f>Table2[[#This Row],[device_suggested_area]]</f>
        <v>Garden</v>
      </c>
      <c r="BA195" s="21" t="str">
        <f>IF(ISBLANK(Table2[[#This Row],[device_model]]), "", Table2[[#This Row],[device_suggested_area]])</f>
        <v>Garden</v>
      </c>
      <c r="BB195" s="21" t="s">
        <v>823</v>
      </c>
      <c r="BC195" s="21" t="s">
        <v>629</v>
      </c>
      <c r="BD195" s="21" t="s">
        <v>383</v>
      </c>
      <c r="BE195" s="21" t="s">
        <v>627</v>
      </c>
      <c r="BF195" s="21" t="s">
        <v>639</v>
      </c>
      <c r="BK195" s="21"/>
      <c r="BL195" s="21"/>
      <c r="BM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1085</v>
      </c>
      <c r="F196" s="25" t="str">
        <f>IF(ISBLANK(Table2[[#This Row],[unique_id]]), "", IF(LEN(Table2[[#This Row],[_device_entity_name]])=0, PROPER(SUBSTITUTE(Table2[[#This Row],[unique_id]], "_", " ")), Table2[[#This Row],[_device_entity_name]]))</f>
        <v>Garden Pedestals Bulb 1</v>
      </c>
      <c r="H196" s="21" t="s">
        <v>139</v>
      </c>
      <c r="P196" s="21" t="s">
        <v>166</v>
      </c>
      <c r="Q196" s="21" t="s">
        <v>858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854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1" t="str">
        <f>Table2[[#This Row],[device_suggested_area]]</f>
        <v>Garden</v>
      </c>
      <c r="BA196" s="21" t="str">
        <f>IF(ISBLANK(Table2[[#This Row],[device_model]]), "", Table2[[#This Row],[device_suggested_area]])</f>
        <v>Garden</v>
      </c>
      <c r="BB196" s="21" t="s">
        <v>1146</v>
      </c>
      <c r="BC196" s="21" t="s">
        <v>629</v>
      </c>
      <c r="BD196" s="21" t="s">
        <v>383</v>
      </c>
      <c r="BE196" s="21" t="s">
        <v>627</v>
      </c>
      <c r="BF196" s="21" t="s">
        <v>639</v>
      </c>
      <c r="BK196" s="21" t="s">
        <v>626</v>
      </c>
      <c r="BL196" s="21"/>
      <c r="BM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1086</v>
      </c>
      <c r="F197" s="25" t="str">
        <f>IF(ISBLANK(Table2[[#This Row],[unique_id]]), "", IF(LEN(Table2[[#This Row],[_device_entity_name]])=0, PROPER(SUBSTITUTE(Table2[[#This Row],[unique_id]], "_", " ")), Table2[[#This Row],[_device_entity_name]]))</f>
        <v>Garden Pedestals Bulb 2</v>
      </c>
      <c r="H197" s="21" t="s">
        <v>139</v>
      </c>
      <c r="P197" s="21" t="s">
        <v>166</v>
      </c>
      <c r="Q197" s="21" t="s">
        <v>858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854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21" t="str">
        <f>Table2[[#This Row],[device_suggested_area]]</f>
        <v>Garden</v>
      </c>
      <c r="BA197" s="21" t="str">
        <f>IF(ISBLANK(Table2[[#This Row],[device_model]]), "", Table2[[#This Row],[device_suggested_area]])</f>
        <v>Garden</v>
      </c>
      <c r="BB197" s="21" t="s">
        <v>1147</v>
      </c>
      <c r="BC197" s="21" t="s">
        <v>629</v>
      </c>
      <c r="BD197" s="21" t="s">
        <v>383</v>
      </c>
      <c r="BE197" s="21" t="s">
        <v>627</v>
      </c>
      <c r="BF197" s="21" t="s">
        <v>639</v>
      </c>
      <c r="BK197" s="21" t="s">
        <v>630</v>
      </c>
      <c r="BL197" s="21"/>
      <c r="BM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1087</v>
      </c>
      <c r="F198" s="25" t="str">
        <f>IF(ISBLANK(Table2[[#This Row],[unique_id]]), "", IF(LEN(Table2[[#This Row],[_device_entity_name]])=0, PROPER(SUBSTITUTE(Table2[[#This Row],[unique_id]], "_", " ")), Table2[[#This Row],[_device_entity_name]]))</f>
        <v>Garden Pedestals Bulb 3</v>
      </c>
      <c r="H198" s="21" t="s">
        <v>139</v>
      </c>
      <c r="P198" s="21" t="s">
        <v>166</v>
      </c>
      <c r="Q198" s="21" t="s">
        <v>858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854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21" t="str">
        <f>Table2[[#This Row],[device_suggested_area]]</f>
        <v>Garden</v>
      </c>
      <c r="BA198" s="21" t="str">
        <f>IF(ISBLANK(Table2[[#This Row],[device_model]]), "", Table2[[#This Row],[device_suggested_area]])</f>
        <v>Garden</v>
      </c>
      <c r="BB198" s="21" t="s">
        <v>1148</v>
      </c>
      <c r="BC198" s="21" t="s">
        <v>629</v>
      </c>
      <c r="BD198" s="21" t="s">
        <v>383</v>
      </c>
      <c r="BE198" s="21" t="s">
        <v>627</v>
      </c>
      <c r="BF198" s="21" t="s">
        <v>639</v>
      </c>
      <c r="BK198" s="21" t="s">
        <v>631</v>
      </c>
      <c r="BL198" s="21"/>
      <c r="BM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1088</v>
      </c>
      <c r="F199" s="25" t="str">
        <f>IF(ISBLANK(Table2[[#This Row],[unique_id]]), "", IF(LEN(Table2[[#This Row],[_device_entity_name]])=0, PROPER(SUBSTITUTE(Table2[[#This Row],[unique_id]], "_", " ")), Table2[[#This Row],[_device_entity_name]]))</f>
        <v>Garden Pedestals Bulb 4</v>
      </c>
      <c r="H199" s="21" t="s">
        <v>139</v>
      </c>
      <c r="P199" s="21" t="s">
        <v>166</v>
      </c>
      <c r="Q199" s="21" t="s">
        <v>858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854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1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21" t="str">
        <f>Table2[[#This Row],[device_suggested_area]]</f>
        <v>Garden</v>
      </c>
      <c r="BA199" s="21" t="str">
        <f>IF(ISBLANK(Table2[[#This Row],[device_model]]), "", Table2[[#This Row],[device_suggested_area]])</f>
        <v>Garden</v>
      </c>
      <c r="BB199" s="21" t="s">
        <v>1149</v>
      </c>
      <c r="BC199" s="21" t="s">
        <v>629</v>
      </c>
      <c r="BD199" s="21" t="s">
        <v>383</v>
      </c>
      <c r="BE199" s="21" t="s">
        <v>627</v>
      </c>
      <c r="BF199" s="21" t="s">
        <v>639</v>
      </c>
      <c r="BK199" s="21" t="s">
        <v>632</v>
      </c>
      <c r="BL199" s="21"/>
      <c r="BM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0" s="26"/>
      <c r="V200" s="22"/>
      <c r="W200" s="22" t="s">
        <v>549</v>
      </c>
      <c r="X200" s="28">
        <v>115</v>
      </c>
      <c r="Y200" s="29" t="s">
        <v>854</v>
      </c>
      <c r="Z200" s="29" t="s">
        <v>1114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21" t="str">
        <f>Table2[[#This Row],[device_suggested_area]]</f>
        <v>Garden</v>
      </c>
      <c r="BA200" s="21" t="str">
        <f>IF(ISBLANK(Table2[[#This Row],[device_model]]), "", Table2[[#This Row],[device_suggested_area]])</f>
        <v>Garden</v>
      </c>
      <c r="BB200" s="21" t="s">
        <v>1150</v>
      </c>
      <c r="BC200" s="21" t="s">
        <v>629</v>
      </c>
      <c r="BD200" s="21" t="s">
        <v>383</v>
      </c>
      <c r="BE200" s="21" t="s">
        <v>627</v>
      </c>
      <c r="BF200" s="21" t="s">
        <v>639</v>
      </c>
      <c r="BK200" s="21" t="s">
        <v>1217</v>
      </c>
      <c r="BL200" s="21"/>
      <c r="BM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1" s="26"/>
      <c r="V201" s="22"/>
      <c r="W201" s="22" t="s">
        <v>549</v>
      </c>
      <c r="X201" s="28">
        <v>115</v>
      </c>
      <c r="Y201" s="29" t="s">
        <v>854</v>
      </c>
      <c r="Z201" s="29" t="s">
        <v>1114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21" t="str">
        <f>Table2[[#This Row],[device_suggested_area]]</f>
        <v>Garden</v>
      </c>
      <c r="BA201" s="21" t="str">
        <f>IF(ISBLANK(Table2[[#This Row],[device_model]]), "", Table2[[#This Row],[device_suggested_area]])</f>
        <v>Garden</v>
      </c>
      <c r="BB201" s="21" t="s">
        <v>1151</v>
      </c>
      <c r="BC201" s="21" t="s">
        <v>629</v>
      </c>
      <c r="BD201" s="21" t="s">
        <v>383</v>
      </c>
      <c r="BE201" s="21" t="s">
        <v>627</v>
      </c>
      <c r="BF201" s="21" t="s">
        <v>639</v>
      </c>
      <c r="BK201" s="21" t="s">
        <v>1217</v>
      </c>
      <c r="BL201" s="21"/>
      <c r="BM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2" s="26"/>
      <c r="V202" s="22"/>
      <c r="W202" s="22" t="s">
        <v>549</v>
      </c>
      <c r="X202" s="28">
        <v>115</v>
      </c>
      <c r="Y202" s="29" t="s">
        <v>854</v>
      </c>
      <c r="Z202" s="29" t="s">
        <v>1114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21" t="str">
        <f>Table2[[#This Row],[device_suggested_area]]</f>
        <v>Garden</v>
      </c>
      <c r="BA202" s="21" t="str">
        <f>IF(ISBLANK(Table2[[#This Row],[device_model]]), "", Table2[[#This Row],[device_suggested_area]])</f>
        <v>Garden</v>
      </c>
      <c r="BB202" s="21" t="s">
        <v>1152</v>
      </c>
      <c r="BC202" s="21" t="s">
        <v>629</v>
      </c>
      <c r="BD202" s="21" t="s">
        <v>383</v>
      </c>
      <c r="BE202" s="21" t="s">
        <v>627</v>
      </c>
      <c r="BF202" s="21" t="s">
        <v>639</v>
      </c>
      <c r="BK202" s="21" t="s">
        <v>1217</v>
      </c>
      <c r="BL202" s="21"/>
      <c r="BM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3" s="26"/>
      <c r="V203" s="22"/>
      <c r="W203" s="22" t="s">
        <v>549</v>
      </c>
      <c r="X203" s="28">
        <v>115</v>
      </c>
      <c r="Y203" s="29" t="s">
        <v>854</v>
      </c>
      <c r="Z203" s="29" t="s">
        <v>1114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21" t="str">
        <f>Table2[[#This Row],[device_suggested_area]]</f>
        <v>Garden</v>
      </c>
      <c r="BA203" s="21" t="str">
        <f>IF(ISBLANK(Table2[[#This Row],[device_model]]), "", Table2[[#This Row],[device_suggested_area]])</f>
        <v>Garden</v>
      </c>
      <c r="BB203" s="21" t="s">
        <v>1153</v>
      </c>
      <c r="BC203" s="21" t="s">
        <v>629</v>
      </c>
      <c r="BD203" s="21" t="s">
        <v>383</v>
      </c>
      <c r="BE203" s="21" t="s">
        <v>627</v>
      </c>
      <c r="BF203" s="21" t="s">
        <v>639</v>
      </c>
      <c r="BK203" s="21" t="s">
        <v>1217</v>
      </c>
      <c r="BL203" s="21"/>
      <c r="BM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IF(LEN(Table2[[#This Row],[_device_entity_name]])=0, PROPER(SUBSTITUTE(Table2[[#This Row],[unique_id]], "_", " ")), Table2[[#This Row],[_device_entity_name]]))</f>
        <v>Tree Spotlights</v>
      </c>
      <c r="G204" s="21" t="s">
        <v>636</v>
      </c>
      <c r="H204" s="21" t="s">
        <v>139</v>
      </c>
      <c r="I204" s="21" t="s">
        <v>132</v>
      </c>
      <c r="J204" s="21" t="s">
        <v>825</v>
      </c>
      <c r="T204" s="26"/>
      <c r="V204" s="22"/>
      <c r="W204" s="22" t="s">
        <v>550</v>
      </c>
      <c r="X204" s="28">
        <v>116</v>
      </c>
      <c r="Y204" s="29" t="s">
        <v>857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21" t="str">
        <f>Table2[[#This Row],[device_suggested_area]]</f>
        <v>Tree</v>
      </c>
      <c r="BA204" s="21" t="str">
        <f>IF(ISBLANK(Table2[[#This Row],[device_model]]), "", Table2[[#This Row],[device_suggested_area]])</f>
        <v>Tree</v>
      </c>
      <c r="BB204" s="21" t="s">
        <v>825</v>
      </c>
      <c r="BC204" s="21" t="s">
        <v>635</v>
      </c>
      <c r="BD204" s="21" t="s">
        <v>383</v>
      </c>
      <c r="BE204" s="21" t="s">
        <v>627</v>
      </c>
      <c r="BF204" s="21" t="s">
        <v>634</v>
      </c>
      <c r="BK204" s="21"/>
      <c r="BL204" s="21"/>
      <c r="BM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1089</v>
      </c>
      <c r="F205" s="25" t="str">
        <f>IF(ISBLANK(Table2[[#This Row],[unique_id]]), "", IF(LEN(Table2[[#This Row],[_device_entity_name]])=0, PROPER(SUBSTITUTE(Table2[[#This Row],[unique_id]], "_", " ")), Table2[[#This Row],[_device_entity_name]]))</f>
        <v>Tree Spotlights Bulb 1</v>
      </c>
      <c r="H205" s="21" t="s">
        <v>139</v>
      </c>
      <c r="O205" s="22" t="s">
        <v>888</v>
      </c>
      <c r="P205" s="21" t="s">
        <v>166</v>
      </c>
      <c r="Q205" s="21" t="s">
        <v>858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854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21" t="str">
        <f>Table2[[#This Row],[device_suggested_area]]</f>
        <v>Tree</v>
      </c>
      <c r="BA205" s="21" t="str">
        <f>IF(ISBLANK(Table2[[#This Row],[device_model]]), "", Table2[[#This Row],[device_suggested_area]])</f>
        <v>Tree</v>
      </c>
      <c r="BB205" s="21" t="s">
        <v>1154</v>
      </c>
      <c r="BC205" s="21" t="s">
        <v>635</v>
      </c>
      <c r="BD205" s="21" t="s">
        <v>383</v>
      </c>
      <c r="BE205" s="21" t="s">
        <v>627</v>
      </c>
      <c r="BF205" s="21" t="s">
        <v>634</v>
      </c>
      <c r="BK205" s="21" t="s">
        <v>633</v>
      </c>
      <c r="BL205" s="21"/>
      <c r="BM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1090</v>
      </c>
      <c r="F206" s="25" t="str">
        <f>IF(ISBLANK(Table2[[#This Row],[unique_id]]), "", IF(LEN(Table2[[#This Row],[_device_entity_name]])=0, PROPER(SUBSTITUTE(Table2[[#This Row],[unique_id]], "_", " ")), Table2[[#This Row],[_device_entity_name]]))</f>
        <v>Tree Spotlights Bulb 2</v>
      </c>
      <c r="H206" s="21" t="s">
        <v>139</v>
      </c>
      <c r="O206" s="22" t="s">
        <v>888</v>
      </c>
      <c r="P206" s="21" t="s">
        <v>166</v>
      </c>
      <c r="Q206" s="21" t="s">
        <v>858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854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21" t="str">
        <f>Table2[[#This Row],[device_suggested_area]]</f>
        <v>Tree</v>
      </c>
      <c r="BA206" s="21" t="str">
        <f>IF(ISBLANK(Table2[[#This Row],[device_model]]), "", Table2[[#This Row],[device_suggested_area]])</f>
        <v>Tree</v>
      </c>
      <c r="BB206" s="21" t="s">
        <v>1155</v>
      </c>
      <c r="BC206" s="21" t="s">
        <v>635</v>
      </c>
      <c r="BD206" s="21" t="s">
        <v>383</v>
      </c>
      <c r="BE206" s="21" t="s">
        <v>627</v>
      </c>
      <c r="BF206" s="21" t="s">
        <v>634</v>
      </c>
      <c r="BK206" s="21" t="s">
        <v>642</v>
      </c>
      <c r="BL206" s="21"/>
      <c r="BM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IF(LEN(Table2[[#This Row],[_device_entity_name]])=0, PROPER(SUBSTITUTE(Table2[[#This Row],[unique_id]], "_", " ")), Table2[[#This Row],[_device_entity_name]]))</f>
        <v/>
      </c>
      <c r="T207" s="26"/>
      <c r="V207" s="22"/>
      <c r="W207" s="22" t="s">
        <v>549</v>
      </c>
      <c r="X207" s="28">
        <v>116</v>
      </c>
      <c r="Y207" s="29" t="s">
        <v>854</v>
      </c>
      <c r="Z207" s="29" t="s">
        <v>1114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21" t="str">
        <f>Table2[[#This Row],[device_suggested_area]]</f>
        <v>Tree</v>
      </c>
      <c r="BA207" s="21" t="str">
        <f>IF(ISBLANK(Table2[[#This Row],[device_model]]), "", Table2[[#This Row],[device_suggested_area]])</f>
        <v>Tree</v>
      </c>
      <c r="BB207" s="21" t="s">
        <v>1156</v>
      </c>
      <c r="BC207" s="21" t="s">
        <v>635</v>
      </c>
      <c r="BD207" s="21" t="s">
        <v>383</v>
      </c>
      <c r="BE207" s="21" t="s">
        <v>627</v>
      </c>
      <c r="BF207" s="21" t="s">
        <v>634</v>
      </c>
      <c r="BK207" s="21" t="s">
        <v>1217</v>
      </c>
      <c r="BL207" s="21"/>
      <c r="BM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21" t="str">
        <f>IF(ISBLANK(Table2[[#This Row],[device_model]]), "", Table2[[#This Row],[device_suggested_area]])</f>
        <v/>
      </c>
      <c r="BE208" s="22"/>
      <c r="BK208" s="21"/>
      <c r="BL208" s="21"/>
      <c r="BM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21">
        <v>1801</v>
      </c>
      <c r="B209" s="21" t="s">
        <v>26</v>
      </c>
      <c r="C209" s="21" t="s">
        <v>911</v>
      </c>
      <c r="D209" s="21" t="s">
        <v>149</v>
      </c>
      <c r="E209" s="26" t="s">
        <v>1091</v>
      </c>
      <c r="F209" s="25" t="str">
        <f>IF(ISBLANK(Table2[[#This Row],[unique_id]]), "", IF(LEN(Table2[[#This Row],[_device_entity_name]])=0, PROPER(SUBSTITUTE(Table2[[#This Row],[unique_id]], "_", " ")), Table2[[#This Row],[_device_entity_name]]))</f>
        <v>Template Bathroom Rails Plug Proxy</v>
      </c>
      <c r="G209" s="21" t="s">
        <v>508</v>
      </c>
      <c r="H209" s="21" t="s">
        <v>744</v>
      </c>
      <c r="I209" s="21" t="s">
        <v>132</v>
      </c>
      <c r="O209" s="22" t="s">
        <v>888</v>
      </c>
      <c r="P209" s="21" t="s">
        <v>166</v>
      </c>
      <c r="Q209" s="24" t="s">
        <v>859</v>
      </c>
      <c r="R209" s="21" t="str">
        <f>Table2[[#This Row],[entity_domain]]</f>
        <v>Heating &amp; Cooling</v>
      </c>
      <c r="S209" s="21" t="s">
        <v>508</v>
      </c>
      <c r="T209" s="26" t="s">
        <v>1237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21" t="str">
        <f>IF(ISBLANK(Table2[[#This Row],[device_model]]), "", Table2[[#This Row],[device_suggested_area]])</f>
        <v>Bathroom</v>
      </c>
      <c r="BB209" s="21" t="s">
        <v>1164</v>
      </c>
      <c r="BC209" s="21" t="s">
        <v>365</v>
      </c>
      <c r="BD209" s="21" t="s">
        <v>236</v>
      </c>
      <c r="BE209" s="21" t="s">
        <v>368</v>
      </c>
      <c r="BF209" s="21" t="s">
        <v>364</v>
      </c>
      <c r="BK209" s="21"/>
      <c r="BL209" s="21"/>
      <c r="BM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942</v>
      </c>
      <c r="F210" s="25" t="str">
        <f>IF(ISBLANK(Table2[[#This Row],[unique_id]]), "", IF(LEN(Table2[[#This Row],[_device_entity_name]])=0, PROPER(SUBSTITUTE(Table2[[#This Row],[unique_id]], "_", " ")), Table2[[#This Row],[_device_entity_name]]))</f>
        <v>Bathroom Rails 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888</v>
      </c>
      <c r="P210" s="21" t="s">
        <v>166</v>
      </c>
      <c r="Q210" s="24" t="s">
        <v>859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21" t="str">
        <f>IF(ISBLANK(Table2[[#This Row],[device_model]]), "", Table2[[#This Row],[device_suggested_area]])</f>
        <v>Bathroom</v>
      </c>
      <c r="BB210" s="21" t="s">
        <v>1164</v>
      </c>
      <c r="BC210" s="21" t="s">
        <v>365</v>
      </c>
      <c r="BD210" s="21" t="s">
        <v>236</v>
      </c>
      <c r="BE210" s="21" t="s">
        <v>368</v>
      </c>
      <c r="BF210" s="21" t="s">
        <v>364</v>
      </c>
      <c r="BI210" s="21" t="s">
        <v>1115</v>
      </c>
      <c r="BJ210" s="21" t="s">
        <v>446</v>
      </c>
      <c r="BK210" s="21" t="s">
        <v>356</v>
      </c>
      <c r="BL210" s="21" t="s">
        <v>439</v>
      </c>
      <c r="BM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s="36" customFormat="1" ht="16" hidden="1" customHeight="1">
      <c r="A211" s="21">
        <v>1803</v>
      </c>
      <c r="B211" s="36" t="s">
        <v>26</v>
      </c>
      <c r="C211" s="36" t="s">
        <v>911</v>
      </c>
      <c r="D211" s="36" t="s">
        <v>149</v>
      </c>
      <c r="E211" s="37" t="s">
        <v>1265</v>
      </c>
      <c r="F211" s="38" t="str">
        <f>IF(ISBLANK(Table2[[#This Row],[unique_id]]), "", IF(LEN(Table2[[#This Row],[_device_entity_name]])=0, PROPER(SUBSTITUTE(Table2[[#This Row],[unique_id]], "_", " ")), Table2[[#This Row],[_device_entity_name]]))</f>
        <v>Template Ceiling Water Booster Plug Proxy</v>
      </c>
      <c r="G211" s="36" t="s">
        <v>1365</v>
      </c>
      <c r="H211" s="36" t="s">
        <v>744</v>
      </c>
      <c r="I211" s="36" t="s">
        <v>132</v>
      </c>
      <c r="O211" s="39" t="s">
        <v>888</v>
      </c>
      <c r="P211" s="36" t="s">
        <v>166</v>
      </c>
      <c r="Q211" s="42" t="s">
        <v>859</v>
      </c>
      <c r="R211" s="36" t="str">
        <f>Table2[[#This Row],[entity_domain]]</f>
        <v>Heating &amp; Cooling</v>
      </c>
      <c r="S211" s="36" t="s">
        <v>505</v>
      </c>
      <c r="T211" s="37" t="s">
        <v>1237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21" t="str">
        <f>IF(ISBLANK(Table2[[#This Row],[device_model]]), "", Table2[[#This Row],[device_suggested_area]])</f>
        <v>Ceiling</v>
      </c>
      <c r="BB211" s="36" t="s">
        <v>505</v>
      </c>
      <c r="BC211" s="36" t="s">
        <v>503</v>
      </c>
      <c r="BD211" s="36" t="s">
        <v>1285</v>
      </c>
      <c r="BE211" s="36" t="s">
        <v>1004</v>
      </c>
      <c r="BF211" s="36" t="s">
        <v>416</v>
      </c>
      <c r="BM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s="36" customFormat="1" ht="16" customHeight="1">
      <c r="A212" s="21">
        <v>2524</v>
      </c>
      <c r="B212" s="64" t="s">
        <v>26</v>
      </c>
      <c r="C212" s="64" t="s">
        <v>1391</v>
      </c>
      <c r="D212" s="64" t="s">
        <v>149</v>
      </c>
      <c r="E212" s="64" t="s">
        <v>1399</v>
      </c>
      <c r="F212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Weewx Availability</v>
      </c>
      <c r="G212" s="64" t="s">
        <v>1412</v>
      </c>
      <c r="H212" s="64" t="s">
        <v>1388</v>
      </c>
      <c r="I212" s="64" t="s">
        <v>295</v>
      </c>
      <c r="J212" s="64"/>
      <c r="K212" s="64"/>
      <c r="L212" s="64"/>
      <c r="M212" s="64" t="s">
        <v>136</v>
      </c>
      <c r="N212" s="64"/>
      <c r="O212" s="66"/>
      <c r="P212" s="64"/>
      <c r="Q212" s="64"/>
      <c r="R212" s="64"/>
      <c r="S212" s="64"/>
      <c r="T212" s="67"/>
      <c r="U212" s="64"/>
      <c r="V212" s="66"/>
      <c r="W212" s="66"/>
      <c r="X212" s="66"/>
      <c r="Y212" s="66"/>
      <c r="Z212" s="66"/>
      <c r="AA212" s="66"/>
      <c r="AB212" s="64"/>
      <c r="AC212" s="64"/>
      <c r="AD212" s="64" t="s">
        <v>1389</v>
      </c>
      <c r="AE212" s="64"/>
      <c r="AF212" s="64">
        <v>120</v>
      </c>
      <c r="AG212" s="66" t="s">
        <v>34</v>
      </c>
      <c r="AH212" s="66"/>
      <c r="AI212" s="64"/>
      <c r="AJ21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12" s="64" t="str">
        <f>IF(ISBLANK(Table2[[#This Row],[index]]),  "", _xlfn.CONCAT("asystem/supervisor/", SUBSTITUTE(LOWER(Table2[[#This Row],[unique_id]]), "_", "/")))</f>
        <v>asystem/supervisor/service/weewx/availability</v>
      </c>
      <c r="AL212" s="64"/>
      <c r="AM212" s="64" t="s">
        <v>1423</v>
      </c>
      <c r="AN212" s="64"/>
      <c r="AO212" s="64"/>
      <c r="AP212" s="64"/>
      <c r="AQ212" s="64"/>
      <c r="AR212" s="64" t="s">
        <v>1107</v>
      </c>
      <c r="AS212" s="64">
        <v>1</v>
      </c>
      <c r="AT212" s="71"/>
      <c r="AU212" s="64"/>
      <c r="AV2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1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Weewx Availability</v>
      </c>
      <c r="AY21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64"/>
      <c r="BA212" s="64" t="str">
        <f>IF(ISBLANK(Table2[[#This Row],[device_model]]), "", Table2[[#This Row],[device_suggested_area]])</f>
        <v>Rack</v>
      </c>
      <c r="BB212" s="64" t="s">
        <v>1392</v>
      </c>
      <c r="BC212" s="64" t="s">
        <v>1302</v>
      </c>
      <c r="BD212" s="64" t="s">
        <v>1301</v>
      </c>
      <c r="BE212" s="64" t="s">
        <v>1132</v>
      </c>
      <c r="BF212" s="64" t="s">
        <v>28</v>
      </c>
      <c r="BG212" s="64"/>
      <c r="BH212" s="64"/>
      <c r="BI212" s="64"/>
      <c r="BJ212" s="64"/>
      <c r="BK212" s="73"/>
      <c r="BL212" s="64"/>
      <c r="BM2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s="36" customFormat="1" ht="16" customHeight="1">
      <c r="A213" s="21">
        <v>2525</v>
      </c>
      <c r="B213" s="64" t="s">
        <v>26</v>
      </c>
      <c r="C213" s="64" t="s">
        <v>1391</v>
      </c>
      <c r="D213" s="64" t="s">
        <v>149</v>
      </c>
      <c r="E213" s="64" t="s">
        <v>1400</v>
      </c>
      <c r="F213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Digitemp Availability</v>
      </c>
      <c r="G213" s="64" t="s">
        <v>1413</v>
      </c>
      <c r="H213" s="64" t="s">
        <v>1388</v>
      </c>
      <c r="I213" s="64" t="s">
        <v>295</v>
      </c>
      <c r="J213" s="64"/>
      <c r="K213" s="64"/>
      <c r="L213" s="64"/>
      <c r="M213" s="64" t="s">
        <v>136</v>
      </c>
      <c r="N213" s="64"/>
      <c r="O213" s="66"/>
      <c r="P213" s="64"/>
      <c r="Q213" s="64"/>
      <c r="R213" s="64"/>
      <c r="S213" s="64"/>
      <c r="T213" s="67"/>
      <c r="U213" s="64"/>
      <c r="V213" s="66"/>
      <c r="W213" s="66"/>
      <c r="X213" s="66"/>
      <c r="Y213" s="66"/>
      <c r="Z213" s="66"/>
      <c r="AA213" s="66"/>
      <c r="AB213" s="64"/>
      <c r="AC213" s="64"/>
      <c r="AD213" s="64" t="s">
        <v>1389</v>
      </c>
      <c r="AE213" s="64"/>
      <c r="AF213" s="64">
        <v>120</v>
      </c>
      <c r="AG213" s="66" t="s">
        <v>34</v>
      </c>
      <c r="AH213" s="66"/>
      <c r="AI213" s="64"/>
      <c r="AJ21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13" s="64" t="str">
        <f>IF(ISBLANK(Table2[[#This Row],[index]]),  "", _xlfn.CONCAT("asystem/supervisor/", SUBSTITUTE(LOWER(Table2[[#This Row],[unique_id]]), "_", "/")))</f>
        <v>asystem/supervisor/service/digitemp/availability</v>
      </c>
      <c r="AL213" s="64"/>
      <c r="AM213" s="64" t="s">
        <v>1423</v>
      </c>
      <c r="AN213" s="64"/>
      <c r="AO213" s="64"/>
      <c r="AP213" s="64"/>
      <c r="AQ213" s="64"/>
      <c r="AR213" s="64" t="s">
        <v>1107</v>
      </c>
      <c r="AS213" s="64">
        <v>1</v>
      </c>
      <c r="AT213" s="71"/>
      <c r="AU213" s="64"/>
      <c r="AV2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1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Digitemp Availability</v>
      </c>
      <c r="AY21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64"/>
      <c r="BA213" s="64" t="str">
        <f>IF(ISBLANK(Table2[[#This Row],[device_model]]), "", Table2[[#This Row],[device_suggested_area]])</f>
        <v>Rack</v>
      </c>
      <c r="BB213" s="64" t="s">
        <v>1392</v>
      </c>
      <c r="BC213" s="64" t="s">
        <v>1302</v>
      </c>
      <c r="BD213" s="64" t="s">
        <v>1301</v>
      </c>
      <c r="BE213" s="64" t="s">
        <v>1132</v>
      </c>
      <c r="BF213" s="64" t="s">
        <v>28</v>
      </c>
      <c r="BG213" s="64"/>
      <c r="BH213" s="64"/>
      <c r="BI213" s="64"/>
      <c r="BJ213" s="64"/>
      <c r="BK213" s="73"/>
      <c r="BL213" s="64"/>
      <c r="BM21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s="36" customFormat="1" ht="16" customHeight="1">
      <c r="A214" s="21">
        <v>2526</v>
      </c>
      <c r="B214" s="64" t="s">
        <v>26</v>
      </c>
      <c r="C214" s="64" t="s">
        <v>1391</v>
      </c>
      <c r="D214" s="64" t="s">
        <v>149</v>
      </c>
      <c r="E214" s="64" t="s">
        <v>1401</v>
      </c>
      <c r="F214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Nginx Availability</v>
      </c>
      <c r="G214" s="64" t="s">
        <v>1414</v>
      </c>
      <c r="H214" s="64" t="s">
        <v>1388</v>
      </c>
      <c r="I214" s="64" t="s">
        <v>295</v>
      </c>
      <c r="J214" s="64"/>
      <c r="K214" s="64"/>
      <c r="L214" s="64"/>
      <c r="M214" s="64" t="s">
        <v>136</v>
      </c>
      <c r="N214" s="64"/>
      <c r="O214" s="66"/>
      <c r="P214" s="64"/>
      <c r="Q214" s="64"/>
      <c r="R214" s="64"/>
      <c r="S214" s="64"/>
      <c r="T214" s="67"/>
      <c r="U214" s="64"/>
      <c r="V214" s="66"/>
      <c r="W214" s="66"/>
      <c r="X214" s="66"/>
      <c r="Y214" s="66"/>
      <c r="Z214" s="66"/>
      <c r="AA214" s="66"/>
      <c r="AB214" s="64"/>
      <c r="AC214" s="64"/>
      <c r="AD214" s="64" t="s">
        <v>1389</v>
      </c>
      <c r="AE214" s="64"/>
      <c r="AF214" s="64">
        <v>120</v>
      </c>
      <c r="AG214" s="66" t="s">
        <v>34</v>
      </c>
      <c r="AH214" s="66"/>
      <c r="AI214" s="64"/>
      <c r="AJ21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14" s="64" t="str">
        <f>IF(ISBLANK(Table2[[#This Row],[index]]),  "", _xlfn.CONCAT("asystem/supervisor/", SUBSTITUTE(LOWER(Table2[[#This Row],[unique_id]]), "_", "/")))</f>
        <v>asystem/supervisor/service/nginx/availability</v>
      </c>
      <c r="AL214" s="64"/>
      <c r="AM214" s="64" t="s">
        <v>1423</v>
      </c>
      <c r="AN214" s="64"/>
      <c r="AO214" s="64"/>
      <c r="AP214" s="64"/>
      <c r="AQ214" s="64"/>
      <c r="AR214" s="64" t="s">
        <v>1107</v>
      </c>
      <c r="AS214" s="64">
        <v>1</v>
      </c>
      <c r="AT214" s="71"/>
      <c r="AU214" s="64"/>
      <c r="AV2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Nginx Availability</v>
      </c>
      <c r="AY2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64"/>
      <c r="BA214" s="64" t="str">
        <f>IF(ISBLANK(Table2[[#This Row],[device_model]]), "", Table2[[#This Row],[device_suggested_area]])</f>
        <v>Rack</v>
      </c>
      <c r="BB214" s="64" t="s">
        <v>1392</v>
      </c>
      <c r="BC214" s="64" t="s">
        <v>1302</v>
      </c>
      <c r="BD214" s="64" t="s">
        <v>1301</v>
      </c>
      <c r="BE214" s="64" t="s">
        <v>1132</v>
      </c>
      <c r="BF214" s="64" t="s">
        <v>28</v>
      </c>
      <c r="BG214" s="64"/>
      <c r="BH214" s="64"/>
      <c r="BI214" s="64"/>
      <c r="BJ214" s="64"/>
      <c r="BK214" s="73"/>
      <c r="BL214" s="64"/>
      <c r="BM2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s="36" customFormat="1" ht="16" hidden="1" customHeight="1">
      <c r="A215" s="21">
        <v>1807</v>
      </c>
      <c r="B215" s="36" t="s">
        <v>26</v>
      </c>
      <c r="C215" s="36" t="s">
        <v>911</v>
      </c>
      <c r="D215" s="36" t="s">
        <v>149</v>
      </c>
      <c r="E215" s="37" t="s">
        <v>1273</v>
      </c>
      <c r="F215" s="38" t="str">
        <f>IF(ISBLANK(Table2[[#This Row],[unique_id]]), "", IF(LEN(Table2[[#This Row],[_device_entity_name]])=0, PROPER(SUBSTITUTE(Table2[[#This Row],[unique_id]], "_", " ")), Table2[[#This Row],[_device_entity_name]]))</f>
        <v>Template Garden Pool Filter Plug Proxy</v>
      </c>
      <c r="G215" s="36" t="s">
        <v>324</v>
      </c>
      <c r="H215" s="36" t="s">
        <v>744</v>
      </c>
      <c r="I215" s="36" t="s">
        <v>132</v>
      </c>
      <c r="O215" s="39" t="s">
        <v>888</v>
      </c>
      <c r="P215" s="36" t="s">
        <v>166</v>
      </c>
      <c r="Q215" s="42" t="s">
        <v>859</v>
      </c>
      <c r="R215" s="36" t="str">
        <f>Table2[[#This Row],[entity_domain]]</f>
        <v>Heating &amp; Cooling</v>
      </c>
      <c r="S215" s="36" t="s">
        <v>324</v>
      </c>
      <c r="T215" s="37" t="s">
        <v>1237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21" t="str">
        <f>IF(ISBLANK(Table2[[#This Row],[device_model]]), "", Table2[[#This Row],[device_suggested_area]])</f>
        <v>Garden</v>
      </c>
      <c r="BB215" s="36" t="s">
        <v>324</v>
      </c>
      <c r="BC215" s="36" t="s">
        <v>503</v>
      </c>
      <c r="BD215" s="36" t="s">
        <v>1285</v>
      </c>
      <c r="BE215" s="36" t="s">
        <v>1004</v>
      </c>
      <c r="BF215" s="36" t="s">
        <v>639</v>
      </c>
      <c r="BM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s="36" customFormat="1" ht="16" customHeight="1">
      <c r="A216" s="21">
        <v>2527</v>
      </c>
      <c r="B216" s="64" t="s">
        <v>26</v>
      </c>
      <c r="C216" s="64" t="s">
        <v>1391</v>
      </c>
      <c r="D216" s="64" t="s">
        <v>149</v>
      </c>
      <c r="E216" s="64" t="s">
        <v>1402</v>
      </c>
      <c r="F216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Influxdb Availability</v>
      </c>
      <c r="G216" s="64" t="s">
        <v>1415</v>
      </c>
      <c r="H216" s="64" t="s">
        <v>1388</v>
      </c>
      <c r="I216" s="64" t="s">
        <v>295</v>
      </c>
      <c r="J216" s="64"/>
      <c r="K216" s="64"/>
      <c r="L216" s="64"/>
      <c r="M216" s="64" t="s">
        <v>136</v>
      </c>
      <c r="N216" s="64"/>
      <c r="O216" s="66"/>
      <c r="P216" s="64"/>
      <c r="Q216" s="64"/>
      <c r="R216" s="64"/>
      <c r="S216" s="64"/>
      <c r="T216" s="67"/>
      <c r="U216" s="64"/>
      <c r="V216" s="66"/>
      <c r="W216" s="66"/>
      <c r="X216" s="66"/>
      <c r="Y216" s="66"/>
      <c r="Z216" s="66"/>
      <c r="AA216" s="66"/>
      <c r="AB216" s="64"/>
      <c r="AC216" s="64"/>
      <c r="AD216" s="64" t="s">
        <v>1389</v>
      </c>
      <c r="AE216" s="64"/>
      <c r="AF216" s="64">
        <v>120</v>
      </c>
      <c r="AG216" s="66" t="s">
        <v>34</v>
      </c>
      <c r="AH216" s="66"/>
      <c r="AI216" s="64"/>
      <c r="AJ216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16" s="64" t="str">
        <f>IF(ISBLANK(Table2[[#This Row],[index]]),  "", _xlfn.CONCAT("asystem/supervisor/", SUBSTITUTE(LOWER(Table2[[#This Row],[unique_id]]), "_", "/")))</f>
        <v>asystem/supervisor/service/influxdb/availability</v>
      </c>
      <c r="AL216" s="64"/>
      <c r="AM216" s="64" t="s">
        <v>1423</v>
      </c>
      <c r="AN216" s="64"/>
      <c r="AO216" s="64"/>
      <c r="AP216" s="64"/>
      <c r="AQ216" s="64"/>
      <c r="AR216" s="64" t="s">
        <v>1107</v>
      </c>
      <c r="AS216" s="64">
        <v>1</v>
      </c>
      <c r="AT216" s="71"/>
      <c r="AU216" s="64"/>
      <c r="AV2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Influxdb Availability</v>
      </c>
      <c r="AY2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64"/>
      <c r="BA216" s="64" t="str">
        <f>IF(ISBLANK(Table2[[#This Row],[device_model]]), "", Table2[[#This Row],[device_suggested_area]])</f>
        <v>Rack</v>
      </c>
      <c r="BB216" s="64" t="s">
        <v>1392</v>
      </c>
      <c r="BC216" s="64" t="s">
        <v>1302</v>
      </c>
      <c r="BD216" s="64" t="s">
        <v>1301</v>
      </c>
      <c r="BE216" s="64" t="s">
        <v>1132</v>
      </c>
      <c r="BF216" s="64" t="s">
        <v>28</v>
      </c>
      <c r="BG216" s="64"/>
      <c r="BH216" s="64"/>
      <c r="BI216" s="64"/>
      <c r="BJ216" s="64"/>
      <c r="BK216" s="73"/>
      <c r="BL216" s="64"/>
      <c r="BM2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s="36" customFormat="1" ht="16" customHeight="1">
      <c r="A217" s="21">
        <v>2528</v>
      </c>
      <c r="B217" s="64" t="s">
        <v>26</v>
      </c>
      <c r="C217" s="64" t="s">
        <v>1391</v>
      </c>
      <c r="D217" s="64" t="s">
        <v>149</v>
      </c>
      <c r="E217" s="64" t="s">
        <v>1403</v>
      </c>
      <c r="F217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Mariadb Availability</v>
      </c>
      <c r="G217" s="64" t="s">
        <v>1416</v>
      </c>
      <c r="H217" s="64" t="s">
        <v>1388</v>
      </c>
      <c r="I217" s="64" t="s">
        <v>295</v>
      </c>
      <c r="J217" s="64"/>
      <c r="K217" s="64"/>
      <c r="L217" s="64"/>
      <c r="M217" s="64" t="s">
        <v>136</v>
      </c>
      <c r="N217" s="64"/>
      <c r="O217" s="66"/>
      <c r="P217" s="64"/>
      <c r="Q217" s="64"/>
      <c r="R217" s="64"/>
      <c r="S217" s="64"/>
      <c r="T217" s="67"/>
      <c r="U217" s="64"/>
      <c r="V217" s="66"/>
      <c r="W217" s="66"/>
      <c r="X217" s="66"/>
      <c r="Y217" s="66"/>
      <c r="Z217" s="66"/>
      <c r="AA217" s="66"/>
      <c r="AB217" s="64"/>
      <c r="AC217" s="64"/>
      <c r="AD217" s="64" t="s">
        <v>1389</v>
      </c>
      <c r="AE217" s="64"/>
      <c r="AF217" s="64">
        <v>120</v>
      </c>
      <c r="AG217" s="66" t="s">
        <v>34</v>
      </c>
      <c r="AH217" s="66"/>
      <c r="AI217" s="64"/>
      <c r="AJ217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17" s="64" t="str">
        <f>IF(ISBLANK(Table2[[#This Row],[index]]),  "", _xlfn.CONCAT("asystem/supervisor/", SUBSTITUTE(LOWER(Table2[[#This Row],[unique_id]]), "_", "/")))</f>
        <v>asystem/supervisor/service/mariadb/availability</v>
      </c>
      <c r="AL217" s="64"/>
      <c r="AM217" s="64" t="s">
        <v>1423</v>
      </c>
      <c r="AN217" s="64"/>
      <c r="AO217" s="64"/>
      <c r="AP217" s="64"/>
      <c r="AQ217" s="64"/>
      <c r="AR217" s="64" t="s">
        <v>1107</v>
      </c>
      <c r="AS217" s="64">
        <v>1</v>
      </c>
      <c r="AT217" s="71"/>
      <c r="AU217" s="64"/>
      <c r="AV21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1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Mariadb Availability</v>
      </c>
      <c r="AY2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64"/>
      <c r="BA217" s="64" t="str">
        <f>IF(ISBLANK(Table2[[#This Row],[device_model]]), "", Table2[[#This Row],[device_suggested_area]])</f>
        <v>Rack</v>
      </c>
      <c r="BB217" s="64" t="s">
        <v>1392</v>
      </c>
      <c r="BC217" s="64" t="s">
        <v>1302</v>
      </c>
      <c r="BD217" s="64" t="s">
        <v>1301</v>
      </c>
      <c r="BE217" s="64" t="s">
        <v>1132</v>
      </c>
      <c r="BF217" s="64" t="s">
        <v>28</v>
      </c>
      <c r="BG217" s="64"/>
      <c r="BH217" s="64"/>
      <c r="BI217" s="64"/>
      <c r="BJ217" s="64"/>
      <c r="BK217" s="73"/>
      <c r="BL217" s="64"/>
      <c r="BM2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s="36" customFormat="1" ht="16" customHeight="1">
      <c r="A218" s="21">
        <v>2529</v>
      </c>
      <c r="B218" s="64" t="s">
        <v>26</v>
      </c>
      <c r="C218" s="64" t="s">
        <v>1391</v>
      </c>
      <c r="D218" s="64" t="s">
        <v>149</v>
      </c>
      <c r="E218" s="64" t="s">
        <v>1404</v>
      </c>
      <c r="F218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Postgres Availability</v>
      </c>
      <c r="G218" s="64" t="s">
        <v>1417</v>
      </c>
      <c r="H218" s="64" t="s">
        <v>1388</v>
      </c>
      <c r="I218" s="64" t="s">
        <v>295</v>
      </c>
      <c r="J218" s="64"/>
      <c r="K218" s="64"/>
      <c r="L218" s="64"/>
      <c r="M218" s="64" t="s">
        <v>136</v>
      </c>
      <c r="N218" s="64"/>
      <c r="O218" s="66"/>
      <c r="P218" s="64"/>
      <c r="Q218" s="64"/>
      <c r="R218" s="64"/>
      <c r="S218" s="64"/>
      <c r="T218" s="67"/>
      <c r="U218" s="64"/>
      <c r="V218" s="66"/>
      <c r="W218" s="66"/>
      <c r="X218" s="66"/>
      <c r="Y218" s="66"/>
      <c r="Z218" s="66"/>
      <c r="AA218" s="66"/>
      <c r="AB218" s="64"/>
      <c r="AC218" s="64"/>
      <c r="AD218" s="64" t="s">
        <v>1389</v>
      </c>
      <c r="AE218" s="64"/>
      <c r="AF218" s="64">
        <v>120</v>
      </c>
      <c r="AG218" s="66" t="s">
        <v>34</v>
      </c>
      <c r="AH218" s="66"/>
      <c r="AI218" s="64"/>
      <c r="AJ218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18" s="64" t="str">
        <f>IF(ISBLANK(Table2[[#This Row],[index]]),  "", _xlfn.CONCAT("asystem/supervisor/", SUBSTITUTE(LOWER(Table2[[#This Row],[unique_id]]), "_", "/")))</f>
        <v>asystem/supervisor/service/postgres/availability</v>
      </c>
      <c r="AL218" s="64"/>
      <c r="AM218" s="64" t="s">
        <v>1423</v>
      </c>
      <c r="AN218" s="64"/>
      <c r="AO218" s="64"/>
      <c r="AP218" s="64"/>
      <c r="AQ218" s="64"/>
      <c r="AR218" s="64" t="s">
        <v>1107</v>
      </c>
      <c r="AS218" s="64">
        <v>1</v>
      </c>
      <c r="AT218" s="71"/>
      <c r="AU218" s="64"/>
      <c r="AV2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Postgres Availability</v>
      </c>
      <c r="AY2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64"/>
      <c r="BA218" s="64" t="str">
        <f>IF(ISBLANK(Table2[[#This Row],[device_model]]), "", Table2[[#This Row],[device_suggested_area]])</f>
        <v>Rack</v>
      </c>
      <c r="BB218" s="64" t="s">
        <v>1392</v>
      </c>
      <c r="BC218" s="64" t="s">
        <v>1302</v>
      </c>
      <c r="BD218" s="64" t="s">
        <v>1301</v>
      </c>
      <c r="BE218" s="64" t="s">
        <v>1132</v>
      </c>
      <c r="BF218" s="64" t="s">
        <v>28</v>
      </c>
      <c r="BG218" s="64"/>
      <c r="BH218" s="64"/>
      <c r="BI218" s="64"/>
      <c r="BJ218" s="64"/>
      <c r="BK218" s="73"/>
      <c r="BL218" s="64"/>
      <c r="BM2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21">
        <v>2000</v>
      </c>
      <c r="B219" s="21" t="s">
        <v>26</v>
      </c>
      <c r="C219" s="21" t="s">
        <v>911</v>
      </c>
      <c r="D219" s="21" t="s">
        <v>149</v>
      </c>
      <c r="E219" s="43" t="s">
        <v>909</v>
      </c>
      <c r="F219" s="25" t="str">
        <f>IF(ISBLANK(Table2[[#This Row],[unique_id]]), "", IF(LEN(Table2[[#This Row],[_device_entity_name]])=0, PROPER(SUBSTITUTE(Table2[[#This Row],[unique_id]], "_", " ")), Table2[[#This Row],[_device_entity_name]]))</f>
        <v>Template Lounge Air Purifier Proxy</v>
      </c>
      <c r="G219" s="21" t="s">
        <v>196</v>
      </c>
      <c r="H219" s="21" t="s">
        <v>511</v>
      </c>
      <c r="I219" s="21" t="s">
        <v>132</v>
      </c>
      <c r="O219" s="22" t="s">
        <v>888</v>
      </c>
      <c r="P219" s="21" t="s">
        <v>166</v>
      </c>
      <c r="Q219" s="21" t="s">
        <v>858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912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21" t="str">
        <f>Table2[[#This Row],[device_suggested_area]]</f>
        <v>Lounge</v>
      </c>
      <c r="BA219" s="21" t="str">
        <f>IF(ISBLANK(Table2[[#This Row],[device_model]]), "", Table2[[#This Row],[device_suggested_area]])</f>
        <v>Lounge</v>
      </c>
      <c r="BB219" s="21" t="s">
        <v>532</v>
      </c>
      <c r="BC219" s="21" t="s">
        <v>527</v>
      </c>
      <c r="BD219" s="21" t="s">
        <v>510</v>
      </c>
      <c r="BE219" s="21" t="s">
        <v>526</v>
      </c>
      <c r="BF219" s="21" t="s">
        <v>196</v>
      </c>
      <c r="BK219" s="21"/>
      <c r="BL219" s="21"/>
      <c r="BM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IF(LEN(Table2[[#This Row],[_device_entity_name]])=0, PROPER(SUBSTITUTE(Table2[[#This Row],[unique_id]], "_", " ")), Table2[[#This Row],[_device_entity_name]]))</f>
        <v>Lounge Air 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854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21" t="str">
        <f>Table2[[#This Row],[device_suggested_area]]</f>
        <v>Lounge</v>
      </c>
      <c r="BA220" s="21" t="str">
        <f>IF(ISBLANK(Table2[[#This Row],[device_model]]), "", Table2[[#This Row],[device_suggested_area]])</f>
        <v>Lounge</v>
      </c>
      <c r="BB220" s="21" t="s">
        <v>532</v>
      </c>
      <c r="BC220" s="21" t="s">
        <v>527</v>
      </c>
      <c r="BD220" s="21" t="s">
        <v>510</v>
      </c>
      <c r="BE220" s="21" t="s">
        <v>526</v>
      </c>
      <c r="BF220" s="21" t="s">
        <v>196</v>
      </c>
      <c r="BK220" s="21" t="s">
        <v>539</v>
      </c>
      <c r="BL220" s="21"/>
      <c r="BM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hidden="1" customHeight="1">
      <c r="A221" s="21">
        <v>2002</v>
      </c>
      <c r="B221" s="21" t="s">
        <v>26</v>
      </c>
      <c r="C221" s="21" t="s">
        <v>911</v>
      </c>
      <c r="D221" s="21" t="s">
        <v>149</v>
      </c>
      <c r="E221" s="43" t="s">
        <v>910</v>
      </c>
      <c r="F221" s="25" t="str">
        <f>IF(ISBLANK(Table2[[#This Row],[unique_id]]), "", IF(LEN(Table2[[#This Row],[_device_entity_name]])=0, PROPER(SUBSTITUTE(Table2[[#This Row],[unique_id]], "_", " ")), Table2[[#This Row],[_device_entity_name]]))</f>
        <v>Template Dining Air Purifier Proxy</v>
      </c>
      <c r="G221" s="21" t="s">
        <v>195</v>
      </c>
      <c r="H221" s="21" t="s">
        <v>511</v>
      </c>
      <c r="I221" s="21" t="s">
        <v>132</v>
      </c>
      <c r="O221" s="22" t="s">
        <v>888</v>
      </c>
      <c r="P221" s="21" t="s">
        <v>166</v>
      </c>
      <c r="Q221" s="21" t="s">
        <v>858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912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21" t="str">
        <f>Table2[[#This Row],[device_suggested_area]]</f>
        <v>Dining</v>
      </c>
      <c r="BA221" s="21" t="str">
        <f>IF(ISBLANK(Table2[[#This Row],[device_model]]), "", Table2[[#This Row],[device_suggested_area]])</f>
        <v>Dining</v>
      </c>
      <c r="BB221" s="21" t="s">
        <v>532</v>
      </c>
      <c r="BC221" s="21" t="s">
        <v>527</v>
      </c>
      <c r="BD221" s="21" t="s">
        <v>510</v>
      </c>
      <c r="BE221" s="21" t="s">
        <v>526</v>
      </c>
      <c r="BF221" s="21" t="s">
        <v>195</v>
      </c>
      <c r="BK221" s="21"/>
      <c r="BL221" s="21"/>
      <c r="BM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IF(LEN(Table2[[#This Row],[_device_entity_name]])=0, PROPER(SUBSTITUTE(Table2[[#This Row],[unique_id]], "_", " ")), Table2[[#This Row],[_device_entity_name]]))</f>
        <v>Dining Air 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854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21" t="str">
        <f>Table2[[#This Row],[device_suggested_area]]</f>
        <v>Dining</v>
      </c>
      <c r="BA222" s="21" t="str">
        <f>IF(ISBLANK(Table2[[#This Row],[device_model]]), "", Table2[[#This Row],[device_suggested_area]])</f>
        <v>Dining</v>
      </c>
      <c r="BB222" s="21" t="s">
        <v>532</v>
      </c>
      <c r="BC222" s="21" t="s">
        <v>527</v>
      </c>
      <c r="BD222" s="21" t="s">
        <v>510</v>
      </c>
      <c r="BE222" s="21" t="s">
        <v>526</v>
      </c>
      <c r="BF222" s="21" t="s">
        <v>195</v>
      </c>
      <c r="BK222" s="21" t="s">
        <v>588</v>
      </c>
      <c r="BL222" s="21"/>
      <c r="BM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hidden="1" customHeight="1">
      <c r="A223" s="21">
        <v>2100</v>
      </c>
      <c r="B223" s="21" t="s">
        <v>26</v>
      </c>
      <c r="C223" s="21" t="s">
        <v>877</v>
      </c>
      <c r="D223" s="21" t="s">
        <v>27</v>
      </c>
      <c r="E223" s="21" t="s">
        <v>235</v>
      </c>
      <c r="F223" s="25" t="str">
        <f>IF(ISBLANK(Table2[[#This Row],[unique_id]]), "", IF(LEN(Table2[[#This Row],[_device_entity_name]])=0, PROPER(SUBSTITUTE(Table2[[#This Row],[unique_id]], "_", " ")), Table2[[#This Row],[_device_entity_name]]))</f>
        <v>Home 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21" t="str">
        <f>IF(ISBLANK(Table2[[#This Row],[device_model]]), "", Table2[[#This Row],[device_suggested_area]])</f>
        <v/>
      </c>
      <c r="BE223" s="22"/>
      <c r="BK223" s="21"/>
      <c r="BL223" s="21"/>
      <c r="BM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21">
        <v>2101</v>
      </c>
      <c r="B224" s="21" t="s">
        <v>26</v>
      </c>
      <c r="C224" s="21" t="s">
        <v>877</v>
      </c>
      <c r="D224" s="21" t="s">
        <v>27</v>
      </c>
      <c r="E224" s="21" t="s">
        <v>326</v>
      </c>
      <c r="F224" s="25" t="str">
        <f>IF(ISBLANK(Table2[[#This Row],[unique_id]]), "", IF(LEN(Table2[[#This Row],[_device_entity_name]])=0, PROPER(SUBSTITUTE(Table2[[#This Row],[unique_id]], "_", " ")), Table2[[#This Row],[_device_entity_name]]))</f>
        <v>Home Base 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21" t="str">
        <f>IF(ISBLANK(Table2[[#This Row],[device_model]]), "", Table2[[#This Row],[device_suggested_area]])</f>
        <v/>
      </c>
      <c r="BE224" s="22"/>
      <c r="BK224" s="21"/>
      <c r="BL224" s="21"/>
      <c r="BM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>
      <c r="A225" s="21">
        <v>2102</v>
      </c>
      <c r="B225" s="21" t="s">
        <v>26</v>
      </c>
      <c r="C225" s="21" t="s">
        <v>877</v>
      </c>
      <c r="D225" s="21" t="s">
        <v>27</v>
      </c>
      <c r="E225" s="21" t="s">
        <v>325</v>
      </c>
      <c r="F225" s="25" t="str">
        <f>IF(ISBLANK(Table2[[#This Row],[unique_id]]), "", IF(LEN(Table2[[#This Row],[_device_entity_name]])=0, PROPER(SUBSTITUTE(Table2[[#This Row],[unique_id]], "_", " ")), Table2[[#This Row],[_device_entity_name]]))</f>
        <v>Home Peak 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21" t="str">
        <f>IF(ISBLANK(Table2[[#This Row],[device_model]]), "", Table2[[#This Row],[device_suggested_area]])</f>
        <v/>
      </c>
      <c r="BE225" s="22"/>
      <c r="BK225" s="21"/>
      <c r="BL225" s="21"/>
      <c r="BM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21" t="str">
        <f>IF(ISBLANK(Table2[[#This Row],[device_model]]), "", Table2[[#This Row],[device_suggested_area]])</f>
        <v/>
      </c>
      <c r="BE226" s="22"/>
      <c r="BK226" s="21"/>
      <c r="BL226" s="21"/>
      <c r="BM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>
      <c r="A227" s="21">
        <v>2104</v>
      </c>
      <c r="B227" s="21" t="s">
        <v>26</v>
      </c>
      <c r="C227" s="21" t="s">
        <v>877</v>
      </c>
      <c r="D227" s="21" t="s">
        <v>27</v>
      </c>
      <c r="E227" s="21" t="s">
        <v>861</v>
      </c>
      <c r="F227" s="25" t="str">
        <f>IF(ISBLANK(Table2[[#This Row],[unique_id]]), "", IF(LEN(Table2[[#This Row],[_device_entity_name]])=0, PROPER(SUBSTITUTE(Table2[[#This Row],[unique_id]], "_", " ")), Table2[[#This Row],[_device_entity_name]]))</f>
        <v>Lights Power</v>
      </c>
      <c r="G227" s="21" t="s">
        <v>890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21" t="str">
        <f>IF(ISBLANK(Table2[[#This Row],[device_model]]), "", Table2[[#This Row],[device_suggested_area]])</f>
        <v/>
      </c>
      <c r="BE227" s="22"/>
      <c r="BK227" s="21"/>
      <c r="BL227" s="21"/>
      <c r="BM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21">
        <v>2105</v>
      </c>
      <c r="B228" s="21" t="s">
        <v>26</v>
      </c>
      <c r="C228" s="21" t="s">
        <v>877</v>
      </c>
      <c r="D228" s="21" t="s">
        <v>27</v>
      </c>
      <c r="E228" s="21" t="s">
        <v>862</v>
      </c>
      <c r="F228" s="25" t="str">
        <f>IF(ISBLANK(Table2[[#This Row],[unique_id]]), "", IF(LEN(Table2[[#This Row],[_device_entity_name]])=0, PROPER(SUBSTITUTE(Table2[[#This Row],[unique_id]], "_", " ")), Table2[[#This Row],[_device_entity_name]]))</f>
        <v>Fans Power</v>
      </c>
      <c r="G228" s="21" t="s">
        <v>889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21" t="str">
        <f>IF(ISBLANK(Table2[[#This Row],[device_model]]), "", Table2[[#This Row],[device_suggested_area]])</f>
        <v/>
      </c>
      <c r="BE228" s="22"/>
      <c r="BK228" s="21"/>
      <c r="BL228" s="21"/>
      <c r="BM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21">
        <v>2106</v>
      </c>
      <c r="B229" s="21" t="s">
        <v>26</v>
      </c>
      <c r="C229" s="21" t="s">
        <v>877</v>
      </c>
      <c r="D229" s="21" t="s">
        <v>27</v>
      </c>
      <c r="E229" s="21" t="s">
        <v>932</v>
      </c>
      <c r="F229" s="25" t="str">
        <f>IF(ISBLANK(Table2[[#This Row],[unique_id]]), "", IF(LEN(Table2[[#This Row],[_device_entity_name]])=0, PROPER(SUBSTITUTE(Table2[[#This Row],[unique_id]], "_", " ")), Table2[[#This Row],[_device_entity_name]]))</f>
        <v>All Standby Power</v>
      </c>
      <c r="G229" s="21" t="s">
        <v>956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21" t="str">
        <f>IF(ISBLANK(Table2[[#This Row],[device_model]]), "", Table2[[#This Row],[device_suggested_area]])</f>
        <v/>
      </c>
      <c r="BE229" s="22"/>
      <c r="BK229" s="21"/>
      <c r="BL229" s="21"/>
      <c r="BM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21">
        <v>2107</v>
      </c>
      <c r="B230" s="21" t="s">
        <v>26</v>
      </c>
      <c r="C230" s="21" t="s">
        <v>877</v>
      </c>
      <c r="D230" s="21" t="s">
        <v>27</v>
      </c>
      <c r="E230" s="21" t="s">
        <v>1247</v>
      </c>
      <c r="F230" s="25" t="str">
        <f>IF(ISBLANK(Table2[[#This Row],[unique_id]]), "", IF(LEN(Table2[[#This Row],[_device_entity_name]])=0, PROPER(SUBSTITUTE(Table2[[#This Row],[unique_id]], "_", " ")), Table2[[#This Row],[_device_entity_name]]))</f>
        <v>Coffee Machine 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21" t="str">
        <f>IF(ISBLANK(Table2[[#This Row],[device_model]]), "", Table2[[#This Row],[device_suggested_area]])</f>
        <v/>
      </c>
      <c r="BE230" s="22"/>
      <c r="BK230" s="21"/>
      <c r="BL230" s="21"/>
      <c r="BM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21">
        <v>2108</v>
      </c>
      <c r="B231" s="21" t="s">
        <v>26</v>
      </c>
      <c r="C231" s="21" t="s">
        <v>877</v>
      </c>
      <c r="D231" s="21" t="s">
        <v>27</v>
      </c>
      <c r="E231" s="21" t="s">
        <v>1248</v>
      </c>
      <c r="F231" s="25" t="str">
        <f>IF(ISBLANK(Table2[[#This Row],[unique_id]]), "", IF(LEN(Table2[[#This Row],[_device_entity_name]])=0, PROPER(SUBSTITUTE(Table2[[#This Row],[unique_id]], "_", " ")), Table2[[#This Row],[_device_entity_name]]))</f>
        <v>Battery Charger 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21" t="str">
        <f>IF(ISBLANK(Table2[[#This Row],[device_model]]), "", Table2[[#This Row],[device_suggested_area]])</f>
        <v/>
      </c>
      <c r="BE231" s="22"/>
      <c r="BK231" s="21"/>
      <c r="BL231" s="21"/>
      <c r="BM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21">
        <v>2109</v>
      </c>
      <c r="B232" s="21" t="s">
        <v>26</v>
      </c>
      <c r="C232" s="21" t="s">
        <v>877</v>
      </c>
      <c r="D232" s="21" t="s">
        <v>27</v>
      </c>
      <c r="E232" s="21" t="s">
        <v>1249</v>
      </c>
      <c r="F232" s="25" t="str">
        <f>IF(ISBLANK(Table2[[#This Row],[unique_id]]), "", IF(LEN(Table2[[#This Row],[_device_entity_name]])=0, PROPER(SUBSTITUTE(Table2[[#This Row],[unique_id]], "_", " ")), Table2[[#This Row],[_device_entity_name]]))</f>
        <v>Vacuum Charger 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21" t="str">
        <f>IF(ISBLANK(Table2[[#This Row],[device_model]]), "", Table2[[#This Row],[device_suggested_area]])</f>
        <v/>
      </c>
      <c r="BE232" s="22"/>
      <c r="BK232" s="21"/>
      <c r="BL232" s="21"/>
      <c r="BM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21">
        <v>2110</v>
      </c>
      <c r="B233" s="21" t="s">
        <v>26</v>
      </c>
      <c r="C233" s="21" t="s">
        <v>877</v>
      </c>
      <c r="D233" s="21" t="s">
        <v>27</v>
      </c>
      <c r="E233" s="21" t="s">
        <v>1250</v>
      </c>
      <c r="F233" s="25" t="str">
        <f>IF(ISBLANK(Table2[[#This Row],[unique_id]]), "", IF(LEN(Table2[[#This Row],[_device_entity_name]])=0, PROPER(SUBSTITUTE(Table2[[#This Row],[unique_id]], "_", " ")), Table2[[#This Row],[_device_entity_name]]))</f>
        <v>Pool Filter 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21" t="str">
        <f>IF(ISBLANK(Table2[[#This Row],[device_model]]), "", Table2[[#This Row],[device_suggested_area]])</f>
        <v/>
      </c>
      <c r="BE233" s="22"/>
      <c r="BK233" s="21"/>
      <c r="BL233" s="21"/>
      <c r="BM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21">
        <v>2111</v>
      </c>
      <c r="B234" s="21" t="s">
        <v>26</v>
      </c>
      <c r="C234" s="21" t="s">
        <v>877</v>
      </c>
      <c r="D234" s="21" t="s">
        <v>27</v>
      </c>
      <c r="E234" s="21" t="s">
        <v>1251</v>
      </c>
      <c r="F234" s="25" t="str">
        <f>IF(ISBLANK(Table2[[#This Row],[unique_id]]), "", IF(LEN(Table2[[#This Row],[_device_entity_name]])=0, PROPER(SUBSTITUTE(Table2[[#This Row],[unique_id]], "_", " ")), Table2[[#This Row],[_device_entity_name]]))</f>
        <v>Water Booster Power</v>
      </c>
      <c r="G234" s="21" t="s">
        <v>1365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21" t="str">
        <f>IF(ISBLANK(Table2[[#This Row],[device_model]]), "", Table2[[#This Row],[device_suggested_area]])</f>
        <v/>
      </c>
      <c r="BE234" s="22"/>
      <c r="BK234" s="21"/>
      <c r="BL234" s="21"/>
      <c r="BM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21">
        <v>2112</v>
      </c>
      <c r="B235" s="21" t="s">
        <v>26</v>
      </c>
      <c r="C235" s="21" t="s">
        <v>877</v>
      </c>
      <c r="D235" s="21" t="s">
        <v>27</v>
      </c>
      <c r="E235" s="21" t="s">
        <v>1252</v>
      </c>
      <c r="F235" s="25" t="str">
        <f>IF(ISBLANK(Table2[[#This Row],[unique_id]]), "", IF(LEN(Table2[[#This Row],[_device_entity_name]])=0, PROPER(SUBSTITUTE(Table2[[#This Row],[unique_id]], "_", " ")), Table2[[#This Row],[_device_entity_name]]))</f>
        <v>Dish Washer 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21" t="str">
        <f>IF(ISBLANK(Table2[[#This Row],[device_model]]), "", Table2[[#This Row],[device_suggested_area]])</f>
        <v/>
      </c>
      <c r="BE235" s="22"/>
      <c r="BK235" s="21"/>
      <c r="BL235" s="21"/>
      <c r="BM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21">
        <v>2113</v>
      </c>
      <c r="B236" s="21" t="s">
        <v>26</v>
      </c>
      <c r="C236" s="21" t="s">
        <v>877</v>
      </c>
      <c r="D236" s="21" t="s">
        <v>27</v>
      </c>
      <c r="E236" s="21" t="s">
        <v>1253</v>
      </c>
      <c r="F236" s="25" t="str">
        <f>IF(ISBLANK(Table2[[#This Row],[unique_id]]), "", IF(LEN(Table2[[#This Row],[_device_entity_name]])=0, PROPER(SUBSTITUTE(Table2[[#This Row],[unique_id]], "_", " ")), Table2[[#This Row],[_device_entity_name]]))</f>
        <v>Clothes Dryer 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21" t="str">
        <f>IF(ISBLANK(Table2[[#This Row],[device_model]]), "", Table2[[#This Row],[device_suggested_area]])</f>
        <v/>
      </c>
      <c r="BE236" s="22"/>
      <c r="BK236" s="21"/>
      <c r="BL236" s="21"/>
      <c r="BM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21">
        <v>2114</v>
      </c>
      <c r="B237" s="21" t="s">
        <v>26</v>
      </c>
      <c r="C237" s="21" t="s">
        <v>877</v>
      </c>
      <c r="D237" s="21" t="s">
        <v>27</v>
      </c>
      <c r="E237" s="21" t="s">
        <v>1254</v>
      </c>
      <c r="F237" s="25" t="str">
        <f>IF(ISBLANK(Table2[[#This Row],[unique_id]]), "", IF(LEN(Table2[[#This Row],[_device_entity_name]])=0, PROPER(SUBSTITUTE(Table2[[#This Row],[unique_id]], "_", " ")), Table2[[#This Row],[_device_entity_name]]))</f>
        <v>Washing Machine 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21" t="str">
        <f>IF(ISBLANK(Table2[[#This Row],[device_model]]), "", Table2[[#This Row],[device_suggested_area]])</f>
        <v/>
      </c>
      <c r="BE237" s="22"/>
      <c r="BK237" s="21"/>
      <c r="BL237" s="21"/>
      <c r="BM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21">
        <v>2115</v>
      </c>
      <c r="B238" s="21" t="s">
        <v>26</v>
      </c>
      <c r="C238" s="21" t="s">
        <v>877</v>
      </c>
      <c r="D238" s="21" t="s">
        <v>27</v>
      </c>
      <c r="E238" s="21" t="s">
        <v>878</v>
      </c>
      <c r="F238" s="25" t="str">
        <f>IF(ISBLANK(Table2[[#This Row],[unique_id]]), "", IF(LEN(Table2[[#This Row],[_device_entity_name]])=0, PROPER(SUBSTITUTE(Table2[[#This Row],[unique_id]], "_", " ")), Table2[[#This Row],[_device_entity_name]]))</f>
        <v>Kitchen Fridge 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21" t="str">
        <f>IF(ISBLANK(Table2[[#This Row],[device_model]]), "", Table2[[#This Row],[device_suggested_area]])</f>
        <v/>
      </c>
      <c r="BE238" s="22"/>
      <c r="BK238" s="21"/>
      <c r="BL238" s="21"/>
      <c r="BM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21">
        <v>2116</v>
      </c>
      <c r="B239" s="21" t="s">
        <v>26</v>
      </c>
      <c r="C239" s="21" t="s">
        <v>877</v>
      </c>
      <c r="D239" s="21" t="s">
        <v>27</v>
      </c>
      <c r="E239" s="21" t="s">
        <v>879</v>
      </c>
      <c r="F239" s="25" t="str">
        <f>IF(ISBLANK(Table2[[#This Row],[unique_id]]), "", IF(LEN(Table2[[#This Row],[_device_entity_name]])=0, PROPER(SUBSTITUTE(Table2[[#This Row],[unique_id]], "_", " ")), Table2[[#This Row],[_device_entity_name]]))</f>
        <v>Deck Freezer 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21" t="str">
        <f>IF(ISBLANK(Table2[[#This Row],[device_model]]), "", Table2[[#This Row],[device_suggested_area]])</f>
        <v/>
      </c>
      <c r="BE239" s="22"/>
      <c r="BK239" s="21"/>
      <c r="BL239" s="21"/>
      <c r="BM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21">
        <v>2117</v>
      </c>
      <c r="B240" s="21" t="s">
        <v>26</v>
      </c>
      <c r="C240" s="21" t="s">
        <v>877</v>
      </c>
      <c r="D240" s="21" t="s">
        <v>27</v>
      </c>
      <c r="E240" s="21" t="s">
        <v>1255</v>
      </c>
      <c r="F240" s="25" t="str">
        <f>IF(ISBLANK(Table2[[#This Row],[unique_id]]), "", IF(LEN(Table2[[#This Row],[_device_entity_name]])=0, PROPER(SUBSTITUTE(Table2[[#This Row],[unique_id]], "_", " ")), Table2[[#This Row],[_device_entity_name]]))</f>
        <v>Towel Rails 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21" t="str">
        <f>IF(ISBLANK(Table2[[#This Row],[device_model]]), "", Table2[[#This Row],[device_suggested_area]])</f>
        <v/>
      </c>
      <c r="BE240" s="22"/>
      <c r="BK240" s="21"/>
      <c r="BL240" s="21"/>
      <c r="BM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21">
        <v>2118</v>
      </c>
      <c r="B241" s="21" t="s">
        <v>26</v>
      </c>
      <c r="C241" s="21" t="s">
        <v>877</v>
      </c>
      <c r="D241" s="21" t="s">
        <v>27</v>
      </c>
      <c r="E241" s="21" t="s">
        <v>880</v>
      </c>
      <c r="F241" s="25" t="str">
        <f>IF(ISBLANK(Table2[[#This Row],[unique_id]]), "", IF(LEN(Table2[[#This Row],[_device_entity_name]])=0, PROPER(SUBSTITUTE(Table2[[#This Row],[unique_id]], "_", " ")), Table2[[#This Row],[_device_entity_name]]))</f>
        <v>Study Outlet 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21" t="str">
        <f>IF(ISBLANK(Table2[[#This Row],[device_model]]), "", Table2[[#This Row],[device_suggested_area]])</f>
        <v/>
      </c>
      <c r="BE241" s="22"/>
      <c r="BK241" s="21"/>
      <c r="BL241" s="21"/>
      <c r="BM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21">
        <v>2119</v>
      </c>
      <c r="B242" s="21" t="s">
        <v>26</v>
      </c>
      <c r="C242" s="21" t="s">
        <v>877</v>
      </c>
      <c r="D242" s="21" t="s">
        <v>27</v>
      </c>
      <c r="E242" s="21" t="s">
        <v>881</v>
      </c>
      <c r="F242" s="25" t="str">
        <f>IF(ISBLANK(Table2[[#This Row],[unique_id]]), "", IF(LEN(Table2[[#This Row],[_device_entity_name]])=0, PROPER(SUBSTITUTE(Table2[[#This Row],[unique_id]], "_", " ")), Table2[[#This Row],[_device_entity_name]]))</f>
        <v>Office Outlet 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21" t="str">
        <f>IF(ISBLANK(Table2[[#This Row],[device_model]]), "", Table2[[#This Row],[device_suggested_area]])</f>
        <v/>
      </c>
      <c r="BE242" s="22"/>
      <c r="BK242" s="21"/>
      <c r="BL242" s="21"/>
      <c r="BM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21">
        <v>2120</v>
      </c>
      <c r="B243" s="21" t="s">
        <v>26</v>
      </c>
      <c r="C243" s="21" t="s">
        <v>877</v>
      </c>
      <c r="D243" s="21" t="s">
        <v>27</v>
      </c>
      <c r="E243" s="21" t="s">
        <v>894</v>
      </c>
      <c r="F243" s="25" t="str">
        <f>IF(ISBLANK(Table2[[#This Row],[unique_id]]), "", IF(LEN(Table2[[#This Row],[_device_entity_name]])=0, PROPER(SUBSTITUTE(Table2[[#This Row],[unique_id]], "_", " ")), Table2[[#This Row],[_device_entity_name]]))</f>
        <v>Audio Visual Devices Power</v>
      </c>
      <c r="G243" s="21" t="s">
        <v>895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21" t="str">
        <f>IF(ISBLANK(Table2[[#This Row],[device_model]]), "", Table2[[#This Row],[device_suggested_area]])</f>
        <v/>
      </c>
      <c r="BE243" s="22"/>
      <c r="BK243" s="21"/>
      <c r="BL243" s="21"/>
      <c r="BM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21">
        <v>2121</v>
      </c>
      <c r="B244" s="21" t="s">
        <v>26</v>
      </c>
      <c r="C244" s="21" t="s">
        <v>877</v>
      </c>
      <c r="D244" s="21" t="s">
        <v>27</v>
      </c>
      <c r="E244" s="21" t="s">
        <v>866</v>
      </c>
      <c r="F244" s="25" t="str">
        <f>IF(ISBLANK(Table2[[#This Row],[unique_id]]), "", IF(LEN(Table2[[#This Row],[_device_entity_name]])=0, PROPER(SUBSTITUTE(Table2[[#This Row],[unique_id]], "_", " ")), Table2[[#This Row],[_device_entity_name]]))</f>
        <v>Servers Network Power</v>
      </c>
      <c r="G244" s="21" t="s">
        <v>860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21" t="str">
        <f>IF(ISBLANK(Table2[[#This Row],[device_model]]), "", Table2[[#This Row],[device_suggested_area]])</f>
        <v/>
      </c>
      <c r="BE244" s="22"/>
      <c r="BK244" s="21"/>
      <c r="BL244" s="21"/>
      <c r="BM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21" t="str">
        <f>IF(ISBLANK(Table2[[#This Row],[device_model]]), "", Table2[[#This Row],[device_suggested_area]])</f>
        <v/>
      </c>
      <c r="BE245" s="22"/>
      <c r="BK245" s="21"/>
      <c r="BL245" s="21"/>
      <c r="BM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21">
        <v>2123</v>
      </c>
      <c r="B246" s="21" t="s">
        <v>26</v>
      </c>
      <c r="C246" s="21" t="s">
        <v>877</v>
      </c>
      <c r="D246" s="21" t="s">
        <v>27</v>
      </c>
      <c r="E246" s="21" t="s">
        <v>242</v>
      </c>
      <c r="F246" s="25" t="str">
        <f>IF(ISBLANK(Table2[[#This Row],[unique_id]]), "", IF(LEN(Table2[[#This Row],[_device_entity_name]])=0, PROPER(SUBSTITUTE(Table2[[#This Row],[unique_id]], "_", " ")), Table2[[#This Row],[_device_entity_name]]))</f>
        <v>Home Energy 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21" t="str">
        <f>IF(ISBLANK(Table2[[#This Row],[device_model]]), "", Table2[[#This Row],[device_suggested_area]])</f>
        <v/>
      </c>
      <c r="BE246" s="22"/>
      <c r="BK246" s="21"/>
      <c r="BL246" s="21"/>
      <c r="BM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21">
        <v>2124</v>
      </c>
      <c r="B247" s="21" t="s">
        <v>26</v>
      </c>
      <c r="C247" s="21" t="s">
        <v>877</v>
      </c>
      <c r="D247" s="21" t="s">
        <v>27</v>
      </c>
      <c r="E247" s="21" t="s">
        <v>331</v>
      </c>
      <c r="F247" s="25" t="str">
        <f>IF(ISBLANK(Table2[[#This Row],[unique_id]]), "", IF(LEN(Table2[[#This Row],[_device_entity_name]])=0, PROPER(SUBSTITUTE(Table2[[#This Row],[unique_id]], "_", " ")), Table2[[#This Row],[_device_entity_name]]))</f>
        <v>Home Base Energy 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21" t="str">
        <f>IF(ISBLANK(Table2[[#This Row],[device_model]]), "", Table2[[#This Row],[device_suggested_area]])</f>
        <v/>
      </c>
      <c r="BE247" s="22"/>
      <c r="BK247" s="21"/>
      <c r="BL247" s="21"/>
      <c r="BM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21">
        <v>2125</v>
      </c>
      <c r="B248" s="21" t="s">
        <v>26</v>
      </c>
      <c r="C248" s="21" t="s">
        <v>877</v>
      </c>
      <c r="D248" s="21" t="s">
        <v>27</v>
      </c>
      <c r="E248" s="21" t="s">
        <v>330</v>
      </c>
      <c r="F248" s="25" t="str">
        <f>IF(ISBLANK(Table2[[#This Row],[unique_id]]), "", IF(LEN(Table2[[#This Row],[_device_entity_name]])=0, PROPER(SUBSTITUTE(Table2[[#This Row],[unique_id]], "_", " ")), Table2[[#This Row],[_device_entity_name]]))</f>
        <v>Home Peak Energy 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21" t="str">
        <f>IF(ISBLANK(Table2[[#This Row],[device_model]]), "", Table2[[#This Row],[device_suggested_area]])</f>
        <v/>
      </c>
      <c r="BE248" s="22"/>
      <c r="BK248" s="21"/>
      <c r="BL248" s="21"/>
      <c r="BM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IF(LEN(Table2[[#This Row],[_device_entity_name]])=0, PROPER(SUBSTITUTE(Table2[[#This Row],[unique_id]], "_", " ")), Table2[[#This Row],[_device_entity_name]]))</f>
        <v>Graph 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21" t="str">
        <f>IF(ISBLANK(Table2[[#This Row],[device_model]]), "", Table2[[#This Row],[device_suggested_area]])</f>
        <v/>
      </c>
      <c r="BE249" s="22"/>
      <c r="BK249" s="21"/>
      <c r="BL249" s="21"/>
      <c r="BM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21">
        <v>2127</v>
      </c>
      <c r="B250" s="21" t="s">
        <v>26</v>
      </c>
      <c r="C250" s="21" t="s">
        <v>877</v>
      </c>
      <c r="D250" s="21" t="s">
        <v>27</v>
      </c>
      <c r="E250" s="21" t="s">
        <v>863</v>
      </c>
      <c r="F250" s="25" t="str">
        <f>IF(ISBLANK(Table2[[#This Row],[unique_id]]), "", IF(LEN(Table2[[#This Row],[_device_entity_name]])=0, PROPER(SUBSTITUTE(Table2[[#This Row],[unique_id]], "_", " ")), Table2[[#This Row],[_device_entity_name]]))</f>
        <v>Lights Energy Daily</v>
      </c>
      <c r="G250" s="21" t="s">
        <v>890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21" t="str">
        <f>IF(ISBLANK(Table2[[#This Row],[device_model]]), "", Table2[[#This Row],[device_suggested_area]])</f>
        <v/>
      </c>
      <c r="BE250" s="22"/>
      <c r="BK250" s="21"/>
      <c r="BL250" s="21"/>
      <c r="BM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21">
        <v>2128</v>
      </c>
      <c r="B251" s="21" t="s">
        <v>26</v>
      </c>
      <c r="C251" s="21" t="s">
        <v>877</v>
      </c>
      <c r="D251" s="21" t="s">
        <v>27</v>
      </c>
      <c r="E251" s="21" t="s">
        <v>864</v>
      </c>
      <c r="F251" s="25" t="str">
        <f>IF(ISBLANK(Table2[[#This Row],[unique_id]]), "", IF(LEN(Table2[[#This Row],[_device_entity_name]])=0, PROPER(SUBSTITUTE(Table2[[#This Row],[unique_id]], "_", " ")), Table2[[#This Row],[_device_entity_name]]))</f>
        <v>Fans Energy Daily</v>
      </c>
      <c r="G251" s="21" t="s">
        <v>889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21" t="str">
        <f>IF(ISBLANK(Table2[[#This Row],[device_model]]), "", Table2[[#This Row],[device_suggested_area]])</f>
        <v/>
      </c>
      <c r="BE251" s="22"/>
      <c r="BK251" s="21"/>
      <c r="BL251" s="21"/>
      <c r="BM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21">
        <v>2129</v>
      </c>
      <c r="B252" s="21" t="s">
        <v>26</v>
      </c>
      <c r="C252" s="21" t="s">
        <v>877</v>
      </c>
      <c r="D252" s="21" t="s">
        <v>27</v>
      </c>
      <c r="E252" s="21" t="s">
        <v>936</v>
      </c>
      <c r="F252" s="25" t="str">
        <f>IF(ISBLANK(Table2[[#This Row],[unique_id]]), "", IF(LEN(Table2[[#This Row],[_device_entity_name]])=0, PROPER(SUBSTITUTE(Table2[[#This Row],[unique_id]], "_", " ")), Table2[[#This Row],[_device_entity_name]]))</f>
        <v>All Standby Energy Daily</v>
      </c>
      <c r="G252" s="21" t="s">
        <v>956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21" t="str">
        <f>IF(ISBLANK(Table2[[#This Row],[device_model]]), "", Table2[[#This Row],[device_suggested_area]])</f>
        <v/>
      </c>
      <c r="BE252" s="22"/>
      <c r="BK252" s="21"/>
      <c r="BL252" s="21"/>
      <c r="BM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21">
        <v>2130</v>
      </c>
      <c r="B253" s="21" t="s">
        <v>26</v>
      </c>
      <c r="C253" s="21" t="s">
        <v>877</v>
      </c>
      <c r="D253" s="21" t="s">
        <v>27</v>
      </c>
      <c r="E253" s="21" t="s">
        <v>1256</v>
      </c>
      <c r="F253" s="25" t="str">
        <f>IF(ISBLANK(Table2[[#This Row],[unique_id]]), "", IF(LEN(Table2[[#This Row],[_device_entity_name]])=0, PROPER(SUBSTITUTE(Table2[[#This Row],[unique_id]], "_", " ")), Table2[[#This Row],[_device_entity_name]]))</f>
        <v>Coffee Machine Energy 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21" t="str">
        <f>IF(ISBLANK(Table2[[#This Row],[device_model]]), "", Table2[[#This Row],[device_suggested_area]])</f>
        <v/>
      </c>
      <c r="BE253" s="22"/>
      <c r="BK253" s="21"/>
      <c r="BL253" s="21"/>
      <c r="BM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21">
        <v>2131</v>
      </c>
      <c r="B254" s="21" t="s">
        <v>26</v>
      </c>
      <c r="C254" s="21" t="s">
        <v>877</v>
      </c>
      <c r="D254" s="21" t="s">
        <v>27</v>
      </c>
      <c r="E254" s="21" t="s">
        <v>1257</v>
      </c>
      <c r="F254" s="25" t="str">
        <f>IF(ISBLANK(Table2[[#This Row],[unique_id]]), "", IF(LEN(Table2[[#This Row],[_device_entity_name]])=0, PROPER(SUBSTITUTE(Table2[[#This Row],[unique_id]], "_", " ")), Table2[[#This Row],[_device_entity_name]]))</f>
        <v>Battery Charger Energy 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21" t="str">
        <f>IF(ISBLANK(Table2[[#This Row],[device_model]]), "", Table2[[#This Row],[device_suggested_area]])</f>
        <v/>
      </c>
      <c r="BE254" s="22"/>
      <c r="BK254" s="21"/>
      <c r="BL254" s="21"/>
      <c r="BM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21">
        <v>2132</v>
      </c>
      <c r="B255" s="21" t="s">
        <v>26</v>
      </c>
      <c r="C255" s="21" t="s">
        <v>877</v>
      </c>
      <c r="D255" s="21" t="s">
        <v>27</v>
      </c>
      <c r="E255" s="21" t="s">
        <v>1258</v>
      </c>
      <c r="F255" s="25" t="str">
        <f>IF(ISBLANK(Table2[[#This Row],[unique_id]]), "", IF(LEN(Table2[[#This Row],[_device_entity_name]])=0, PROPER(SUBSTITUTE(Table2[[#This Row],[unique_id]], "_", " ")), Table2[[#This Row],[_device_entity_name]]))</f>
        <v>Vacuum Charger Energy 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21" t="str">
        <f>IF(ISBLANK(Table2[[#This Row],[device_model]]), "", Table2[[#This Row],[device_suggested_area]])</f>
        <v/>
      </c>
      <c r="BE255" s="22"/>
      <c r="BK255" s="21"/>
      <c r="BL255" s="21"/>
      <c r="BM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21">
        <v>2133</v>
      </c>
      <c r="B256" s="21" t="s">
        <v>26</v>
      </c>
      <c r="C256" s="21" t="s">
        <v>877</v>
      </c>
      <c r="D256" s="21" t="s">
        <v>27</v>
      </c>
      <c r="E256" s="21" t="s">
        <v>1259</v>
      </c>
      <c r="F256" s="25" t="str">
        <f>IF(ISBLANK(Table2[[#This Row],[unique_id]]), "", IF(LEN(Table2[[#This Row],[_device_entity_name]])=0, PROPER(SUBSTITUTE(Table2[[#This Row],[unique_id]], "_", " ")), Table2[[#This Row],[_device_entity_name]]))</f>
        <v>Pool Filter Energy 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21" t="str">
        <f>IF(ISBLANK(Table2[[#This Row],[device_model]]), "", Table2[[#This Row],[device_suggested_area]])</f>
        <v/>
      </c>
      <c r="BE256" s="22"/>
      <c r="BK256" s="21"/>
      <c r="BL256" s="21"/>
      <c r="BM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21">
        <v>2134</v>
      </c>
      <c r="B257" s="21" t="s">
        <v>26</v>
      </c>
      <c r="C257" s="21" t="s">
        <v>877</v>
      </c>
      <c r="D257" s="21" t="s">
        <v>27</v>
      </c>
      <c r="E257" s="21" t="s">
        <v>1260</v>
      </c>
      <c r="F257" s="25" t="str">
        <f>IF(ISBLANK(Table2[[#This Row],[unique_id]]), "", IF(LEN(Table2[[#This Row],[_device_entity_name]])=0, PROPER(SUBSTITUTE(Table2[[#This Row],[unique_id]], "_", " ")), Table2[[#This Row],[_device_entity_name]]))</f>
        <v>Water Booster Energy Daily</v>
      </c>
      <c r="G257" s="21" t="s">
        <v>1365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21" t="str">
        <f>IF(ISBLANK(Table2[[#This Row],[device_model]]), "", Table2[[#This Row],[device_suggested_area]])</f>
        <v/>
      </c>
      <c r="BE257" s="22"/>
      <c r="BK257" s="21"/>
      <c r="BL257" s="21"/>
      <c r="BM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21">
        <v>2135</v>
      </c>
      <c r="B258" s="21" t="s">
        <v>26</v>
      </c>
      <c r="C258" s="21" t="s">
        <v>877</v>
      </c>
      <c r="D258" s="21" t="s">
        <v>27</v>
      </c>
      <c r="E258" s="21" t="s">
        <v>1261</v>
      </c>
      <c r="F258" s="25" t="str">
        <f>IF(ISBLANK(Table2[[#This Row],[unique_id]]), "", IF(LEN(Table2[[#This Row],[_device_entity_name]])=0, PROPER(SUBSTITUTE(Table2[[#This Row],[unique_id]], "_", " ")), Table2[[#This Row],[_device_entity_name]]))</f>
        <v>Dish Washer Energy 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21" t="str">
        <f>IF(ISBLANK(Table2[[#This Row],[device_model]]), "", Table2[[#This Row],[device_suggested_area]])</f>
        <v/>
      </c>
      <c r="BE258" s="22"/>
      <c r="BK258" s="21"/>
      <c r="BL258" s="21"/>
      <c r="BM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21">
        <v>2136</v>
      </c>
      <c r="B259" s="21" t="s">
        <v>26</v>
      </c>
      <c r="C259" s="21" t="s">
        <v>877</v>
      </c>
      <c r="D259" s="21" t="s">
        <v>27</v>
      </c>
      <c r="E259" s="21" t="s">
        <v>1262</v>
      </c>
      <c r="F259" s="25" t="str">
        <f>IF(ISBLANK(Table2[[#This Row],[unique_id]]), "", IF(LEN(Table2[[#This Row],[_device_entity_name]])=0, PROPER(SUBSTITUTE(Table2[[#This Row],[unique_id]], "_", " ")), Table2[[#This Row],[_device_entity_name]]))</f>
        <v>Clothes Dryer Energy 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21" t="str">
        <f>IF(ISBLANK(Table2[[#This Row],[device_model]]), "", Table2[[#This Row],[device_suggested_area]])</f>
        <v/>
      </c>
      <c r="BE259" s="22"/>
      <c r="BK259" s="21"/>
      <c r="BL259" s="21"/>
      <c r="BM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21">
        <v>2137</v>
      </c>
      <c r="B260" s="21" t="s">
        <v>26</v>
      </c>
      <c r="C260" s="21" t="s">
        <v>877</v>
      </c>
      <c r="D260" s="21" t="s">
        <v>27</v>
      </c>
      <c r="E260" s="21" t="s">
        <v>1263</v>
      </c>
      <c r="F260" s="25" t="str">
        <f>IF(ISBLANK(Table2[[#This Row],[unique_id]]), "", IF(LEN(Table2[[#This Row],[_device_entity_name]])=0, PROPER(SUBSTITUTE(Table2[[#This Row],[unique_id]], "_", " ")), Table2[[#This Row],[_device_entity_name]]))</f>
        <v>Washing Machine Energy 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21" t="str">
        <f>IF(ISBLANK(Table2[[#This Row],[device_model]]), "", Table2[[#This Row],[device_suggested_area]])</f>
        <v/>
      </c>
      <c r="BE260" s="22"/>
      <c r="BK260" s="21"/>
      <c r="BL260" s="21"/>
      <c r="BM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21">
        <v>2138</v>
      </c>
      <c r="B261" s="21" t="s">
        <v>26</v>
      </c>
      <c r="C261" s="21" t="s">
        <v>877</v>
      </c>
      <c r="D261" s="21" t="s">
        <v>27</v>
      </c>
      <c r="E261" s="21" t="s">
        <v>882</v>
      </c>
      <c r="F261" s="25" t="str">
        <f>IF(ISBLANK(Table2[[#This Row],[unique_id]]), "", IF(LEN(Table2[[#This Row],[_device_entity_name]])=0, PROPER(SUBSTITUTE(Table2[[#This Row],[unique_id]], "_", " ")), Table2[[#This Row],[_device_entity_name]]))</f>
        <v>Kitchen Fridge Energy 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21" t="str">
        <f>IF(ISBLANK(Table2[[#This Row],[device_model]]), "", Table2[[#This Row],[device_suggested_area]])</f>
        <v/>
      </c>
      <c r="BE261" s="22"/>
      <c r="BK261" s="21"/>
      <c r="BL261" s="21"/>
      <c r="BM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21">
        <v>2139</v>
      </c>
      <c r="B262" s="21" t="s">
        <v>26</v>
      </c>
      <c r="C262" s="21" t="s">
        <v>877</v>
      </c>
      <c r="D262" s="21" t="s">
        <v>27</v>
      </c>
      <c r="E262" s="21" t="s">
        <v>883</v>
      </c>
      <c r="F262" s="25" t="str">
        <f>IF(ISBLANK(Table2[[#This Row],[unique_id]]), "", IF(LEN(Table2[[#This Row],[_device_entity_name]])=0, PROPER(SUBSTITUTE(Table2[[#This Row],[unique_id]], "_", " ")), Table2[[#This Row],[_device_entity_name]]))</f>
        <v>Deck Freezer Energy 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21" t="str">
        <f>IF(ISBLANK(Table2[[#This Row],[device_model]]), "", Table2[[#This Row],[device_suggested_area]])</f>
        <v/>
      </c>
      <c r="BE262" s="22"/>
      <c r="BK262" s="21"/>
      <c r="BL262" s="21"/>
      <c r="BM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21">
        <v>2140</v>
      </c>
      <c r="B263" s="21" t="s">
        <v>26</v>
      </c>
      <c r="C263" s="21" t="s">
        <v>877</v>
      </c>
      <c r="D263" s="21" t="s">
        <v>27</v>
      </c>
      <c r="E263" s="21" t="s">
        <v>1264</v>
      </c>
      <c r="F263" s="25" t="str">
        <f>IF(ISBLANK(Table2[[#This Row],[unique_id]]), "", IF(LEN(Table2[[#This Row],[_device_entity_name]])=0, PROPER(SUBSTITUTE(Table2[[#This Row],[unique_id]], "_", " ")), Table2[[#This Row],[_device_entity_name]]))</f>
        <v>Towel Rails Energy 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21" t="str">
        <f>IF(ISBLANK(Table2[[#This Row],[device_model]]), "", Table2[[#This Row],[device_suggested_area]])</f>
        <v/>
      </c>
      <c r="BE263" s="22"/>
      <c r="BK263" s="21"/>
      <c r="BL263" s="21"/>
      <c r="BM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21">
        <v>2141</v>
      </c>
      <c r="B264" s="21" t="s">
        <v>26</v>
      </c>
      <c r="C264" s="21" t="s">
        <v>877</v>
      </c>
      <c r="D264" s="21" t="s">
        <v>27</v>
      </c>
      <c r="E264" s="21" t="s">
        <v>884</v>
      </c>
      <c r="F264" s="25" t="str">
        <f>IF(ISBLANK(Table2[[#This Row],[unique_id]]), "", IF(LEN(Table2[[#This Row],[_device_entity_name]])=0, PROPER(SUBSTITUTE(Table2[[#This Row],[unique_id]], "_", " ")), Table2[[#This Row],[_device_entity_name]]))</f>
        <v>Study Outlet Energy 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21" t="str">
        <f>IF(ISBLANK(Table2[[#This Row],[device_model]]), "", Table2[[#This Row],[device_suggested_area]])</f>
        <v/>
      </c>
      <c r="BE264" s="22"/>
      <c r="BK264" s="21"/>
      <c r="BL264" s="21"/>
      <c r="BM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21">
        <v>2142</v>
      </c>
      <c r="B265" s="21" t="s">
        <v>26</v>
      </c>
      <c r="C265" s="21" t="s">
        <v>877</v>
      </c>
      <c r="D265" s="21" t="s">
        <v>27</v>
      </c>
      <c r="E265" s="21" t="s">
        <v>885</v>
      </c>
      <c r="F265" s="25" t="str">
        <f>IF(ISBLANK(Table2[[#This Row],[unique_id]]), "", IF(LEN(Table2[[#This Row],[_device_entity_name]])=0, PROPER(SUBSTITUTE(Table2[[#This Row],[unique_id]], "_", " ")), Table2[[#This Row],[_device_entity_name]]))</f>
        <v>Office Outlet Energy 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21" t="str">
        <f>IF(ISBLANK(Table2[[#This Row],[device_model]]), "", Table2[[#This Row],[device_suggested_area]])</f>
        <v/>
      </c>
      <c r="BE265" s="22"/>
      <c r="BK265" s="21"/>
      <c r="BL265" s="21"/>
      <c r="BM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21">
        <v>2143</v>
      </c>
      <c r="B266" s="21" t="s">
        <v>26</v>
      </c>
      <c r="C266" s="21" t="s">
        <v>877</v>
      </c>
      <c r="D266" s="21" t="s">
        <v>27</v>
      </c>
      <c r="E266" s="21" t="s">
        <v>896</v>
      </c>
      <c r="F266" s="25" t="str">
        <f>IF(ISBLANK(Table2[[#This Row],[unique_id]]), "", IF(LEN(Table2[[#This Row],[_device_entity_name]])=0, PROPER(SUBSTITUTE(Table2[[#This Row],[unique_id]], "_", " ")), Table2[[#This Row],[_device_entity_name]]))</f>
        <v>Audio Visual Devices Energy Daily</v>
      </c>
      <c r="G266" s="21" t="s">
        <v>895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21" t="str">
        <f>IF(ISBLANK(Table2[[#This Row],[device_model]]), "", Table2[[#This Row],[device_suggested_area]])</f>
        <v/>
      </c>
      <c r="BE266" s="22"/>
      <c r="BK266" s="21"/>
      <c r="BL266" s="21"/>
      <c r="BM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21">
        <v>2144</v>
      </c>
      <c r="B267" s="21" t="s">
        <v>26</v>
      </c>
      <c r="C267" s="21" t="s">
        <v>877</v>
      </c>
      <c r="D267" s="21" t="s">
        <v>27</v>
      </c>
      <c r="E267" s="21" t="s">
        <v>867</v>
      </c>
      <c r="F267" s="25" t="str">
        <f>IF(ISBLANK(Table2[[#This Row],[unique_id]]), "", IF(LEN(Table2[[#This Row],[_device_entity_name]])=0, PROPER(SUBSTITUTE(Table2[[#This Row],[unique_id]], "_", " ")), Table2[[#This Row],[_device_entity_name]]))</f>
        <v>Servers Network Energy Daily</v>
      </c>
      <c r="G267" s="21" t="s">
        <v>860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21" t="str">
        <f>IF(ISBLANK(Table2[[#This Row],[device_model]]), "", Table2[[#This Row],[device_suggested_area]])</f>
        <v/>
      </c>
      <c r="BE267" s="22"/>
      <c r="BK267" s="21"/>
      <c r="BL267" s="21"/>
      <c r="BM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21" t="str">
        <f>IF(ISBLANK(Table2[[#This Row],[device_model]]), "", Table2[[#This Row],[device_suggested_area]])</f>
        <v/>
      </c>
      <c r="BE268" s="22"/>
      <c r="BK268" s="21"/>
      <c r="BL268" s="21"/>
      <c r="BM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IF(LEN(Table2[[#This Row],[_device_entity_name]])=0, PROPER(SUBSTITUTE(Table2[[#This Row],[unique_id]], "_", " ")), Table2[[#This Row],[_device_entity_name]]))</f>
        <v>Withings Weight Kg 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21" t="str">
        <f>IF(ISBLANK(Table2[[#This Row],[device_model]]), "", Table2[[#This Row],[device_suggested_area]])</f>
        <v>Ensuite</v>
      </c>
      <c r="BB269" s="21" t="s">
        <v>1177</v>
      </c>
      <c r="BC269" s="21" t="s">
        <v>403</v>
      </c>
      <c r="BD269" s="21" t="s">
        <v>182</v>
      </c>
      <c r="BE269" s="21" t="s">
        <v>404</v>
      </c>
      <c r="BF269" s="21" t="s">
        <v>402</v>
      </c>
      <c r="BJ269" s="21" t="s">
        <v>414</v>
      </c>
      <c r="BK269" s="27" t="s">
        <v>483</v>
      </c>
      <c r="BL269" s="21"/>
      <c r="BM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21">
        <v>2530</v>
      </c>
      <c r="B270" s="64" t="s">
        <v>26</v>
      </c>
      <c r="C270" s="64" t="s">
        <v>1391</v>
      </c>
      <c r="D270" s="64" t="s">
        <v>149</v>
      </c>
      <c r="E270" s="64" t="s">
        <v>1405</v>
      </c>
      <c r="F270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Letsencrypt Availability</v>
      </c>
      <c r="G270" s="64" t="s">
        <v>1418</v>
      </c>
      <c r="H270" s="64" t="s">
        <v>1388</v>
      </c>
      <c r="I270" s="64" t="s">
        <v>295</v>
      </c>
      <c r="J270" s="64"/>
      <c r="K270" s="64"/>
      <c r="L270" s="64"/>
      <c r="M270" s="64" t="s">
        <v>136</v>
      </c>
      <c r="N270" s="64"/>
      <c r="O270" s="66"/>
      <c r="P270" s="64"/>
      <c r="Q270" s="64"/>
      <c r="R270" s="64"/>
      <c r="S270" s="64"/>
      <c r="T270" s="67"/>
      <c r="U270" s="64"/>
      <c r="V270" s="66"/>
      <c r="W270" s="66"/>
      <c r="X270" s="66"/>
      <c r="Y270" s="66"/>
      <c r="Z270" s="66"/>
      <c r="AA270" s="66"/>
      <c r="AB270" s="64"/>
      <c r="AC270" s="64"/>
      <c r="AD270" s="64" t="s">
        <v>1389</v>
      </c>
      <c r="AE270" s="64"/>
      <c r="AF270" s="64">
        <v>120</v>
      </c>
      <c r="AG270" s="66" t="s">
        <v>34</v>
      </c>
      <c r="AH270" s="66"/>
      <c r="AI270" s="64"/>
      <c r="AJ270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270" s="64" t="str">
        <f>IF(ISBLANK(Table2[[#This Row],[index]]),  "", _xlfn.CONCAT("asystem/supervisor/", SUBSTITUTE(LOWER(Table2[[#This Row],[unique_id]]), "_", "/")))</f>
        <v>asystem/supervisor/service/letsencrypt/availability</v>
      </c>
      <c r="AL270" s="64"/>
      <c r="AM270" s="64" t="s">
        <v>1423</v>
      </c>
      <c r="AN270" s="64"/>
      <c r="AO270" s="64"/>
      <c r="AP270" s="64"/>
      <c r="AQ270" s="64"/>
      <c r="AR270" s="64" t="s">
        <v>1107</v>
      </c>
      <c r="AS270" s="64">
        <v>1</v>
      </c>
      <c r="AT270" s="71"/>
      <c r="AU270" s="64"/>
      <c r="AV27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7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7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Letsencrypt Availability</v>
      </c>
      <c r="AY27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0" s="64"/>
      <c r="BA270" s="64" t="str">
        <f>IF(ISBLANK(Table2[[#This Row],[device_model]]), "", Table2[[#This Row],[device_suggested_area]])</f>
        <v>Rack</v>
      </c>
      <c r="BB270" s="64" t="s">
        <v>1392</v>
      </c>
      <c r="BC270" s="64" t="s">
        <v>1302</v>
      </c>
      <c r="BD270" s="64" t="s">
        <v>1301</v>
      </c>
      <c r="BE270" s="64" t="s">
        <v>1132</v>
      </c>
      <c r="BF270" s="64" t="s">
        <v>28</v>
      </c>
      <c r="BG270" s="64"/>
      <c r="BH270" s="64"/>
      <c r="BI270" s="64"/>
      <c r="BJ270" s="64"/>
      <c r="BK270" s="73"/>
      <c r="BL270" s="64"/>
      <c r="BM27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21">
        <v>2531</v>
      </c>
      <c r="B271" s="64" t="s">
        <v>26</v>
      </c>
      <c r="C271" s="64" t="s">
        <v>1391</v>
      </c>
      <c r="D271" s="64" t="s">
        <v>149</v>
      </c>
      <c r="E271" s="64" t="s">
        <v>1406</v>
      </c>
      <c r="F271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Unifipoller Availability</v>
      </c>
      <c r="G271" s="64" t="s">
        <v>1419</v>
      </c>
      <c r="H271" s="64" t="s">
        <v>1388</v>
      </c>
      <c r="I271" s="64" t="s">
        <v>295</v>
      </c>
      <c r="J271" s="64"/>
      <c r="K271" s="64"/>
      <c r="L271" s="64"/>
      <c r="M271" s="64" t="s">
        <v>136</v>
      </c>
      <c r="N271" s="64"/>
      <c r="O271" s="66"/>
      <c r="P271" s="64"/>
      <c r="Q271" s="64"/>
      <c r="R271" s="64"/>
      <c r="S271" s="64"/>
      <c r="T271" s="67"/>
      <c r="U271" s="64"/>
      <c r="V271" s="66"/>
      <c r="W271" s="66"/>
      <c r="X271" s="66"/>
      <c r="Y271" s="66"/>
      <c r="Z271" s="66"/>
      <c r="AA271" s="66"/>
      <c r="AB271" s="64"/>
      <c r="AC271" s="64"/>
      <c r="AD271" s="64" t="s">
        <v>1389</v>
      </c>
      <c r="AE271" s="64"/>
      <c r="AF271" s="64">
        <v>120</v>
      </c>
      <c r="AG271" s="66" t="s">
        <v>34</v>
      </c>
      <c r="AH271" s="66"/>
      <c r="AI271" s="64"/>
      <c r="AJ271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271" s="64" t="str">
        <f>IF(ISBLANK(Table2[[#This Row],[index]]),  "", _xlfn.CONCAT("asystem/supervisor/", SUBSTITUTE(LOWER(Table2[[#This Row],[unique_id]]), "_", "/")))</f>
        <v>asystem/supervisor/service/unifipoller/availability</v>
      </c>
      <c r="AL271" s="64"/>
      <c r="AM271" s="64" t="s">
        <v>1423</v>
      </c>
      <c r="AN271" s="64"/>
      <c r="AO271" s="64"/>
      <c r="AP271" s="64"/>
      <c r="AQ271" s="64"/>
      <c r="AR271" s="64" t="s">
        <v>1107</v>
      </c>
      <c r="AS271" s="64">
        <v>1</v>
      </c>
      <c r="AT271" s="71"/>
      <c r="AU271" s="64"/>
      <c r="AV27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7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7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Unifipoller Availability</v>
      </c>
      <c r="AY27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1" s="64"/>
      <c r="BA271" s="64" t="str">
        <f>IF(ISBLANK(Table2[[#This Row],[device_model]]), "", Table2[[#This Row],[device_suggested_area]])</f>
        <v>Rack</v>
      </c>
      <c r="BB271" s="64" t="s">
        <v>1392</v>
      </c>
      <c r="BC271" s="64" t="s">
        <v>1302</v>
      </c>
      <c r="BD271" s="64" t="s">
        <v>1301</v>
      </c>
      <c r="BE271" s="64" t="s">
        <v>1132</v>
      </c>
      <c r="BF271" s="64" t="s">
        <v>28</v>
      </c>
      <c r="BG271" s="64"/>
      <c r="BH271" s="64"/>
      <c r="BI271" s="64"/>
      <c r="BJ271" s="64"/>
      <c r="BK271" s="73"/>
      <c r="BL271" s="64"/>
      <c r="BM27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21">
        <v>2532</v>
      </c>
      <c r="B272" s="64" t="s">
        <v>26</v>
      </c>
      <c r="C272" s="64" t="s">
        <v>1391</v>
      </c>
      <c r="D272" s="64" t="s">
        <v>149</v>
      </c>
      <c r="E272" s="64" t="s">
        <v>1407</v>
      </c>
      <c r="F272" s="64" t="str">
        <f>IF(ISBLANK(Table2[[#This Row],[unique_id]]), "", IF(LEN(Table2[[#This Row],[_device_entity_name]])=0, PROPER(SUBSTITUTE(Table2[[#This Row],[unique_id]], "_", " ")), Table2[[#This Row],[_device_entity_name]]))</f>
        <v>Rack Supervisor Script Service Monitor Availability</v>
      </c>
      <c r="G272" s="64" t="s">
        <v>1420</v>
      </c>
      <c r="H272" s="64" t="s">
        <v>1388</v>
      </c>
      <c r="I272" s="64" t="s">
        <v>295</v>
      </c>
      <c r="J272" s="64"/>
      <c r="K272" s="64"/>
      <c r="L272" s="64"/>
      <c r="M272" s="64" t="s">
        <v>136</v>
      </c>
      <c r="N272" s="64"/>
      <c r="O272" s="66"/>
      <c r="P272" s="64"/>
      <c r="Q272" s="64"/>
      <c r="R272" s="64"/>
      <c r="S272" s="64"/>
      <c r="T272" s="67"/>
      <c r="U272" s="64"/>
      <c r="V272" s="66"/>
      <c r="W272" s="66"/>
      <c r="X272" s="66"/>
      <c r="Y272" s="66"/>
      <c r="Z272" s="66"/>
      <c r="AA272" s="66"/>
      <c r="AB272" s="64"/>
      <c r="AC272" s="64"/>
      <c r="AD272" s="64" t="s">
        <v>1389</v>
      </c>
      <c r="AE272" s="64"/>
      <c r="AF272" s="64">
        <v>120</v>
      </c>
      <c r="AG272" s="66" t="s">
        <v>34</v>
      </c>
      <c r="AH272" s="66"/>
      <c r="AI272" s="64"/>
      <c r="AJ272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272" s="64" t="str">
        <f>IF(ISBLANK(Table2[[#This Row],[index]]),  "", _xlfn.CONCAT("asystem/supervisor/", SUBSTITUTE(LOWER(Table2[[#This Row],[unique_id]]), "_", "/")))</f>
        <v>asystem/supervisor/service/monitor/availability</v>
      </c>
      <c r="AL272" s="64"/>
      <c r="AM272" s="64" t="s">
        <v>1423</v>
      </c>
      <c r="AN272" s="64"/>
      <c r="AO272" s="64"/>
      <c r="AP272" s="64"/>
      <c r="AQ272" s="64"/>
      <c r="AR272" s="64" t="s">
        <v>1107</v>
      </c>
      <c r="AS272" s="64">
        <v>1</v>
      </c>
      <c r="AT272" s="71"/>
      <c r="AU272" s="64"/>
      <c r="AV27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7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7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Service Monitor Availability</v>
      </c>
      <c r="AY27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2" s="64"/>
      <c r="BA272" s="64" t="str">
        <f>IF(ISBLANK(Table2[[#This Row],[device_model]]), "", Table2[[#This Row],[device_suggested_area]])</f>
        <v>Rack</v>
      </c>
      <c r="BB272" s="64" t="s">
        <v>1392</v>
      </c>
      <c r="BC272" s="64" t="s">
        <v>1302</v>
      </c>
      <c r="BD272" s="64" t="s">
        <v>1301</v>
      </c>
      <c r="BE272" s="64" t="s">
        <v>1132</v>
      </c>
      <c r="BF272" s="64" t="s">
        <v>28</v>
      </c>
      <c r="BG272" s="64"/>
      <c r="BH272" s="64"/>
      <c r="BI272" s="64"/>
      <c r="BJ272" s="64"/>
      <c r="BK272" s="73"/>
      <c r="BL272" s="64"/>
      <c r="BM27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21">
        <v>2533</v>
      </c>
      <c r="B273" s="64" t="s">
        <v>26</v>
      </c>
      <c r="C273" s="64" t="s">
        <v>1391</v>
      </c>
      <c r="D273" s="64" t="s">
        <v>149</v>
      </c>
      <c r="E273" s="64" t="s">
        <v>1424</v>
      </c>
      <c r="F273" s="64" t="str">
        <f>IF(ISBLANK(Table2[[#This Row],[unique_id]]), "", IF(LEN(Table2[[#This Row],[_device_entity_name]])=0, PROPER(SUBSTITUTE(Table2[[#This Row],[unique_id]], "_", " ")), Table2[[#This Row],[_device_entity_name]]))</f>
        <v>Rack Supervisor Script Host Flo Availability</v>
      </c>
      <c r="G273" s="64" t="s">
        <v>1224</v>
      </c>
      <c r="H273" s="64" t="s">
        <v>1422</v>
      </c>
      <c r="I273" s="64" t="s">
        <v>295</v>
      </c>
      <c r="J273" s="64"/>
      <c r="K273" s="64"/>
      <c r="L273" s="64"/>
      <c r="M273" s="64" t="s">
        <v>136</v>
      </c>
      <c r="N273" s="64"/>
      <c r="O273" s="66"/>
      <c r="P273" s="64"/>
      <c r="Q273" s="64"/>
      <c r="R273" s="64"/>
      <c r="S273" s="64"/>
      <c r="T273" s="67"/>
      <c r="U273" s="64"/>
      <c r="V273" s="66"/>
      <c r="W273" s="66"/>
      <c r="X273" s="66"/>
      <c r="Y273" s="66"/>
      <c r="Z273" s="66"/>
      <c r="AA273" s="66"/>
      <c r="AB273" s="64"/>
      <c r="AC273" s="64"/>
      <c r="AD273" s="64" t="s">
        <v>1389</v>
      </c>
      <c r="AE273" s="64"/>
      <c r="AF273" s="64">
        <v>120</v>
      </c>
      <c r="AG273" s="66" t="s">
        <v>34</v>
      </c>
      <c r="AH273" s="66"/>
      <c r="AI273" s="64"/>
      <c r="AJ273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273" s="64" t="str">
        <f>IF(ISBLANK(Table2[[#This Row],[index]]),  "", _xlfn.CONCAT("asystem/supervisor/", SUBSTITUTE(LOWER(Table2[[#This Row],[unique_id]]), "_", "/")))</f>
        <v>asystem/supervisor/host/flo/availability</v>
      </c>
      <c r="AL273" s="64"/>
      <c r="AM273" s="64" t="s">
        <v>1423</v>
      </c>
      <c r="AN273" s="64"/>
      <c r="AO273" s="64"/>
      <c r="AP273" s="64"/>
      <c r="AQ273" s="64"/>
      <c r="AR273" s="64" t="s">
        <v>1107</v>
      </c>
      <c r="AS273" s="64">
        <v>1</v>
      </c>
      <c r="AT273" s="71"/>
      <c r="AU273" s="64"/>
      <c r="AV27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7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7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Host Flo Availability</v>
      </c>
      <c r="AY27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3" s="64"/>
      <c r="BA273" s="64" t="str">
        <f>IF(ISBLANK(Table2[[#This Row],[device_model]]), "", Table2[[#This Row],[device_suggested_area]])</f>
        <v>Rack</v>
      </c>
      <c r="BB273" s="64" t="s">
        <v>1392</v>
      </c>
      <c r="BC273" s="64" t="s">
        <v>1302</v>
      </c>
      <c r="BD273" s="64" t="s">
        <v>1301</v>
      </c>
      <c r="BE273" s="64" t="s">
        <v>1132</v>
      </c>
      <c r="BF273" s="64" t="s">
        <v>28</v>
      </c>
      <c r="BG273" s="64"/>
      <c r="BH273" s="64"/>
      <c r="BI273" s="64"/>
      <c r="BJ273" s="64"/>
      <c r="BK273" s="73"/>
      <c r="BL273" s="64"/>
      <c r="BM27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21">
        <v>2534</v>
      </c>
      <c r="B274" s="64" t="s">
        <v>26</v>
      </c>
      <c r="C274" s="64" t="s">
        <v>1391</v>
      </c>
      <c r="D274" s="64" t="s">
        <v>149</v>
      </c>
      <c r="E274" s="64" t="s">
        <v>1426</v>
      </c>
      <c r="F274" s="64" t="str">
        <f>IF(ISBLANK(Table2[[#This Row],[unique_id]]), "", IF(LEN(Table2[[#This Row],[_device_entity_name]])=0, PROPER(SUBSTITUTE(Table2[[#This Row],[unique_id]], "_", " ")), Table2[[#This Row],[_device_entity_name]]))</f>
        <v>Rack Supervisor Script Host Meg Availability</v>
      </c>
      <c r="G274" s="64" t="s">
        <v>1449</v>
      </c>
      <c r="H274" s="64" t="s">
        <v>1422</v>
      </c>
      <c r="I274" s="64" t="s">
        <v>295</v>
      </c>
      <c r="J274" s="64"/>
      <c r="K274" s="64"/>
      <c r="L274" s="64"/>
      <c r="M274" s="64" t="s">
        <v>136</v>
      </c>
      <c r="N274" s="64"/>
      <c r="O274" s="66"/>
      <c r="P274" s="64"/>
      <c r="Q274" s="64"/>
      <c r="R274" s="64"/>
      <c r="S274" s="64"/>
      <c r="T274" s="67"/>
      <c r="U274" s="64"/>
      <c r="V274" s="66"/>
      <c r="W274" s="66"/>
      <c r="X274" s="66"/>
      <c r="Y274" s="66"/>
      <c r="Z274" s="66"/>
      <c r="AA274" s="66"/>
      <c r="AB274" s="64"/>
      <c r="AC274" s="64"/>
      <c r="AD274" s="64" t="s">
        <v>1389</v>
      </c>
      <c r="AE274" s="64"/>
      <c r="AF274" s="64">
        <v>120</v>
      </c>
      <c r="AG274" s="66" t="s">
        <v>34</v>
      </c>
      <c r="AH274" s="66"/>
      <c r="AI274" s="64"/>
      <c r="AJ274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274" s="64" t="str">
        <f>IF(ISBLANK(Table2[[#This Row],[index]]),  "", _xlfn.CONCAT("asystem/supervisor/", SUBSTITUTE(LOWER(Table2[[#This Row],[unique_id]]), "_", "/")))</f>
        <v>asystem/supervisor/host/meg/availability</v>
      </c>
      <c r="AL274" s="64"/>
      <c r="AM274" s="64" t="s">
        <v>1423</v>
      </c>
      <c r="AN274" s="64"/>
      <c r="AO274" s="64"/>
      <c r="AP274" s="64"/>
      <c r="AQ274" s="64"/>
      <c r="AR274" s="64" t="s">
        <v>1107</v>
      </c>
      <c r="AS274" s="64">
        <v>1</v>
      </c>
      <c r="AT274" s="71"/>
      <c r="AU274" s="64"/>
      <c r="AV27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7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7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Host Meg Availability</v>
      </c>
      <c r="AY27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64"/>
      <c r="BA274" s="64" t="str">
        <f>IF(ISBLANK(Table2[[#This Row],[device_model]]), "", Table2[[#This Row],[device_suggested_area]])</f>
        <v>Rack</v>
      </c>
      <c r="BB274" s="64" t="s">
        <v>1392</v>
      </c>
      <c r="BC274" s="64" t="s">
        <v>1302</v>
      </c>
      <c r="BD274" s="64" t="s">
        <v>1301</v>
      </c>
      <c r="BE274" s="64" t="s">
        <v>1132</v>
      </c>
      <c r="BF274" s="64" t="s">
        <v>28</v>
      </c>
      <c r="BG274" s="64"/>
      <c r="BH274" s="64"/>
      <c r="BI274" s="64"/>
      <c r="BJ274" s="64"/>
      <c r="BK274" s="73"/>
      <c r="BL274" s="64"/>
      <c r="BM27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21">
        <v>2535</v>
      </c>
      <c r="B275" s="64" t="s">
        <v>26</v>
      </c>
      <c r="C275" s="64" t="s">
        <v>1391</v>
      </c>
      <c r="D275" s="64" t="s">
        <v>149</v>
      </c>
      <c r="E275" s="64" t="s">
        <v>1425</v>
      </c>
      <c r="F275" s="64" t="str">
        <f>IF(ISBLANK(Table2[[#This Row],[unique_id]]), "", IF(LEN(Table2[[#This Row],[_device_entity_name]])=0, PROPER(SUBSTITUTE(Table2[[#This Row],[unique_id]], "_", " ")), Table2[[#This Row],[_device_entity_name]]))</f>
        <v>Rack Supervisor Script Host Lia Availability</v>
      </c>
      <c r="G275" s="64" t="s">
        <v>1448</v>
      </c>
      <c r="H275" s="64" t="s">
        <v>1422</v>
      </c>
      <c r="I275" s="64" t="s">
        <v>295</v>
      </c>
      <c r="J275" s="64"/>
      <c r="K275" s="64"/>
      <c r="L275" s="64"/>
      <c r="M275" s="64" t="s">
        <v>136</v>
      </c>
      <c r="N275" s="64"/>
      <c r="O275" s="66"/>
      <c r="P275" s="64"/>
      <c r="Q275" s="64"/>
      <c r="R275" s="64"/>
      <c r="S275" s="64"/>
      <c r="T275" s="67"/>
      <c r="U275" s="64"/>
      <c r="V275" s="66"/>
      <c r="W275" s="66"/>
      <c r="X275" s="66"/>
      <c r="Y275" s="66"/>
      <c r="Z275" s="66"/>
      <c r="AA275" s="66"/>
      <c r="AB275" s="64"/>
      <c r="AC275" s="64"/>
      <c r="AD275" s="64" t="s">
        <v>1389</v>
      </c>
      <c r="AE275" s="64"/>
      <c r="AF275" s="64">
        <v>120</v>
      </c>
      <c r="AG275" s="66" t="s">
        <v>34</v>
      </c>
      <c r="AH275" s="66"/>
      <c r="AI275" s="64"/>
      <c r="AJ275" s="64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275" s="64" t="str">
        <f>IF(ISBLANK(Table2[[#This Row],[index]]),  "", _xlfn.CONCAT("asystem/supervisor/", SUBSTITUTE(LOWER(Table2[[#This Row],[unique_id]]), "_", "/")))</f>
        <v>asystem/supervisor/host/lia/availability</v>
      </c>
      <c r="AL275" s="64"/>
      <c r="AM275" s="64" t="s">
        <v>1423</v>
      </c>
      <c r="AN275" s="64"/>
      <c r="AO275" s="64"/>
      <c r="AP275" s="64"/>
      <c r="AQ275" s="64"/>
      <c r="AR275" s="64" t="s">
        <v>1107</v>
      </c>
      <c r="AS275" s="64">
        <v>1</v>
      </c>
      <c r="AT275" s="71"/>
      <c r="AU275" s="64"/>
      <c r="AV27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7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75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Supervisor Script Host Lia Availability</v>
      </c>
      <c r="AY275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5" s="64"/>
      <c r="BA275" s="64" t="str">
        <f>IF(ISBLANK(Table2[[#This Row],[device_model]]), "", Table2[[#This Row],[device_suggested_area]])</f>
        <v>Rack</v>
      </c>
      <c r="BB275" s="64" t="s">
        <v>1392</v>
      </c>
      <c r="BC275" s="64" t="s">
        <v>1302</v>
      </c>
      <c r="BD275" s="64" t="s">
        <v>1301</v>
      </c>
      <c r="BE275" s="64" t="s">
        <v>1132</v>
      </c>
      <c r="BF275" s="64" t="s">
        <v>28</v>
      </c>
      <c r="BG275" s="64"/>
      <c r="BH275" s="64"/>
      <c r="BI275" s="64"/>
      <c r="BJ275" s="64"/>
      <c r="BK275" s="73"/>
      <c r="BL275" s="64"/>
      <c r="BM27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21">
        <v>1022</v>
      </c>
      <c r="B276" s="36" t="s">
        <v>26</v>
      </c>
      <c r="C276" s="36" t="s">
        <v>1291</v>
      </c>
      <c r="D276" s="36" t="s">
        <v>27</v>
      </c>
      <c r="E276" s="36" t="s">
        <v>1369</v>
      </c>
      <c r="F276" s="38" t="str">
        <f>IF(ISBLANK(Table2[[#This Row],[unique_id]]), "", IF(LEN(Table2[[#This Row],[_device_entity_name]])=0, PROPER(SUBSTITUTE(Table2[[#This Row],[unique_id]], "_", " ")), Table2[[#This Row],[_device_entity_name]]))</f>
        <v>Rack Temperature Utility Temperature</v>
      </c>
      <c r="G276" s="36" t="s">
        <v>1368</v>
      </c>
      <c r="H276" s="36" t="s">
        <v>87</v>
      </c>
      <c r="I276" s="36" t="s">
        <v>30</v>
      </c>
      <c r="J276" s="36"/>
      <c r="K276" s="36" t="s">
        <v>1370</v>
      </c>
      <c r="L276" s="36"/>
      <c r="M276" s="36"/>
      <c r="N276" s="36"/>
      <c r="O276" s="39"/>
      <c r="P276" s="36"/>
      <c r="Q276" s="36"/>
      <c r="R276" s="36"/>
      <c r="S276" s="36"/>
      <c r="T276" s="37"/>
      <c r="U276" s="36"/>
      <c r="V276" s="39" t="s">
        <v>1382</v>
      </c>
      <c r="W276" s="39"/>
      <c r="X276" s="39"/>
      <c r="Y276" s="39"/>
      <c r="Z276" s="39"/>
      <c r="AA276" s="39"/>
      <c r="AB276" s="36" t="s">
        <v>31</v>
      </c>
      <c r="AC276" s="36" t="s">
        <v>88</v>
      </c>
      <c r="AD276" s="36" t="s">
        <v>89</v>
      </c>
      <c r="AE276" s="36" t="s">
        <v>321</v>
      </c>
      <c r="AF276" s="36">
        <v>300</v>
      </c>
      <c r="AG276" s="39" t="s">
        <v>34</v>
      </c>
      <c r="AH276" s="39"/>
      <c r="AI276" s="36" t="s">
        <v>1322</v>
      </c>
      <c r="AJ276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76" s="36" t="str">
        <f>IF(ISBLANK(Table2[[#This Row],[index]]),  "", _xlfn.CONCAT("telegraf/", Table2[[#This Row],[unique_id_device]], "/", LOWER(Table2[[#This Row],[device_via_device]])))</f>
        <v>telegraf/raspbpi-lia/digitemp</v>
      </c>
      <c r="AL276" s="36"/>
      <c r="AM276" s="36"/>
      <c r="AN276" s="36"/>
      <c r="AO276" s="36"/>
      <c r="AP276" s="36"/>
      <c r="AQ276" s="36"/>
      <c r="AR27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76" s="36">
        <v>1</v>
      </c>
      <c r="AT276" s="60"/>
      <c r="AU276" s="36"/>
      <c r="AV27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76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Temperature Utility Temperature</v>
      </c>
      <c r="AY276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6" s="36"/>
      <c r="BA276" s="36" t="str">
        <f>IF(ISBLANK(Table2[[#This Row],[device_model]]), "", Table2[[#This Row],[device_suggested_area]])</f>
        <v>Rack</v>
      </c>
      <c r="BB276" s="36" t="s">
        <v>87</v>
      </c>
      <c r="BC276" s="36" t="s">
        <v>1298</v>
      </c>
      <c r="BD276" s="36" t="s">
        <v>1291</v>
      </c>
      <c r="BE276" s="36" t="s">
        <v>1299</v>
      </c>
      <c r="BF276" s="36" t="s">
        <v>28</v>
      </c>
      <c r="BG276" s="36"/>
      <c r="BH276" s="36"/>
      <c r="BI276" s="36"/>
      <c r="BJ276" s="36"/>
      <c r="BK276" s="36" t="s">
        <v>1318</v>
      </c>
      <c r="BL276" s="36"/>
      <c r="BM27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7" spans="1:65" ht="16" hidden="1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IF(LEN(Table2[[#This Row],[_device_entity_name]])=0, PROPER(SUBSTITUTE(Table2[[#This Row],[unique_id]], "_", " ")), Table2[[#This Row],[_device_entity_name]]))</f>
        <v>Network Refresh Zigbee Router 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21" t="str">
        <f>IF(ISBLANK(Table2[[#This Row],[device_model]]), "", Table2[[#This Row],[device_suggested_area]])</f>
        <v/>
      </c>
      <c r="BE277" s="22"/>
      <c r="BK277" s="21"/>
      <c r="BL277" s="21"/>
      <c r="BM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IF(LEN(Table2[[#This Row],[_device_entity_name]])=0, PROPER(SUBSTITUTE(Table2[[#This Row],[unique_id]], "_", " ")), Table2[[#This Row],[_device_entity_name]]))</f>
        <v>Template Driveway Repeater Linkquality 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21" t="str">
        <f>IF(ISBLANK(Table2[[#This Row],[device_model]]), "", Table2[[#This Row],[device_suggested_area]])</f>
        <v/>
      </c>
      <c r="BE278" s="22"/>
      <c r="BK278" s="21"/>
      <c r="BL278" s="21"/>
      <c r="BM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IF(LEN(Table2[[#This Row],[_device_entity_name]])=0, PROPER(SUBSTITUTE(Table2[[#This Row],[unique_id]], "_", " ")), Table2[[#This Row],[_device_entity_name]]))</f>
        <v>Template Landing Repeater Linkquality 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21" t="str">
        <f>IF(ISBLANK(Table2[[#This Row],[device_model]]), "", Table2[[#This Row],[device_suggested_area]])</f>
        <v/>
      </c>
      <c r="BE279" s="22"/>
      <c r="BK279" s="21"/>
      <c r="BL279" s="21"/>
      <c r="BM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IF(LEN(Table2[[#This Row],[_device_entity_name]])=0, PROPER(SUBSTITUTE(Table2[[#This Row],[unique_id]], "_", " ")), Table2[[#This Row],[_device_entity_name]]))</f>
        <v>Template Garden Repeater Linkquality 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21" t="str">
        <f>IF(ISBLANK(Table2[[#This Row],[device_model]]), "", Table2[[#This Row],[device_suggested_area]])</f>
        <v/>
      </c>
      <c r="BE280" s="22"/>
      <c r="BK280" s="21"/>
      <c r="BL280" s="21"/>
      <c r="BM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IF(LEN(Table2[[#This Row],[_device_entity_name]])=0, PROPER(SUBSTITUTE(Table2[[#This Row],[unique_id]], "_", " ")), Table2[[#This Row],[_device_entity_name]]))</f>
        <v>Template Kitchen Fan Outlet Linkquality 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21" t="str">
        <f>IF(ISBLANK(Table2[[#This Row],[device_model]]), "", Table2[[#This Row],[device_suggested_area]])</f>
        <v/>
      </c>
      <c r="BE281" s="22"/>
      <c r="BK281" s="21"/>
      <c r="BL281" s="21"/>
      <c r="BM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IF(LEN(Table2[[#This Row],[_device_entity_name]])=0, PROPER(SUBSTITUTE(Table2[[#This Row],[unique_id]], "_", " ")), Table2[[#This Row],[_device_entity_name]]))</f>
        <v>Template Deck Fans Outlet Linkquality 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21" t="str">
        <f>IF(ISBLANK(Table2[[#This Row],[device_model]]), "", Table2[[#This Row],[device_suggested_area]])</f>
        <v/>
      </c>
      <c r="BE282" s="22"/>
      <c r="BK282" s="21"/>
      <c r="BL282" s="21"/>
      <c r="BM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IF(LEN(Table2[[#This Row],[_device_entity_name]])=0, PROPER(SUBSTITUTE(Table2[[#This Row],[unique_id]], "_", " ")), Table2[[#This Row],[_device_entity_name]]))</f>
        <v>Template Edwin Wardrobe Outlet Linkquality 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21" t="str">
        <f>IF(ISBLANK(Table2[[#This Row],[device_model]]), "", Table2[[#This Row],[device_suggested_area]])</f>
        <v/>
      </c>
      <c r="BE283" s="22"/>
      <c r="BK283" s="21"/>
      <c r="BL283" s="21"/>
      <c r="BM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21">
        <v>2539</v>
      </c>
      <c r="B284" s="36" t="s">
        <v>26</v>
      </c>
      <c r="C284" s="36" t="s">
        <v>1291</v>
      </c>
      <c r="D284" s="36" t="s">
        <v>27</v>
      </c>
      <c r="E284" s="36" t="s">
        <v>1292</v>
      </c>
      <c r="F284" s="38" t="str">
        <f>IF(ISBLANK(Table2[[#This Row],[unique_id]]), "", IF(LEN(Table2[[#This Row],[_device_entity_name]])=0, PROPER(SUBSTITUTE(Table2[[#This Row],[unique_id]], "_", " ")), Table2[[#This Row],[_device_entity_name]]))</f>
        <v>Rack Temperature Rack Top Temperature</v>
      </c>
      <c r="G284" s="36" t="s">
        <v>1294</v>
      </c>
      <c r="H284" s="36" t="s">
        <v>1453</v>
      </c>
      <c r="I284" s="36" t="s">
        <v>295</v>
      </c>
      <c r="J284" s="36"/>
      <c r="K284" s="36" t="s">
        <v>1362</v>
      </c>
      <c r="L284" s="36"/>
      <c r="M284" s="36"/>
      <c r="N284" s="36"/>
      <c r="O284" s="39"/>
      <c r="P284" s="36"/>
      <c r="Q284" s="36"/>
      <c r="R284" s="36"/>
      <c r="S284" s="36"/>
      <c r="T284" s="37"/>
      <c r="U284" s="36"/>
      <c r="V284" s="39" t="s">
        <v>1382</v>
      </c>
      <c r="W284" s="39"/>
      <c r="X284" s="39"/>
      <c r="Y284" s="39"/>
      <c r="Z284" s="39"/>
      <c r="AA284" s="39"/>
      <c r="AB284" s="36" t="s">
        <v>31</v>
      </c>
      <c r="AC284" s="36" t="s">
        <v>88</v>
      </c>
      <c r="AD284" s="36" t="s">
        <v>89</v>
      </c>
      <c r="AE284" s="36" t="s">
        <v>321</v>
      </c>
      <c r="AF284" s="36">
        <v>300</v>
      </c>
      <c r="AG284" s="39" t="s">
        <v>34</v>
      </c>
      <c r="AH284" s="39"/>
      <c r="AI284" s="36" t="s">
        <v>1322</v>
      </c>
      <c r="AJ284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284" s="36" t="str">
        <f>IF(ISBLANK(Table2[[#This Row],[index]]),  "", _xlfn.CONCAT("telegraf/", Table2[[#This Row],[unique_id_device]], "/", LOWER(Table2[[#This Row],[device_via_device]])))</f>
        <v>telegraf/raspbpi-lia/digitemp</v>
      </c>
      <c r="AL284" s="36"/>
      <c r="AM284" s="36"/>
      <c r="AN284" s="36"/>
      <c r="AO284" s="36"/>
      <c r="AP284" s="36"/>
      <c r="AQ284" s="36"/>
      <c r="AR28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284" s="36">
        <v>1</v>
      </c>
      <c r="AT284" s="60"/>
      <c r="AU284" s="36"/>
      <c r="AV28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84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Temperature Rack Top Temperature</v>
      </c>
      <c r="AY284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4" s="36"/>
      <c r="BA284" s="36" t="str">
        <f>IF(ISBLANK(Table2[[#This Row],[device_model]]), "", Table2[[#This Row],[device_suggested_area]])</f>
        <v>Rack</v>
      </c>
      <c r="BB284" s="36" t="s">
        <v>87</v>
      </c>
      <c r="BC284" s="36" t="s">
        <v>1298</v>
      </c>
      <c r="BD284" s="36" t="s">
        <v>1291</v>
      </c>
      <c r="BE284" s="36" t="s">
        <v>1299</v>
      </c>
      <c r="BF284" s="36" t="s">
        <v>28</v>
      </c>
      <c r="BG284" s="36"/>
      <c r="BH284" s="36"/>
      <c r="BI284" s="36"/>
      <c r="BJ284" s="36"/>
      <c r="BK284" s="36" t="s">
        <v>1320</v>
      </c>
      <c r="BL284" s="36"/>
      <c r="BM28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85" spans="1:65" ht="16" hidden="1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IF(LEN(Table2[[#This Row],[_device_entity_name]])=0, PROPER(SUBSTITUTE(Table2[[#This Row],[unique_id]], "_", " ")), Table2[[#This Row],[_device_entity_name]]))</f>
        <v>Template Weatherstation Coms Signal Quality 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21" t="str">
        <f>IF(ISBLANK(Table2[[#This Row],[device_model]]), "", Table2[[#This Row],[device_suggested_area]])</f>
        <v/>
      </c>
      <c r="BE285" s="22"/>
      <c r="BK285" s="21"/>
      <c r="BL285" s="21"/>
      <c r="BM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2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21" t="str">
        <f>IF(ISBLANK(Table2[[#This Row],[device_model]]), "", Table2[[#This Row],[device_suggested_area]])</f>
        <v/>
      </c>
      <c r="BE286" s="22"/>
      <c r="BK286" s="21"/>
      <c r="BL286" s="21"/>
      <c r="BM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s="64" customFormat="1" ht="16" customHeight="1">
      <c r="A287" s="21">
        <v>2541</v>
      </c>
      <c r="B287" s="36" t="s">
        <v>26</v>
      </c>
      <c r="C287" s="36" t="s">
        <v>1291</v>
      </c>
      <c r="D287" s="36" t="s">
        <v>27</v>
      </c>
      <c r="E287" s="36" t="s">
        <v>1293</v>
      </c>
      <c r="F287" s="38" t="str">
        <f>IF(ISBLANK(Table2[[#This Row],[unique_id]]), "", IF(LEN(Table2[[#This Row],[_device_entity_name]])=0, PROPER(SUBSTITUTE(Table2[[#This Row],[unique_id]], "_", " ")), Table2[[#This Row],[_device_entity_name]]))</f>
        <v>Rack Temperature Rack Bottom Temperature</v>
      </c>
      <c r="G287" s="36" t="s">
        <v>1303</v>
      </c>
      <c r="H287" s="36" t="s">
        <v>1453</v>
      </c>
      <c r="I287" s="36" t="s">
        <v>295</v>
      </c>
      <c r="J287" s="36"/>
      <c r="K287" s="36" t="s">
        <v>1363</v>
      </c>
      <c r="L287" s="36"/>
      <c r="M287" s="36"/>
      <c r="N287" s="36"/>
      <c r="O287" s="39"/>
      <c r="P287" s="36"/>
      <c r="Q287" s="36"/>
      <c r="R287" s="36"/>
      <c r="S287" s="36"/>
      <c r="T287" s="37"/>
      <c r="U287" s="36"/>
      <c r="V287" s="39" t="s">
        <v>1382</v>
      </c>
      <c r="W287" s="39"/>
      <c r="X287" s="39"/>
      <c r="Y287" s="39"/>
      <c r="Z287" s="39"/>
      <c r="AA287" s="39"/>
      <c r="AB287" s="36" t="s">
        <v>31</v>
      </c>
      <c r="AC287" s="36" t="s">
        <v>88</v>
      </c>
      <c r="AD287" s="36" t="s">
        <v>89</v>
      </c>
      <c r="AE287" s="36" t="s">
        <v>321</v>
      </c>
      <c r="AF287" s="36">
        <v>300</v>
      </c>
      <c r="AG287" s="39" t="s">
        <v>34</v>
      </c>
      <c r="AH287" s="39"/>
      <c r="AI287" s="36" t="s">
        <v>1322</v>
      </c>
      <c r="AJ287" s="36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287" s="36" t="str">
        <f>IF(ISBLANK(Table2[[#This Row],[index]]),  "", _xlfn.CONCAT("telegraf/", Table2[[#This Row],[unique_id_device]], "/", LOWER(Table2[[#This Row],[device_via_device]])))</f>
        <v>telegraf/raspbpi-lia/digitemp</v>
      </c>
      <c r="AL287" s="36"/>
      <c r="AM287" s="36"/>
      <c r="AN287" s="36"/>
      <c r="AO287" s="36"/>
      <c r="AP287" s="36"/>
      <c r="AQ287" s="36"/>
      <c r="AR287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287" s="36">
        <v>1</v>
      </c>
      <c r="AT287" s="60"/>
      <c r="AU287" s="36"/>
      <c r="AV287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7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87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Rack Temperature Rack Bottom Temperature</v>
      </c>
      <c r="AY287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36"/>
      <c r="BA287" s="36" t="str">
        <f>IF(ISBLANK(Table2[[#This Row],[device_model]]), "", Table2[[#This Row],[device_suggested_area]])</f>
        <v>Rack</v>
      </c>
      <c r="BB287" s="36" t="s">
        <v>87</v>
      </c>
      <c r="BC287" s="36" t="s">
        <v>1298</v>
      </c>
      <c r="BD287" s="36" t="s">
        <v>1291</v>
      </c>
      <c r="BE287" s="36" t="s">
        <v>1299</v>
      </c>
      <c r="BF287" s="36" t="s">
        <v>28</v>
      </c>
      <c r="BG287" s="36"/>
      <c r="BH287" s="36"/>
      <c r="BI287" s="36"/>
      <c r="BJ287" s="36"/>
      <c r="BK287" s="36" t="s">
        <v>1319</v>
      </c>
      <c r="BL287" s="36"/>
      <c r="BM28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88" spans="1:65" s="64" customFormat="1" ht="16" customHeight="1">
      <c r="A288" s="70">
        <v>1000</v>
      </c>
      <c r="B288" s="64" t="s">
        <v>26</v>
      </c>
      <c r="C288" s="64" t="s">
        <v>39</v>
      </c>
      <c r="D288" s="64" t="s">
        <v>27</v>
      </c>
      <c r="E288" s="65" t="s">
        <v>538</v>
      </c>
      <c r="F288" s="65" t="str">
        <f>IF(ISBLANK(Table2[[#This Row],[unique_id]]), "", IF(LEN(Table2[[#This Row],[_device_entity_name]])=0, PROPER(SUBSTITUTE(Table2[[#This Row],[unique_id]], "_", " ")), Table2[[#This Row],[_device_entity_name]]))</f>
        <v>Roof Weather Station Roof Temperature</v>
      </c>
      <c r="G288" s="64" t="s">
        <v>38</v>
      </c>
      <c r="H288" s="64" t="s">
        <v>87</v>
      </c>
      <c r="I288" s="64" t="s">
        <v>30</v>
      </c>
      <c r="K288" s="65" t="s">
        <v>319</v>
      </c>
      <c r="O288" s="66"/>
      <c r="T288" s="67"/>
      <c r="V288" s="66" t="s">
        <v>320</v>
      </c>
      <c r="W288" s="66"/>
      <c r="X288" s="66"/>
      <c r="Y288" s="66"/>
      <c r="Z288" s="66"/>
      <c r="AA288" s="66"/>
      <c r="AB288" s="64" t="s">
        <v>31</v>
      </c>
      <c r="AC288" s="64" t="s">
        <v>88</v>
      </c>
      <c r="AD288" s="64" t="s">
        <v>89</v>
      </c>
      <c r="AE288" s="64" t="s">
        <v>321</v>
      </c>
      <c r="AF288" s="64">
        <v>300</v>
      </c>
      <c r="AG288" s="66" t="s">
        <v>34</v>
      </c>
      <c r="AH288" s="66"/>
      <c r="AI288" s="64" t="s">
        <v>91</v>
      </c>
      <c r="AJ288" s="64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288" s="64" t="str">
        <f>IF(ISBLANK(Table2[[#This Row],[index]]),  "", _xlfn.CONCAT(LOWER(Table2[[#This Row],[device_via_device]]), "/", Table2[[#This Row],[unique_id]]))</f>
        <v>weewx/roof_temperature</v>
      </c>
      <c r="AR288" s="64" t="s">
        <v>1384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Temperature</v>
      </c>
      <c r="AY2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64" t="str">
        <f>IF(ISBLANK(Table2[[#This Row],[device_model]]), "", Table2[[#This Row],[device_suggested_area]])</f>
        <v>Roof</v>
      </c>
      <c r="BB288" s="64" t="s">
        <v>474</v>
      </c>
      <c r="BC288" s="64" t="s">
        <v>36</v>
      </c>
      <c r="BD288" s="64" t="s">
        <v>37</v>
      </c>
      <c r="BE288" s="64" t="s">
        <v>1233</v>
      </c>
      <c r="BF288" s="64" t="s">
        <v>38</v>
      </c>
      <c r="BM2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s="64" customFormat="1" ht="16" customHeight="1">
      <c r="A289" s="21">
        <v>1028</v>
      </c>
      <c r="B289" s="21" t="s">
        <v>26</v>
      </c>
      <c r="C289" s="21" t="s">
        <v>39</v>
      </c>
      <c r="D289" s="21" t="s">
        <v>27</v>
      </c>
      <c r="E289" s="21" t="s">
        <v>1324</v>
      </c>
      <c r="F289" s="25" t="str">
        <f>IF(ISBLANK(Table2[[#This Row],[unique_id]]), "", IF(LEN(Table2[[#This Row],[_device_entity_name]])=0, PROPER(SUBSTITUTE(Table2[[#This Row],[unique_id]], "_", " ")), Table2[[#This Row],[_device_entity_name]]))</f>
        <v>Roof Weather Station Roof Apparent Temperature</v>
      </c>
      <c r="G289" s="21" t="s">
        <v>92</v>
      </c>
      <c r="H289" s="21" t="s">
        <v>87</v>
      </c>
      <c r="I289" s="21" t="s">
        <v>30</v>
      </c>
      <c r="J289" s="21"/>
      <c r="K289" s="21"/>
      <c r="L289" s="21"/>
      <c r="M289" s="21"/>
      <c r="N289" s="21"/>
      <c r="O289" s="22"/>
      <c r="P289" s="21"/>
      <c r="Q289" s="21"/>
      <c r="R289" s="21"/>
      <c r="S289" s="21"/>
      <c r="T289" s="26"/>
      <c r="U289" s="21"/>
      <c r="V289" s="22"/>
      <c r="W289" s="22"/>
      <c r="X289" s="22"/>
      <c r="Y289" s="22"/>
      <c r="Z289" s="22"/>
      <c r="AA289" s="22"/>
      <c r="AB289" s="21" t="s">
        <v>31</v>
      </c>
      <c r="AC289" s="21" t="s">
        <v>88</v>
      </c>
      <c r="AD289" s="21" t="s">
        <v>89</v>
      </c>
      <c r="AE289" s="21" t="s">
        <v>321</v>
      </c>
      <c r="AF289" s="21">
        <v>300</v>
      </c>
      <c r="AG289" s="22" t="s">
        <v>34</v>
      </c>
      <c r="AH289" s="22"/>
      <c r="AI289" s="21" t="s">
        <v>93</v>
      </c>
      <c r="AJ289" s="21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289" s="21" t="str">
        <f>IF(ISBLANK(Table2[[#This Row],[index]]),  "", _xlfn.CONCAT(LOWER(Table2[[#This Row],[device_via_device]]), "/", Table2[[#This Row],[unique_id]]))</f>
        <v>weewx/roof_apparent_temperature</v>
      </c>
      <c r="AL289" s="21"/>
      <c r="AM289" s="21"/>
      <c r="AN289" s="21"/>
      <c r="AO289" s="21"/>
      <c r="AP289" s="21"/>
      <c r="AQ289" s="21"/>
      <c r="AR289" s="21" t="s">
        <v>1384</v>
      </c>
      <c r="AS289" s="21">
        <v>1</v>
      </c>
      <c r="AT289" s="14"/>
      <c r="AU289" s="21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Apparent Temperature</v>
      </c>
      <c r="AY2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21"/>
      <c r="BA289" s="21" t="str">
        <f>IF(ISBLANK(Table2[[#This Row],[device_model]]), "", Table2[[#This Row],[device_suggested_area]])</f>
        <v>Roof</v>
      </c>
      <c r="BB289" s="21" t="s">
        <v>474</v>
      </c>
      <c r="BC289" s="21" t="s">
        <v>36</v>
      </c>
      <c r="BD289" s="21" t="s">
        <v>37</v>
      </c>
      <c r="BE289" s="21" t="s">
        <v>1233</v>
      </c>
      <c r="BF289" s="21" t="s">
        <v>38</v>
      </c>
      <c r="BG289" s="21"/>
      <c r="BH289" s="21"/>
      <c r="BI289" s="21"/>
      <c r="BJ289" s="21"/>
      <c r="BK289" s="21"/>
      <c r="BL289" s="21"/>
      <c r="BM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s="64" customFormat="1" ht="16" customHeight="1">
      <c r="A290" s="70">
        <v>1029</v>
      </c>
      <c r="B290" s="21" t="s">
        <v>26</v>
      </c>
      <c r="C290" s="21" t="s">
        <v>39</v>
      </c>
      <c r="D290" s="21" t="s">
        <v>27</v>
      </c>
      <c r="E290" s="21" t="s">
        <v>1325</v>
      </c>
      <c r="F290" s="25" t="str">
        <f>IF(ISBLANK(Table2[[#This Row],[unique_id]]), "", IF(LEN(Table2[[#This Row],[_device_entity_name]])=0, PROPER(SUBSTITUTE(Table2[[#This Row],[unique_id]], "_", " ")), Table2[[#This Row],[_device_entity_name]]))</f>
        <v>Roof Weather Station Roof Dew Point</v>
      </c>
      <c r="G290" s="21" t="s">
        <v>94</v>
      </c>
      <c r="H290" s="21" t="s">
        <v>87</v>
      </c>
      <c r="I290" s="21" t="s">
        <v>30</v>
      </c>
      <c r="J290" s="21"/>
      <c r="K290" s="21"/>
      <c r="L290" s="21"/>
      <c r="M290" s="21"/>
      <c r="N290" s="21"/>
      <c r="O290" s="22"/>
      <c r="P290" s="21"/>
      <c r="Q290" s="21"/>
      <c r="R290" s="21"/>
      <c r="S290" s="21"/>
      <c r="T290" s="26"/>
      <c r="U290" s="21"/>
      <c r="V290" s="22"/>
      <c r="W290" s="22"/>
      <c r="X290" s="22"/>
      <c r="Y290" s="22"/>
      <c r="Z290" s="22"/>
      <c r="AA290" s="22"/>
      <c r="AB290" s="21" t="s">
        <v>31</v>
      </c>
      <c r="AC290" s="21" t="s">
        <v>88</v>
      </c>
      <c r="AD290" s="21" t="s">
        <v>89</v>
      </c>
      <c r="AE290" s="21" t="s">
        <v>321</v>
      </c>
      <c r="AF290" s="21">
        <v>300</v>
      </c>
      <c r="AG290" s="22" t="s">
        <v>34</v>
      </c>
      <c r="AH290" s="22"/>
      <c r="AI290" s="21" t="s">
        <v>95</v>
      </c>
      <c r="AJ290" s="21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290" s="21" t="str">
        <f>IF(ISBLANK(Table2[[#This Row],[index]]),  "", _xlfn.CONCAT(LOWER(Table2[[#This Row],[device_via_device]]), "/", Table2[[#This Row],[unique_id]]))</f>
        <v>weewx/roof_dew_point</v>
      </c>
      <c r="AL290" s="21"/>
      <c r="AM290" s="21"/>
      <c r="AN290" s="21"/>
      <c r="AO290" s="21"/>
      <c r="AP290" s="21"/>
      <c r="AQ290" s="21"/>
      <c r="AR290" s="21" t="s">
        <v>1384</v>
      </c>
      <c r="AS290" s="21">
        <v>1</v>
      </c>
      <c r="AT290" s="14"/>
      <c r="AU290" s="21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Dew Point</v>
      </c>
      <c r="AY2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21"/>
      <c r="BA290" s="21" t="str">
        <f>IF(ISBLANK(Table2[[#This Row],[device_model]]), "", Table2[[#This Row],[device_suggested_area]])</f>
        <v>Roof</v>
      </c>
      <c r="BB290" s="21" t="s">
        <v>474</v>
      </c>
      <c r="BC290" s="21" t="s">
        <v>36</v>
      </c>
      <c r="BD290" s="21" t="s">
        <v>37</v>
      </c>
      <c r="BE290" s="21" t="s">
        <v>1233</v>
      </c>
      <c r="BF290" s="21" t="s">
        <v>38</v>
      </c>
      <c r="BG290" s="21"/>
      <c r="BH290" s="21"/>
      <c r="BI290" s="21"/>
      <c r="BJ290" s="21"/>
      <c r="BK290" s="21"/>
      <c r="BL290" s="21"/>
      <c r="BM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s="64" customFormat="1" ht="16" customHeight="1">
      <c r="A291" s="70">
        <v>1030</v>
      </c>
      <c r="B291" s="21" t="s">
        <v>26</v>
      </c>
      <c r="C291" s="21" t="s">
        <v>39</v>
      </c>
      <c r="D291" s="21" t="s">
        <v>27</v>
      </c>
      <c r="E291" s="21" t="s">
        <v>1326</v>
      </c>
      <c r="F291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Heat Index</v>
      </c>
      <c r="G291" s="21" t="s">
        <v>96</v>
      </c>
      <c r="H291" s="21" t="s">
        <v>87</v>
      </c>
      <c r="I291" s="21" t="s">
        <v>30</v>
      </c>
      <c r="J291" s="21"/>
      <c r="K291" s="21"/>
      <c r="L291" s="21"/>
      <c r="M291" s="21"/>
      <c r="N291" s="21"/>
      <c r="O291" s="22"/>
      <c r="P291" s="21"/>
      <c r="Q291" s="21"/>
      <c r="R291" s="21"/>
      <c r="S291" s="21"/>
      <c r="T291" s="26"/>
      <c r="U291" s="21"/>
      <c r="V291" s="22"/>
      <c r="W291" s="22"/>
      <c r="X291" s="22"/>
      <c r="Y291" s="22"/>
      <c r="Z291" s="22"/>
      <c r="AA291" s="22"/>
      <c r="AB291" s="21" t="s">
        <v>31</v>
      </c>
      <c r="AC291" s="21" t="s">
        <v>88</v>
      </c>
      <c r="AD291" s="21" t="s">
        <v>89</v>
      </c>
      <c r="AE291" s="21" t="s">
        <v>321</v>
      </c>
      <c r="AF291" s="21">
        <v>300</v>
      </c>
      <c r="AG291" s="22" t="s">
        <v>34</v>
      </c>
      <c r="AH291" s="22"/>
      <c r="AI291" s="21" t="s">
        <v>97</v>
      </c>
      <c r="AJ291" s="21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291" s="21" t="str">
        <f>IF(ISBLANK(Table2[[#This Row],[index]]),  "", _xlfn.CONCAT(LOWER(Table2[[#This Row],[device_via_device]]), "/", Table2[[#This Row],[unique_id]]))</f>
        <v>weewx/roof_heat_index</v>
      </c>
      <c r="AL291" s="21"/>
      <c r="AM291" s="21"/>
      <c r="AN291" s="21"/>
      <c r="AO291" s="21"/>
      <c r="AP291" s="21"/>
      <c r="AQ291" s="21"/>
      <c r="AR291" s="21" t="s">
        <v>1384</v>
      </c>
      <c r="AS291" s="21">
        <v>1</v>
      </c>
      <c r="AT291" s="14"/>
      <c r="AU291" s="21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Heat Index</v>
      </c>
      <c r="AY2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21"/>
      <c r="BA291" s="21" t="str">
        <f>IF(ISBLANK(Table2[[#This Row],[device_model]]), "", Table2[[#This Row],[device_suggested_area]])</f>
        <v>Roof</v>
      </c>
      <c r="BB291" s="21" t="s">
        <v>474</v>
      </c>
      <c r="BC291" s="21" t="s">
        <v>36</v>
      </c>
      <c r="BD291" s="21" t="s">
        <v>37</v>
      </c>
      <c r="BE291" s="21" t="s">
        <v>1233</v>
      </c>
      <c r="BF291" s="21" t="s">
        <v>38</v>
      </c>
      <c r="BG291" s="21"/>
      <c r="BH291" s="21"/>
      <c r="BI291" s="21"/>
      <c r="BJ291" s="21"/>
      <c r="BK291" s="21"/>
      <c r="BL291" s="21"/>
      <c r="BM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s="64" customFormat="1" ht="16" customHeight="1">
      <c r="A292" s="21">
        <v>1031</v>
      </c>
      <c r="B292" s="21" t="s">
        <v>26</v>
      </c>
      <c r="C292" s="21" t="s">
        <v>39</v>
      </c>
      <c r="D292" s="21" t="s">
        <v>27</v>
      </c>
      <c r="E292" s="21" t="s">
        <v>1327</v>
      </c>
      <c r="F292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Humidity Index</v>
      </c>
      <c r="G292" s="21" t="s">
        <v>98</v>
      </c>
      <c r="H292" s="21" t="s">
        <v>87</v>
      </c>
      <c r="I292" s="21" t="s">
        <v>30</v>
      </c>
      <c r="J292" s="21"/>
      <c r="K292" s="21"/>
      <c r="L292" s="21"/>
      <c r="M292" s="21"/>
      <c r="N292" s="21"/>
      <c r="O292" s="22"/>
      <c r="P292" s="21"/>
      <c r="Q292" s="21"/>
      <c r="R292" s="21"/>
      <c r="S292" s="21"/>
      <c r="T292" s="26"/>
      <c r="U292" s="21"/>
      <c r="V292" s="22"/>
      <c r="W292" s="22"/>
      <c r="X292" s="22"/>
      <c r="Y292" s="22"/>
      <c r="Z292" s="22"/>
      <c r="AA292" s="22"/>
      <c r="AB292" s="21" t="s">
        <v>31</v>
      </c>
      <c r="AC292" s="21" t="s">
        <v>88</v>
      </c>
      <c r="AD292" s="21" t="s">
        <v>89</v>
      </c>
      <c r="AE292" s="21" t="s">
        <v>321</v>
      </c>
      <c r="AF292" s="21">
        <v>300</v>
      </c>
      <c r="AG292" s="22" t="s">
        <v>34</v>
      </c>
      <c r="AH292" s="22"/>
      <c r="AI292" s="21" t="s">
        <v>99</v>
      </c>
      <c r="AJ292" s="21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292" s="21" t="str">
        <f>IF(ISBLANK(Table2[[#This Row],[index]]),  "", _xlfn.CONCAT(LOWER(Table2[[#This Row],[device_via_device]]), "/", Table2[[#This Row],[unique_id]]))</f>
        <v>weewx/roof_humidity_index</v>
      </c>
      <c r="AL292" s="21"/>
      <c r="AM292" s="21"/>
      <c r="AN292" s="21"/>
      <c r="AO292" s="21"/>
      <c r="AP292" s="21"/>
      <c r="AQ292" s="21"/>
      <c r="AR292" s="21" t="s">
        <v>1384</v>
      </c>
      <c r="AS292" s="21">
        <v>1</v>
      </c>
      <c r="AT292" s="14"/>
      <c r="AU292" s="21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Humidity Index</v>
      </c>
      <c r="AY2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21"/>
      <c r="BA292" s="21" t="str">
        <f>IF(ISBLANK(Table2[[#This Row],[device_model]]), "", Table2[[#This Row],[device_suggested_area]])</f>
        <v>Roof</v>
      </c>
      <c r="BB292" s="21" t="s">
        <v>474</v>
      </c>
      <c r="BC292" s="21" t="s">
        <v>36</v>
      </c>
      <c r="BD292" s="21" t="s">
        <v>37</v>
      </c>
      <c r="BE292" s="21" t="s">
        <v>1233</v>
      </c>
      <c r="BF292" s="21" t="s">
        <v>38</v>
      </c>
      <c r="BG292" s="21"/>
      <c r="BH292" s="21"/>
      <c r="BI292" s="21"/>
      <c r="BJ292" s="21"/>
      <c r="BK292" s="21"/>
      <c r="BL292" s="21"/>
      <c r="BM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s="64" customFormat="1" ht="16" customHeight="1">
      <c r="A293" s="70">
        <v>1033</v>
      </c>
      <c r="B293" s="21" t="s">
        <v>26</v>
      </c>
      <c r="C293" s="21" t="s">
        <v>39</v>
      </c>
      <c r="D293" s="21" t="s">
        <v>27</v>
      </c>
      <c r="E293" s="21" t="s">
        <v>1329</v>
      </c>
      <c r="F293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Chill Temperature</v>
      </c>
      <c r="G293" s="21" t="s">
        <v>102</v>
      </c>
      <c r="H293" s="21" t="s">
        <v>87</v>
      </c>
      <c r="I293" s="21" t="s">
        <v>30</v>
      </c>
      <c r="J293" s="21"/>
      <c r="K293" s="21"/>
      <c r="L293" s="21"/>
      <c r="M293" s="21"/>
      <c r="N293" s="21"/>
      <c r="O293" s="22"/>
      <c r="P293" s="21"/>
      <c r="Q293" s="21"/>
      <c r="R293" s="21"/>
      <c r="S293" s="21"/>
      <c r="T293" s="26"/>
      <c r="U293" s="21"/>
      <c r="V293" s="22"/>
      <c r="W293" s="22"/>
      <c r="X293" s="22"/>
      <c r="Y293" s="22"/>
      <c r="Z293" s="22"/>
      <c r="AA293" s="22"/>
      <c r="AB293" s="21" t="s">
        <v>31</v>
      </c>
      <c r="AC293" s="21" t="s">
        <v>88</v>
      </c>
      <c r="AD293" s="21" t="s">
        <v>89</v>
      </c>
      <c r="AE293" s="21" t="s">
        <v>321</v>
      </c>
      <c r="AF293" s="21">
        <v>300</v>
      </c>
      <c r="AG293" s="22" t="s">
        <v>34</v>
      </c>
      <c r="AH293" s="22"/>
      <c r="AI293" s="21" t="s">
        <v>103</v>
      </c>
      <c r="AJ293" s="21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293" s="21" t="str">
        <f>IF(ISBLANK(Table2[[#This Row],[index]]),  "", _xlfn.CONCAT(LOWER(Table2[[#This Row],[device_via_device]]), "/", Table2[[#This Row],[unique_id]]))</f>
        <v>weewx/roof_wind_chill_temperature</v>
      </c>
      <c r="AL293" s="21"/>
      <c r="AM293" s="21"/>
      <c r="AN293" s="21"/>
      <c r="AO293" s="21"/>
      <c r="AP293" s="21"/>
      <c r="AQ293" s="21"/>
      <c r="AR293" s="21" t="s">
        <v>1384</v>
      </c>
      <c r="AS293" s="21">
        <v>1</v>
      </c>
      <c r="AT293" s="14"/>
      <c r="AU293" s="21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Chill Temperature</v>
      </c>
      <c r="AY2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21"/>
      <c r="BA293" s="21" t="str">
        <f>IF(ISBLANK(Table2[[#This Row],[device_model]]), "", Table2[[#This Row],[device_suggested_area]])</f>
        <v>Roof</v>
      </c>
      <c r="BB293" s="21" t="s">
        <v>474</v>
      </c>
      <c r="BC293" s="21" t="s">
        <v>36</v>
      </c>
      <c r="BD293" s="21" t="s">
        <v>37</v>
      </c>
      <c r="BE293" s="21" t="s">
        <v>1233</v>
      </c>
      <c r="BF293" s="21" t="s">
        <v>38</v>
      </c>
      <c r="BG293" s="21"/>
      <c r="BH293" s="21"/>
      <c r="BI293" s="21"/>
      <c r="BJ293" s="21"/>
      <c r="BK293" s="21"/>
      <c r="BL293" s="21"/>
      <c r="BM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s="64" customFormat="1" ht="16" customHeight="1">
      <c r="A294" s="21">
        <v>1050</v>
      </c>
      <c r="B294" s="21" t="s">
        <v>26</v>
      </c>
      <c r="C294" s="21" t="s">
        <v>39</v>
      </c>
      <c r="D294" s="21" t="s">
        <v>27</v>
      </c>
      <c r="E294" s="21" t="s">
        <v>1330</v>
      </c>
      <c r="F294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Humidity</v>
      </c>
      <c r="G294" s="21" t="s">
        <v>38</v>
      </c>
      <c r="H294" s="21" t="s">
        <v>29</v>
      </c>
      <c r="I294" s="21" t="s">
        <v>30</v>
      </c>
      <c r="J294" s="21"/>
      <c r="K294" s="21"/>
      <c r="L294" s="21"/>
      <c r="M294" s="21" t="s">
        <v>90</v>
      </c>
      <c r="N294" s="21"/>
      <c r="O294" s="22"/>
      <c r="P294" s="21"/>
      <c r="Q294" s="21"/>
      <c r="R294" s="21"/>
      <c r="S294" s="21"/>
      <c r="T294" s="26"/>
      <c r="U294" s="21" t="s">
        <v>496</v>
      </c>
      <c r="V294" s="22"/>
      <c r="W294" s="22"/>
      <c r="X294" s="22"/>
      <c r="Y294" s="22"/>
      <c r="Z294" s="22"/>
      <c r="AA294" s="22"/>
      <c r="AB294" s="21" t="s">
        <v>31</v>
      </c>
      <c r="AC294" s="21" t="s">
        <v>32</v>
      </c>
      <c r="AD294" s="21" t="s">
        <v>33</v>
      </c>
      <c r="AE294" s="21" t="s">
        <v>323</v>
      </c>
      <c r="AF294" s="21">
        <v>300</v>
      </c>
      <c r="AG294" s="22" t="s">
        <v>34</v>
      </c>
      <c r="AH294" s="22"/>
      <c r="AI294" s="21" t="s">
        <v>40</v>
      </c>
      <c r="AJ294" s="21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294" s="21" t="str">
        <f>IF(ISBLANK(Table2[[#This Row],[index]]),  "", _xlfn.CONCAT(LOWER(Table2[[#This Row],[device_via_device]]), "/", Table2[[#This Row],[unique_id]]))</f>
        <v>weewx/roof_humidity</v>
      </c>
      <c r="AL294" s="21"/>
      <c r="AM294" s="21"/>
      <c r="AN294" s="21"/>
      <c r="AO294" s="21"/>
      <c r="AP294" s="21"/>
      <c r="AQ294" s="21"/>
      <c r="AR294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294" s="21">
        <v>1</v>
      </c>
      <c r="AT294" s="14"/>
      <c r="AU294" s="21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Humidity</v>
      </c>
      <c r="AY2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21"/>
      <c r="BA294" s="21" t="str">
        <f>IF(ISBLANK(Table2[[#This Row],[device_model]]), "", Table2[[#This Row],[device_suggested_area]])</f>
        <v>Roof</v>
      </c>
      <c r="BB294" s="21" t="s">
        <v>474</v>
      </c>
      <c r="BC294" s="21" t="s">
        <v>36</v>
      </c>
      <c r="BD294" s="21" t="s">
        <v>37</v>
      </c>
      <c r="BE294" s="21" t="s">
        <v>1233</v>
      </c>
      <c r="BF294" s="21" t="s">
        <v>38</v>
      </c>
      <c r="BG294" s="21"/>
      <c r="BH294" s="21"/>
      <c r="BI294" s="21"/>
      <c r="BJ294" s="21"/>
      <c r="BK294" s="21"/>
      <c r="BL294" s="21"/>
      <c r="BM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s="64" customFormat="1" ht="16" customHeight="1">
      <c r="A295" s="21">
        <v>1200</v>
      </c>
      <c r="B295" s="21" t="s">
        <v>26</v>
      </c>
      <c r="C295" s="21" t="s">
        <v>39</v>
      </c>
      <c r="D295" s="21" t="s">
        <v>27</v>
      </c>
      <c r="E295" s="21" t="s">
        <v>41</v>
      </c>
      <c r="F295" s="25" t="str">
        <f>IF(ISBLANK(Table2[[#This Row],[unique_id]]), "", IF(LEN(Table2[[#This Row],[_device_entity_name]])=0, PROPER(SUBSTITUTE(Table2[[#This Row],[unique_id]], "_", " ")), Table2[[#This Row],[_device_entity_name]]))</f>
        <v>Roof Weather Station Roof Cloud Base</v>
      </c>
      <c r="G295" s="21" t="s">
        <v>42</v>
      </c>
      <c r="H295" s="21" t="s">
        <v>43</v>
      </c>
      <c r="I295" s="21" t="s">
        <v>30</v>
      </c>
      <c r="J295" s="21"/>
      <c r="K295" s="21"/>
      <c r="L295" s="21"/>
      <c r="M295" s="21"/>
      <c r="N295" s="21"/>
      <c r="O295" s="22"/>
      <c r="P295" s="21"/>
      <c r="Q295" s="21"/>
      <c r="R295" s="21"/>
      <c r="S295" s="21"/>
      <c r="T295" s="26"/>
      <c r="U295" s="21"/>
      <c r="V295" s="22"/>
      <c r="W295" s="22"/>
      <c r="X295" s="22"/>
      <c r="Y295" s="22"/>
      <c r="Z295" s="22"/>
      <c r="AA295" s="22"/>
      <c r="AB295" s="21" t="s">
        <v>31</v>
      </c>
      <c r="AC295" s="21" t="s">
        <v>44</v>
      </c>
      <c r="AD295" s="21"/>
      <c r="AE295" s="21" t="s">
        <v>174</v>
      </c>
      <c r="AF295" s="21">
        <v>300</v>
      </c>
      <c r="AG295" s="22" t="s">
        <v>34</v>
      </c>
      <c r="AH295" s="22"/>
      <c r="AI295" s="21" t="s">
        <v>45</v>
      </c>
      <c r="AJ295" s="21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295" s="21" t="str">
        <f>IF(ISBLANK(Table2[[#This Row],[index]]),  "", _xlfn.CONCAT(LOWER(Table2[[#This Row],[device_via_device]]), "/", Table2[[#This Row],[unique_id]]))</f>
        <v>weewx/roof_cloud_base</v>
      </c>
      <c r="AL295" s="21"/>
      <c r="AM295" s="21"/>
      <c r="AN295" s="21"/>
      <c r="AO295" s="21"/>
      <c r="AP295" s="21"/>
      <c r="AQ295" s="21"/>
      <c r="AR29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295" s="21">
        <v>1</v>
      </c>
      <c r="AT295" s="14"/>
      <c r="AU295" s="21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Cloud Base</v>
      </c>
      <c r="AY2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21"/>
      <c r="BA295" s="21" t="str">
        <f>IF(ISBLANK(Table2[[#This Row],[device_model]]), "", Table2[[#This Row],[device_suggested_area]])</f>
        <v>Roof</v>
      </c>
      <c r="BB295" s="21" t="s">
        <v>474</v>
      </c>
      <c r="BC295" s="21" t="s">
        <v>36</v>
      </c>
      <c r="BD295" s="21" t="s">
        <v>37</v>
      </c>
      <c r="BE295" s="21" t="s">
        <v>1233</v>
      </c>
      <c r="BF295" s="21" t="s">
        <v>38</v>
      </c>
      <c r="BG295" s="21"/>
      <c r="BH295" s="21"/>
      <c r="BI295" s="21"/>
      <c r="BJ295" s="21"/>
      <c r="BK295" s="21"/>
      <c r="BL295" s="21"/>
      <c r="BM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s="64" customFormat="1" ht="16" customHeight="1">
      <c r="A296" s="21">
        <v>1201</v>
      </c>
      <c r="B296" s="21" t="s">
        <v>26</v>
      </c>
      <c r="C296" s="21" t="s">
        <v>39</v>
      </c>
      <c r="D296" s="21" t="s">
        <v>27</v>
      </c>
      <c r="E296" s="21" t="s">
        <v>46</v>
      </c>
      <c r="F296" s="25" t="str">
        <f>IF(ISBLANK(Table2[[#This Row],[unique_id]]), "", IF(LEN(Table2[[#This Row],[_device_entity_name]])=0, PROPER(SUBSTITUTE(Table2[[#This Row],[unique_id]], "_", " ")), Table2[[#This Row],[_device_entity_name]]))</f>
        <v>Roof Weather Station Roof Max Solar Radiation</v>
      </c>
      <c r="G296" s="21" t="s">
        <v>47</v>
      </c>
      <c r="H296" s="21" t="s">
        <v>43</v>
      </c>
      <c r="I296" s="21" t="s">
        <v>30</v>
      </c>
      <c r="J296" s="21"/>
      <c r="K296" s="21"/>
      <c r="L296" s="21"/>
      <c r="M296" s="21"/>
      <c r="N296" s="21"/>
      <c r="O296" s="22"/>
      <c r="P296" s="21"/>
      <c r="Q296" s="21"/>
      <c r="R296" s="21"/>
      <c r="S296" s="21"/>
      <c r="T296" s="26"/>
      <c r="U296" s="21"/>
      <c r="V296" s="22"/>
      <c r="W296" s="22"/>
      <c r="X296" s="22"/>
      <c r="Y296" s="22"/>
      <c r="Z296" s="22"/>
      <c r="AA296" s="22"/>
      <c r="AB296" s="21" t="s">
        <v>31</v>
      </c>
      <c r="AC296" s="21" t="s">
        <v>48</v>
      </c>
      <c r="AD296" s="21"/>
      <c r="AE296" s="21" t="s">
        <v>175</v>
      </c>
      <c r="AF296" s="21">
        <v>300</v>
      </c>
      <c r="AG296" s="22" t="s">
        <v>34</v>
      </c>
      <c r="AH296" s="22"/>
      <c r="AI296" s="21" t="s">
        <v>49</v>
      </c>
      <c r="AJ296" s="21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296" s="21" t="str">
        <f>IF(ISBLANK(Table2[[#This Row],[index]]),  "", _xlfn.CONCAT(LOWER(Table2[[#This Row],[device_via_device]]), "/", Table2[[#This Row],[unique_id]]))</f>
        <v>weewx/roof_max_solar_radiation</v>
      </c>
      <c r="AL296" s="21"/>
      <c r="AM296" s="21"/>
      <c r="AN296" s="21"/>
      <c r="AO296" s="21"/>
      <c r="AP296" s="21"/>
      <c r="AQ296" s="21"/>
      <c r="AR29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296" s="21">
        <v>1</v>
      </c>
      <c r="AT296" s="14"/>
      <c r="AU296" s="21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Max Solar Radiation</v>
      </c>
      <c r="AY2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21"/>
      <c r="BA296" s="21" t="str">
        <f>IF(ISBLANK(Table2[[#This Row],[device_model]]), "", Table2[[#This Row],[device_suggested_area]])</f>
        <v>Roof</v>
      </c>
      <c r="BB296" s="21" t="s">
        <v>474</v>
      </c>
      <c r="BC296" s="21" t="s">
        <v>36</v>
      </c>
      <c r="BD296" s="21" t="s">
        <v>37</v>
      </c>
      <c r="BE296" s="21" t="s">
        <v>1233</v>
      </c>
      <c r="BF296" s="21" t="s">
        <v>38</v>
      </c>
      <c r="BG296" s="21"/>
      <c r="BH296" s="21"/>
      <c r="BI296" s="21"/>
      <c r="BJ296" s="21"/>
      <c r="BK296" s="21"/>
      <c r="BL296" s="21"/>
      <c r="BM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s="64" customFormat="1" ht="16" customHeight="1">
      <c r="A297" s="21">
        <v>1250</v>
      </c>
      <c r="B297" s="21" t="s">
        <v>26</v>
      </c>
      <c r="C297" s="21" t="s">
        <v>39</v>
      </c>
      <c r="D297" s="21" t="s">
        <v>27</v>
      </c>
      <c r="E297" s="21" t="s">
        <v>53</v>
      </c>
      <c r="F297" s="25" t="str">
        <f>IF(ISBLANK(Table2[[#This Row],[unique_id]]), "", IF(LEN(Table2[[#This Row],[_device_entity_name]])=0, PROPER(SUBSTITUTE(Table2[[#This Row],[unique_id]], "_", " ")), Table2[[#This Row],[_device_entity_name]]))</f>
        <v>Roof Weather Station Roof Barometer Pressure</v>
      </c>
      <c r="G297" s="21" t="s">
        <v>54</v>
      </c>
      <c r="H297" s="21" t="s">
        <v>50</v>
      </c>
      <c r="I297" s="21" t="s">
        <v>30</v>
      </c>
      <c r="J297" s="21"/>
      <c r="K297" s="21"/>
      <c r="L297" s="21"/>
      <c r="M297" s="21"/>
      <c r="N297" s="21"/>
      <c r="O297" s="22"/>
      <c r="P297" s="21"/>
      <c r="Q297" s="21"/>
      <c r="R297" s="21"/>
      <c r="S297" s="21"/>
      <c r="T297" s="26"/>
      <c r="U297" s="21"/>
      <c r="V297" s="22"/>
      <c r="W297" s="22"/>
      <c r="X297" s="22"/>
      <c r="Y297" s="22"/>
      <c r="Z297" s="22"/>
      <c r="AA297" s="22"/>
      <c r="AB297" s="21" t="s">
        <v>31</v>
      </c>
      <c r="AC297" s="21" t="s">
        <v>51</v>
      </c>
      <c r="AD297" s="21" t="s">
        <v>52</v>
      </c>
      <c r="AE297" s="21"/>
      <c r="AF297" s="21">
        <v>300</v>
      </c>
      <c r="AG297" s="22" t="s">
        <v>34</v>
      </c>
      <c r="AH297" s="22"/>
      <c r="AI297" s="21" t="s">
        <v>55</v>
      </c>
      <c r="AJ297" s="21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297" s="21" t="str">
        <f>IF(ISBLANK(Table2[[#This Row],[index]]),  "", _xlfn.CONCAT(LOWER(Table2[[#This Row],[device_via_device]]), "/", Table2[[#This Row],[unique_id]]))</f>
        <v>weewx/roof_barometer_pressure</v>
      </c>
      <c r="AL297" s="21"/>
      <c r="AM297" s="21"/>
      <c r="AN297" s="21"/>
      <c r="AO297" s="21"/>
      <c r="AP297" s="21"/>
      <c r="AQ297" s="21"/>
      <c r="AR297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297" s="21">
        <v>1</v>
      </c>
      <c r="AT297" s="14"/>
      <c r="AU297" s="21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Barometer Pressure</v>
      </c>
      <c r="AY2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21"/>
      <c r="BA297" s="21" t="str">
        <f>IF(ISBLANK(Table2[[#This Row],[device_model]]), "", Table2[[#This Row],[device_suggested_area]])</f>
        <v>Roof</v>
      </c>
      <c r="BB297" s="21" t="s">
        <v>474</v>
      </c>
      <c r="BC297" s="21" t="s">
        <v>36</v>
      </c>
      <c r="BD297" s="21" t="s">
        <v>37</v>
      </c>
      <c r="BE297" s="21" t="s">
        <v>1233</v>
      </c>
      <c r="BF297" s="21" t="s">
        <v>38</v>
      </c>
      <c r="BG297" s="21"/>
      <c r="BH297" s="21"/>
      <c r="BI297" s="21"/>
      <c r="BJ297" s="21"/>
      <c r="BK297" s="21"/>
      <c r="BL297" s="21"/>
      <c r="BM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s="64" customFormat="1" ht="16" customHeight="1">
      <c r="A298" s="21">
        <v>1251</v>
      </c>
      <c r="B298" s="21" t="s">
        <v>26</v>
      </c>
      <c r="C298" s="21" t="s">
        <v>39</v>
      </c>
      <c r="D298" s="21" t="s">
        <v>27</v>
      </c>
      <c r="E298" s="21" t="s">
        <v>56</v>
      </c>
      <c r="F298" s="25" t="str">
        <f>IF(ISBLANK(Table2[[#This Row],[unique_id]]), "", IF(LEN(Table2[[#This Row],[_device_entity_name]])=0, PROPER(SUBSTITUTE(Table2[[#This Row],[unique_id]], "_", " ")), Table2[[#This Row],[_device_entity_name]]))</f>
        <v>Roof Weather Station Roof Pressure</v>
      </c>
      <c r="G298" s="21" t="s">
        <v>38</v>
      </c>
      <c r="H298" s="21" t="s">
        <v>50</v>
      </c>
      <c r="I298" s="21" t="s">
        <v>30</v>
      </c>
      <c r="J298" s="21"/>
      <c r="K298" s="21"/>
      <c r="L298" s="21"/>
      <c r="M298" s="21"/>
      <c r="N298" s="21"/>
      <c r="O298" s="22"/>
      <c r="P298" s="21"/>
      <c r="Q298" s="21"/>
      <c r="R298" s="21"/>
      <c r="S298" s="21"/>
      <c r="T298" s="26"/>
      <c r="U298" s="21"/>
      <c r="V298" s="22"/>
      <c r="W298" s="22"/>
      <c r="X298" s="22"/>
      <c r="Y298" s="22"/>
      <c r="Z298" s="22"/>
      <c r="AA298" s="22"/>
      <c r="AB298" s="21" t="s">
        <v>31</v>
      </c>
      <c r="AC298" s="21" t="s">
        <v>51</v>
      </c>
      <c r="AD298" s="21" t="s">
        <v>52</v>
      </c>
      <c r="AE298" s="21"/>
      <c r="AF298" s="21">
        <v>300</v>
      </c>
      <c r="AG298" s="22" t="s">
        <v>34</v>
      </c>
      <c r="AH298" s="22"/>
      <c r="AI298" s="21" t="s">
        <v>52</v>
      </c>
      <c r="AJ298" s="21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298" s="21" t="str">
        <f>IF(ISBLANK(Table2[[#This Row],[index]]),  "", _xlfn.CONCAT(LOWER(Table2[[#This Row],[device_via_device]]), "/", Table2[[#This Row],[unique_id]]))</f>
        <v>weewx/roof_pressure</v>
      </c>
      <c r="AL298" s="21"/>
      <c r="AM298" s="21"/>
      <c r="AN298" s="21"/>
      <c r="AO298" s="21"/>
      <c r="AP298" s="21"/>
      <c r="AQ298" s="21"/>
      <c r="AR298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298" s="21">
        <v>1</v>
      </c>
      <c r="AT298" s="14"/>
      <c r="AU298" s="21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Pressure</v>
      </c>
      <c r="AY2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21"/>
      <c r="BA298" s="21" t="str">
        <f>IF(ISBLANK(Table2[[#This Row],[device_model]]), "", Table2[[#This Row],[device_suggested_area]])</f>
        <v>Roof</v>
      </c>
      <c r="BB298" s="21" t="s">
        <v>474</v>
      </c>
      <c r="BC298" s="21" t="s">
        <v>36</v>
      </c>
      <c r="BD298" s="21" t="s">
        <v>37</v>
      </c>
      <c r="BE298" s="21" t="s">
        <v>1233</v>
      </c>
      <c r="BF298" s="21" t="s">
        <v>38</v>
      </c>
      <c r="BG298" s="21"/>
      <c r="BH298" s="21"/>
      <c r="BI298" s="21"/>
      <c r="BJ298" s="21"/>
      <c r="BK298" s="21"/>
      <c r="BL298" s="21"/>
      <c r="BM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s="64" customFormat="1" ht="16" customHeight="1">
      <c r="A299" s="21">
        <v>1300</v>
      </c>
      <c r="B299" s="21" t="s">
        <v>26</v>
      </c>
      <c r="C299" s="21" t="s">
        <v>39</v>
      </c>
      <c r="D299" s="21" t="s">
        <v>27</v>
      </c>
      <c r="E299" s="21" t="s">
        <v>107</v>
      </c>
      <c r="F299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Direction</v>
      </c>
      <c r="G299" s="21" t="s">
        <v>108</v>
      </c>
      <c r="H299" s="21" t="s">
        <v>109</v>
      </c>
      <c r="I299" s="21" t="s">
        <v>30</v>
      </c>
      <c r="J299" s="21"/>
      <c r="K299" s="21"/>
      <c r="L299" s="21"/>
      <c r="M299" s="21"/>
      <c r="N299" s="21"/>
      <c r="O299" s="22"/>
      <c r="P299" s="21"/>
      <c r="Q299" s="21"/>
      <c r="R299" s="21"/>
      <c r="S299" s="21"/>
      <c r="T299" s="26"/>
      <c r="U299" s="21"/>
      <c r="V299" s="22"/>
      <c r="W299" s="22"/>
      <c r="X299" s="22"/>
      <c r="Y299" s="22"/>
      <c r="Z299" s="22"/>
      <c r="AA299" s="22"/>
      <c r="AB299" s="21" t="s">
        <v>31</v>
      </c>
      <c r="AC299" s="21" t="s">
        <v>168</v>
      </c>
      <c r="AD299" s="21"/>
      <c r="AE299" s="21" t="s">
        <v>177</v>
      </c>
      <c r="AF299" s="21">
        <v>300</v>
      </c>
      <c r="AG299" s="22" t="s">
        <v>34</v>
      </c>
      <c r="AH299" s="22"/>
      <c r="AI299" s="21" t="s">
        <v>110</v>
      </c>
      <c r="AJ299" s="21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299" s="21" t="str">
        <f>IF(ISBLANK(Table2[[#This Row],[index]]),  "", _xlfn.CONCAT(LOWER(Table2[[#This Row],[device_via_device]]), "/", Table2[[#This Row],[unique_id]]))</f>
        <v>weewx/roof_wind_direction</v>
      </c>
      <c r="AL299" s="21"/>
      <c r="AM299" s="21"/>
      <c r="AN299" s="21"/>
      <c r="AO299" s="21"/>
      <c r="AP299" s="21"/>
      <c r="AQ299" s="21"/>
      <c r="AR299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299" s="21">
        <v>1</v>
      </c>
      <c r="AT299" s="14"/>
      <c r="AU299" s="21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2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Direction</v>
      </c>
      <c r="AY2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21"/>
      <c r="BA299" s="21" t="str">
        <f>IF(ISBLANK(Table2[[#This Row],[device_model]]), "", Table2[[#This Row],[device_suggested_area]])</f>
        <v>Roof</v>
      </c>
      <c r="BB299" s="21" t="s">
        <v>474</v>
      </c>
      <c r="BC299" s="21" t="s">
        <v>36</v>
      </c>
      <c r="BD299" s="21" t="s">
        <v>37</v>
      </c>
      <c r="BE299" s="21" t="s">
        <v>1233</v>
      </c>
      <c r="BF299" s="21" t="s">
        <v>38</v>
      </c>
      <c r="BG299" s="21"/>
      <c r="BH299" s="21"/>
      <c r="BI299" s="21"/>
      <c r="BJ299" s="21"/>
      <c r="BK299" s="21"/>
      <c r="BL299" s="21"/>
      <c r="BM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s="64" customFormat="1" ht="16" customHeight="1">
      <c r="A300" s="21">
        <v>1301</v>
      </c>
      <c r="B300" s="21" t="s">
        <v>26</v>
      </c>
      <c r="C300" s="21" t="s">
        <v>39</v>
      </c>
      <c r="D300" s="21" t="s">
        <v>27</v>
      </c>
      <c r="E300" s="21" t="s">
        <v>111</v>
      </c>
      <c r="F300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Gust Direction</v>
      </c>
      <c r="G300" s="21" t="s">
        <v>112</v>
      </c>
      <c r="H300" s="21" t="s">
        <v>109</v>
      </c>
      <c r="I300" s="21" t="s">
        <v>30</v>
      </c>
      <c r="J300" s="21"/>
      <c r="K300" s="21"/>
      <c r="L300" s="21"/>
      <c r="M300" s="21"/>
      <c r="N300" s="21"/>
      <c r="O300" s="22"/>
      <c r="P300" s="21"/>
      <c r="Q300" s="21"/>
      <c r="R300" s="21"/>
      <c r="S300" s="21"/>
      <c r="T300" s="26"/>
      <c r="U300" s="21"/>
      <c r="V300" s="22"/>
      <c r="W300" s="22"/>
      <c r="X300" s="22"/>
      <c r="Y300" s="22"/>
      <c r="Z300" s="22"/>
      <c r="AA300" s="22"/>
      <c r="AB300" s="21" t="s">
        <v>31</v>
      </c>
      <c r="AC300" s="21" t="s">
        <v>168</v>
      </c>
      <c r="AD300" s="21"/>
      <c r="AE300" s="21" t="s">
        <v>177</v>
      </c>
      <c r="AF300" s="21">
        <v>300</v>
      </c>
      <c r="AG300" s="22" t="s">
        <v>34</v>
      </c>
      <c r="AH300" s="22"/>
      <c r="AI300" s="21" t="s">
        <v>113</v>
      </c>
      <c r="AJ300" s="21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300" s="21" t="str">
        <f>IF(ISBLANK(Table2[[#This Row],[index]]),  "", _xlfn.CONCAT(LOWER(Table2[[#This Row],[device_via_device]]), "/", Table2[[#This Row],[unique_id]]))</f>
        <v>weewx/roof_wind_gust_direction</v>
      </c>
      <c r="AL300" s="21"/>
      <c r="AM300" s="21"/>
      <c r="AN300" s="21"/>
      <c r="AO300" s="21"/>
      <c r="AP300" s="21"/>
      <c r="AQ300" s="21"/>
      <c r="AR300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300" s="21">
        <v>1</v>
      </c>
      <c r="AT300" s="14"/>
      <c r="AU300" s="21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Gust Direction</v>
      </c>
      <c r="AY3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21"/>
      <c r="BA300" s="21" t="str">
        <f>IF(ISBLANK(Table2[[#This Row],[device_model]]), "", Table2[[#This Row],[device_suggested_area]])</f>
        <v>Roof</v>
      </c>
      <c r="BB300" s="21" t="s">
        <v>474</v>
      </c>
      <c r="BC300" s="21" t="s">
        <v>36</v>
      </c>
      <c r="BD300" s="21" t="s">
        <v>37</v>
      </c>
      <c r="BE300" s="21" t="s">
        <v>1233</v>
      </c>
      <c r="BF300" s="21" t="s">
        <v>38</v>
      </c>
      <c r="BG300" s="21"/>
      <c r="BH300" s="21"/>
      <c r="BI300" s="21"/>
      <c r="BJ300" s="21"/>
      <c r="BK300" s="21"/>
      <c r="BL300" s="21"/>
      <c r="BM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s="64" customFormat="1" ht="16" customHeight="1">
      <c r="A301" s="21">
        <v>1302</v>
      </c>
      <c r="B301" s="21" t="s">
        <v>26</v>
      </c>
      <c r="C301" s="21" t="s">
        <v>39</v>
      </c>
      <c r="D301" s="21" t="s">
        <v>27</v>
      </c>
      <c r="E301" s="21" t="s">
        <v>114</v>
      </c>
      <c r="F301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Gust Speed</v>
      </c>
      <c r="G301" s="21" t="s">
        <v>115</v>
      </c>
      <c r="H301" s="21" t="s">
        <v>109</v>
      </c>
      <c r="I301" s="21" t="s">
        <v>30</v>
      </c>
      <c r="J301" s="21"/>
      <c r="K301" s="21"/>
      <c r="L301" s="21"/>
      <c r="M301" s="21"/>
      <c r="N301" s="21"/>
      <c r="O301" s="22"/>
      <c r="P301" s="21"/>
      <c r="Q301" s="21"/>
      <c r="R301" s="21"/>
      <c r="S301" s="21"/>
      <c r="T301" s="26"/>
      <c r="U301" s="21"/>
      <c r="V301" s="22"/>
      <c r="W301" s="22"/>
      <c r="X301" s="22"/>
      <c r="Y301" s="22"/>
      <c r="Z301" s="22"/>
      <c r="AA301" s="22"/>
      <c r="AB301" s="21" t="s">
        <v>31</v>
      </c>
      <c r="AC301" s="21" t="s">
        <v>169</v>
      </c>
      <c r="AD301" s="21"/>
      <c r="AE301" s="21" t="s">
        <v>177</v>
      </c>
      <c r="AF301" s="21">
        <v>300</v>
      </c>
      <c r="AG301" s="22" t="s">
        <v>34</v>
      </c>
      <c r="AH301" s="22"/>
      <c r="AI301" s="21" t="s">
        <v>116</v>
      </c>
      <c r="AJ301" s="21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301" s="21" t="str">
        <f>IF(ISBLANK(Table2[[#This Row],[index]]),  "", _xlfn.CONCAT(LOWER(Table2[[#This Row],[device_via_device]]), "/", Table2[[#This Row],[unique_id]]))</f>
        <v>weewx/roof_wind_gust_speed</v>
      </c>
      <c r="AL301" s="21"/>
      <c r="AM301" s="21"/>
      <c r="AN301" s="21"/>
      <c r="AO301" s="21"/>
      <c r="AP301" s="21"/>
      <c r="AQ301" s="21"/>
      <c r="AR301" s="21" t="s">
        <v>1384</v>
      </c>
      <c r="AS301" s="21">
        <v>1</v>
      </c>
      <c r="AT301" s="14"/>
      <c r="AU301" s="21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Gust Speed</v>
      </c>
      <c r="AY3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21"/>
      <c r="BA301" s="21" t="str">
        <f>IF(ISBLANK(Table2[[#This Row],[device_model]]), "", Table2[[#This Row],[device_suggested_area]])</f>
        <v>Roof</v>
      </c>
      <c r="BB301" s="21" t="s">
        <v>474</v>
      </c>
      <c r="BC301" s="21" t="s">
        <v>36</v>
      </c>
      <c r="BD301" s="21" t="s">
        <v>37</v>
      </c>
      <c r="BE301" s="21" t="s">
        <v>1233</v>
      </c>
      <c r="BF301" s="21" t="s">
        <v>38</v>
      </c>
      <c r="BG301" s="21"/>
      <c r="BH301" s="21"/>
      <c r="BI301" s="21"/>
      <c r="BJ301" s="21"/>
      <c r="BK301" s="21"/>
      <c r="BL301" s="21"/>
      <c r="BM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s="64" customFormat="1" ht="16" customHeight="1">
      <c r="A302" s="21">
        <v>1303</v>
      </c>
      <c r="B302" s="21" t="s">
        <v>26</v>
      </c>
      <c r="C302" s="21" t="s">
        <v>39</v>
      </c>
      <c r="D302" s="21" t="s">
        <v>27</v>
      </c>
      <c r="E302" s="21" t="s">
        <v>117</v>
      </c>
      <c r="F302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Speed 10Min</v>
      </c>
      <c r="G302" s="21" t="s">
        <v>118</v>
      </c>
      <c r="H302" s="21" t="s">
        <v>109</v>
      </c>
      <c r="I302" s="21" t="s">
        <v>30</v>
      </c>
      <c r="J302" s="21"/>
      <c r="K302" s="21"/>
      <c r="L302" s="21"/>
      <c r="M302" s="21"/>
      <c r="N302" s="21"/>
      <c r="O302" s="22"/>
      <c r="P302" s="21"/>
      <c r="Q302" s="21"/>
      <c r="R302" s="21"/>
      <c r="S302" s="21"/>
      <c r="T302" s="26"/>
      <c r="U302" s="21"/>
      <c r="V302" s="22"/>
      <c r="W302" s="22"/>
      <c r="X302" s="22"/>
      <c r="Y302" s="22"/>
      <c r="Z302" s="22"/>
      <c r="AA302" s="22"/>
      <c r="AB302" s="21" t="s">
        <v>31</v>
      </c>
      <c r="AC302" s="21" t="s">
        <v>169</v>
      </c>
      <c r="AD302" s="21"/>
      <c r="AE302" s="21" t="s">
        <v>177</v>
      </c>
      <c r="AF302" s="21">
        <v>300</v>
      </c>
      <c r="AG302" s="22" t="s">
        <v>34</v>
      </c>
      <c r="AH302" s="22"/>
      <c r="AI302" s="21" t="s">
        <v>119</v>
      </c>
      <c r="AJ302" s="21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302" s="21" t="str">
        <f>IF(ISBLANK(Table2[[#This Row],[index]]),  "", _xlfn.CONCAT(LOWER(Table2[[#This Row],[device_via_device]]), "/", Table2[[#This Row],[unique_id]]))</f>
        <v>weewx/roof_wind_speed_10min</v>
      </c>
      <c r="AL302" s="21"/>
      <c r="AM302" s="21"/>
      <c r="AN302" s="21"/>
      <c r="AO302" s="21"/>
      <c r="AP302" s="21"/>
      <c r="AQ302" s="21"/>
      <c r="AR302" s="21" t="s">
        <v>1384</v>
      </c>
      <c r="AS302" s="21">
        <v>1</v>
      </c>
      <c r="AT302" s="14"/>
      <c r="AU302" s="21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Speed 10Min</v>
      </c>
      <c r="AY3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21"/>
      <c r="BA302" s="21" t="str">
        <f>IF(ISBLANK(Table2[[#This Row],[device_model]]), "", Table2[[#This Row],[device_suggested_area]])</f>
        <v>Roof</v>
      </c>
      <c r="BB302" s="21" t="s">
        <v>474</v>
      </c>
      <c r="BC302" s="21" t="s">
        <v>36</v>
      </c>
      <c r="BD302" s="21" t="s">
        <v>37</v>
      </c>
      <c r="BE302" s="21" t="s">
        <v>1233</v>
      </c>
      <c r="BF302" s="21" t="s">
        <v>38</v>
      </c>
      <c r="BG302" s="21"/>
      <c r="BH302" s="21"/>
      <c r="BI302" s="21"/>
      <c r="BJ302" s="21"/>
      <c r="BK302" s="21"/>
      <c r="BL302" s="21"/>
      <c r="BM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s="64" customFormat="1" ht="16" customHeight="1">
      <c r="A303" s="21">
        <v>1304</v>
      </c>
      <c r="B303" s="21" t="s">
        <v>26</v>
      </c>
      <c r="C303" s="21" t="s">
        <v>39</v>
      </c>
      <c r="D303" s="21" t="s">
        <v>27</v>
      </c>
      <c r="E303" s="21" t="s">
        <v>120</v>
      </c>
      <c r="F303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Samples</v>
      </c>
      <c r="G303" s="21" t="s">
        <v>121</v>
      </c>
      <c r="H303" s="21" t="s">
        <v>109</v>
      </c>
      <c r="I303" s="21" t="s">
        <v>30</v>
      </c>
      <c r="J303" s="21"/>
      <c r="K303" s="21"/>
      <c r="L303" s="21"/>
      <c r="M303" s="21"/>
      <c r="N303" s="21"/>
      <c r="O303" s="22"/>
      <c r="P303" s="21"/>
      <c r="Q303" s="21"/>
      <c r="R303" s="21"/>
      <c r="S303" s="21"/>
      <c r="T303" s="26"/>
      <c r="U303" s="21"/>
      <c r="V303" s="22"/>
      <c r="W303" s="22"/>
      <c r="X303" s="22"/>
      <c r="Y303" s="22"/>
      <c r="Z303" s="22"/>
      <c r="AA303" s="22"/>
      <c r="AB303" s="21" t="s">
        <v>31</v>
      </c>
      <c r="AC303" s="21"/>
      <c r="AD303" s="21"/>
      <c r="AE303" s="21" t="s">
        <v>177</v>
      </c>
      <c r="AF303" s="21">
        <v>300</v>
      </c>
      <c r="AG303" s="22" t="s">
        <v>34</v>
      </c>
      <c r="AH303" s="22"/>
      <c r="AI303" s="21" t="s">
        <v>122</v>
      </c>
      <c r="AJ303" s="21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303" s="21" t="str">
        <f>IF(ISBLANK(Table2[[#This Row],[index]]),  "", _xlfn.CONCAT(LOWER(Table2[[#This Row],[device_via_device]]), "/", Table2[[#This Row],[unique_id]]))</f>
        <v>weewx/roof_wind_samples</v>
      </c>
      <c r="AL303" s="21"/>
      <c r="AM303" s="21"/>
      <c r="AN303" s="21"/>
      <c r="AO303" s="21"/>
      <c r="AP303" s="21"/>
      <c r="AQ303" s="21"/>
      <c r="AR303" s="21" t="s">
        <v>1385</v>
      </c>
      <c r="AS303" s="21">
        <v>1</v>
      </c>
      <c r="AT303" s="14"/>
      <c r="AU303" s="21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Samples</v>
      </c>
      <c r="AY3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21"/>
      <c r="BA303" s="21" t="str">
        <f>IF(ISBLANK(Table2[[#This Row],[device_model]]), "", Table2[[#This Row],[device_suggested_area]])</f>
        <v>Roof</v>
      </c>
      <c r="BB303" s="21" t="s">
        <v>474</v>
      </c>
      <c r="BC303" s="21" t="s">
        <v>36</v>
      </c>
      <c r="BD303" s="21" t="s">
        <v>37</v>
      </c>
      <c r="BE303" s="21" t="s">
        <v>1233</v>
      </c>
      <c r="BF303" s="21" t="s">
        <v>38</v>
      </c>
      <c r="BG303" s="21"/>
      <c r="BH303" s="21"/>
      <c r="BI303" s="21"/>
      <c r="BJ303" s="21"/>
      <c r="BK303" s="21"/>
      <c r="BL303" s="21"/>
      <c r="BM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s="64" customFormat="1" ht="16" customHeight="1">
      <c r="A304" s="21">
        <v>1305</v>
      </c>
      <c r="B304" s="21" t="s">
        <v>26</v>
      </c>
      <c r="C304" s="21" t="s">
        <v>39</v>
      </c>
      <c r="D304" s="21" t="s">
        <v>27</v>
      </c>
      <c r="E304" s="21" t="s">
        <v>123</v>
      </c>
      <c r="F304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Run</v>
      </c>
      <c r="G304" s="21" t="s">
        <v>124</v>
      </c>
      <c r="H304" s="21" t="s">
        <v>109</v>
      </c>
      <c r="I304" s="21" t="s">
        <v>30</v>
      </c>
      <c r="J304" s="21"/>
      <c r="K304" s="21"/>
      <c r="L304" s="21"/>
      <c r="M304" s="21"/>
      <c r="N304" s="21"/>
      <c r="O304" s="22"/>
      <c r="P304" s="21"/>
      <c r="Q304" s="21"/>
      <c r="R304" s="21"/>
      <c r="S304" s="21"/>
      <c r="T304" s="26"/>
      <c r="U304" s="21"/>
      <c r="V304" s="22"/>
      <c r="W304" s="22"/>
      <c r="X304" s="22"/>
      <c r="Y304" s="22"/>
      <c r="Z304" s="22"/>
      <c r="AA304" s="22"/>
      <c r="AB304" s="21" t="s">
        <v>31</v>
      </c>
      <c r="AC304" s="21" t="s">
        <v>125</v>
      </c>
      <c r="AD304" s="21"/>
      <c r="AE304" s="21" t="s">
        <v>177</v>
      </c>
      <c r="AF304" s="21">
        <v>300</v>
      </c>
      <c r="AG304" s="22" t="s">
        <v>34</v>
      </c>
      <c r="AH304" s="22"/>
      <c r="AI304" s="21" t="s">
        <v>126</v>
      </c>
      <c r="AJ304" s="21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304" s="21" t="str">
        <f>IF(ISBLANK(Table2[[#This Row],[index]]),  "", _xlfn.CONCAT(LOWER(Table2[[#This Row],[device_via_device]]), "/", Table2[[#This Row],[unique_id]]))</f>
        <v>weewx/roof_wind_run</v>
      </c>
      <c r="AL304" s="21"/>
      <c r="AM304" s="21"/>
      <c r="AN304" s="21"/>
      <c r="AO304" s="21"/>
      <c r="AP304" s="21"/>
      <c r="AQ304" s="21"/>
      <c r="AR304" s="21" t="s">
        <v>1384</v>
      </c>
      <c r="AS304" s="21">
        <v>1</v>
      </c>
      <c r="AT304" s="14"/>
      <c r="AU304" s="21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Run</v>
      </c>
      <c r="AY3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21"/>
      <c r="BA304" s="21" t="str">
        <f>IF(ISBLANK(Table2[[#This Row],[device_model]]), "", Table2[[#This Row],[device_suggested_area]])</f>
        <v>Roof</v>
      </c>
      <c r="BB304" s="21" t="s">
        <v>474</v>
      </c>
      <c r="BC304" s="21" t="s">
        <v>36</v>
      </c>
      <c r="BD304" s="21" t="s">
        <v>37</v>
      </c>
      <c r="BE304" s="21" t="s">
        <v>1233</v>
      </c>
      <c r="BF304" s="21" t="s">
        <v>38</v>
      </c>
      <c r="BG304" s="21"/>
      <c r="BH304" s="21"/>
      <c r="BI304" s="21"/>
      <c r="BJ304" s="21"/>
      <c r="BK304" s="21"/>
      <c r="BL304" s="21"/>
      <c r="BM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s="64" customFormat="1" ht="16" customHeight="1">
      <c r="A305" s="21">
        <v>1306</v>
      </c>
      <c r="B305" s="21" t="s">
        <v>26</v>
      </c>
      <c r="C305" s="21" t="s">
        <v>39</v>
      </c>
      <c r="D305" s="21" t="s">
        <v>27</v>
      </c>
      <c r="E305" s="21" t="s">
        <v>104</v>
      </c>
      <c r="F305" s="25" t="str">
        <f>IF(ISBLANK(Table2[[#This Row],[unique_id]]), "", IF(LEN(Table2[[#This Row],[_device_entity_name]])=0, PROPER(SUBSTITUTE(Table2[[#This Row],[unique_id]], "_", " ")), Table2[[#This Row],[_device_entity_name]]))</f>
        <v>Roof Weather Station Roof Wind Speed</v>
      </c>
      <c r="G305" s="21" t="s">
        <v>105</v>
      </c>
      <c r="H305" s="21" t="s">
        <v>109</v>
      </c>
      <c r="I305" s="21" t="s">
        <v>30</v>
      </c>
      <c r="J305" s="21"/>
      <c r="K305" s="21"/>
      <c r="L305" s="21"/>
      <c r="M305" s="21"/>
      <c r="N305" s="21"/>
      <c r="O305" s="22"/>
      <c r="P305" s="21"/>
      <c r="Q305" s="21"/>
      <c r="R305" s="21"/>
      <c r="S305" s="21"/>
      <c r="T305" s="26"/>
      <c r="U305" s="21"/>
      <c r="V305" s="22"/>
      <c r="W305" s="22"/>
      <c r="X305" s="22"/>
      <c r="Y305" s="22"/>
      <c r="Z305" s="22"/>
      <c r="AA305" s="22"/>
      <c r="AB305" s="21" t="s">
        <v>31</v>
      </c>
      <c r="AC305" s="24" t="s">
        <v>169</v>
      </c>
      <c r="AD305" s="21"/>
      <c r="AE305" s="21" t="s">
        <v>177</v>
      </c>
      <c r="AF305" s="21">
        <v>300</v>
      </c>
      <c r="AG305" s="22" t="s">
        <v>34</v>
      </c>
      <c r="AH305" s="22"/>
      <c r="AI305" s="21" t="s">
        <v>106</v>
      </c>
      <c r="AJ305" s="21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305" s="21" t="str">
        <f>IF(ISBLANK(Table2[[#This Row],[index]]),  "", _xlfn.CONCAT(LOWER(Table2[[#This Row],[device_via_device]]), "/", Table2[[#This Row],[unique_id]]))</f>
        <v>weewx/roof_wind_speed</v>
      </c>
      <c r="AL305" s="21"/>
      <c r="AM305" s="21"/>
      <c r="AN305" s="21"/>
      <c r="AO305" s="21"/>
      <c r="AP305" s="21"/>
      <c r="AQ305" s="21"/>
      <c r="AR305" s="21" t="s">
        <v>1384</v>
      </c>
      <c r="AS305" s="21">
        <v>1</v>
      </c>
      <c r="AT305" s="14"/>
      <c r="AU305" s="21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Wind Speed</v>
      </c>
      <c r="AY3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21"/>
      <c r="BA305" s="21" t="str">
        <f>IF(ISBLANK(Table2[[#This Row],[device_model]]), "", Table2[[#This Row],[device_suggested_area]])</f>
        <v>Roof</v>
      </c>
      <c r="BB305" s="21" t="s">
        <v>474</v>
      </c>
      <c r="BC305" s="21" t="s">
        <v>36</v>
      </c>
      <c r="BD305" s="21" t="s">
        <v>37</v>
      </c>
      <c r="BE305" s="21" t="s">
        <v>1233</v>
      </c>
      <c r="BF305" s="21" t="s">
        <v>38</v>
      </c>
      <c r="BG305" s="21"/>
      <c r="BH305" s="21"/>
      <c r="BI305" s="21"/>
      <c r="BJ305" s="21"/>
      <c r="BK305" s="21"/>
      <c r="BL305" s="21"/>
      <c r="BM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s="64" customFormat="1" ht="16" hidden="1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06" s="64" t="s">
        <v>334</v>
      </c>
      <c r="H306" s="64" t="s">
        <v>1422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64" t="str">
        <f>IF(ISBLANK(Table2[[#This Row],[device_model]]), "", Table2[[#This Row],[device_suggested_area]])</f>
        <v/>
      </c>
      <c r="BE306" s="66"/>
      <c r="BM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IF(LEN(Table2[[#This Row],[_device_entity_name]])=0, PROPER(SUBSTITUTE(Table2[[#This Row],[unique_id]], "_", " ")), Table2[[#This Row],[_device_entity_name]]))</f>
        <v>Synchronize Devices</v>
      </c>
      <c r="G307" s="21" t="s">
        <v>1387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21" t="str">
        <f>IF(ISBLANK(Table2[[#This Row],[device_model]]), "", Table2[[#This Row],[device_suggested_area]])</f>
        <v/>
      </c>
      <c r="BE307" s="22"/>
      <c r="BK307" s="21"/>
      <c r="BL307" s="21"/>
      <c r="BM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s="64" customFormat="1" ht="16" hidden="1" customHeight="1">
      <c r="A308" s="21">
        <v>2538</v>
      </c>
      <c r="B308" s="64" t="s">
        <v>26</v>
      </c>
      <c r="C308" s="64" t="s">
        <v>1450</v>
      </c>
      <c r="D308" s="64" t="s">
        <v>27</v>
      </c>
      <c r="E308" s="64" t="s">
        <v>1457</v>
      </c>
      <c r="F308" s="64" t="str">
        <f>IF(ISBLANK(Table2[[#This Row],[unique_id]]), "", IF(LEN(Table2[[#This Row],[_device_entity_name]])=0, PROPER(SUBSTITUTE(Table2[[#This Row],[unique_id]], "_", " ")), Table2[[#This Row],[_device_entity_name]]))</f>
        <v>Template Utility Temperature Proxy</v>
      </c>
      <c r="G308" s="64" t="s">
        <v>1451</v>
      </c>
      <c r="H308" s="64" t="s">
        <v>1453</v>
      </c>
      <c r="I308" s="64" t="s">
        <v>295</v>
      </c>
      <c r="K308" s="64" t="s">
        <v>1370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X30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0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64" t="str">
        <f>IF(ISBLANK(Table2[[#This Row],[device_model]]), "", Table2[[#This Row],[device_suggested_area]])</f>
        <v/>
      </c>
      <c r="BE308" s="66"/>
      <c r="BM30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s="36" customFormat="1" ht="16" customHeight="1">
      <c r="A309" s="21">
        <v>1350</v>
      </c>
      <c r="B309" s="21" t="s">
        <v>26</v>
      </c>
      <c r="C309" s="21" t="s">
        <v>39</v>
      </c>
      <c r="D309" s="21" t="s">
        <v>27</v>
      </c>
      <c r="E309" s="21" t="s">
        <v>71</v>
      </c>
      <c r="F309" s="25" t="str">
        <f>IF(ISBLANK(Table2[[#This Row],[unique_id]]), "", IF(LEN(Table2[[#This Row],[_device_entity_name]])=0, PROPER(SUBSTITUTE(Table2[[#This Row],[unique_id]], "_", " ")), Table2[[#This Row],[_device_entity_name]]))</f>
        <v>Roof Weather Station Roof Rain Rate</v>
      </c>
      <c r="G309" s="21" t="s">
        <v>72</v>
      </c>
      <c r="H309" s="21" t="s">
        <v>59</v>
      </c>
      <c r="I309" s="21" t="s">
        <v>184</v>
      </c>
      <c r="J309" s="21"/>
      <c r="K309" s="21"/>
      <c r="L309" s="21"/>
      <c r="M309" s="21" t="s">
        <v>90</v>
      </c>
      <c r="N309" s="21"/>
      <c r="O309" s="22"/>
      <c r="P309" s="21"/>
      <c r="Q309" s="21"/>
      <c r="R309" s="21"/>
      <c r="S309" s="21"/>
      <c r="T309" s="26"/>
      <c r="U309" s="21"/>
      <c r="V309" s="22"/>
      <c r="W309" s="22"/>
      <c r="X309" s="22"/>
      <c r="Y309" s="22"/>
      <c r="Z309" s="22"/>
      <c r="AA309" s="22"/>
      <c r="AB309" s="21" t="s">
        <v>31</v>
      </c>
      <c r="AC309" s="21" t="s">
        <v>219</v>
      </c>
      <c r="AD309" s="21"/>
      <c r="AE309" s="21" t="s">
        <v>176</v>
      </c>
      <c r="AF309" s="21">
        <v>300</v>
      </c>
      <c r="AG309" s="22" t="s">
        <v>34</v>
      </c>
      <c r="AH309" s="22"/>
      <c r="AI309" s="21" t="s">
        <v>73</v>
      </c>
      <c r="AJ309" s="21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309" s="21" t="str">
        <f>IF(ISBLANK(Table2[[#This Row],[index]]),  "", _xlfn.CONCAT(LOWER(Table2[[#This Row],[device_via_device]]), "/", Table2[[#This Row],[unique_id]]))</f>
        <v>weewx/roof_rain_rate</v>
      </c>
      <c r="AL309" s="21"/>
      <c r="AM309" s="21"/>
      <c r="AN309" s="21"/>
      <c r="AO309" s="21"/>
      <c r="AP309" s="21"/>
      <c r="AQ309" s="21"/>
      <c r="AR309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309" s="21">
        <v>1</v>
      </c>
      <c r="AT309" s="14"/>
      <c r="AU309" s="21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Rain Rate</v>
      </c>
      <c r="AY3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21"/>
      <c r="BA309" s="21" t="str">
        <f>IF(ISBLANK(Table2[[#This Row],[device_model]]), "", Table2[[#This Row],[device_suggested_area]])</f>
        <v>Roof</v>
      </c>
      <c r="BB309" s="21" t="s">
        <v>474</v>
      </c>
      <c r="BC309" s="21" t="s">
        <v>36</v>
      </c>
      <c r="BD309" s="21" t="s">
        <v>37</v>
      </c>
      <c r="BE309" s="21" t="s">
        <v>1233</v>
      </c>
      <c r="BF309" s="21" t="s">
        <v>38</v>
      </c>
      <c r="BG309" s="21"/>
      <c r="BH309" s="21"/>
      <c r="BI309" s="21"/>
      <c r="BJ309" s="21"/>
      <c r="BK309" s="21"/>
      <c r="BL309" s="21"/>
      <c r="BM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s="64" customFormat="1" ht="16" hidden="1" customHeight="1">
      <c r="A310" s="21">
        <v>2540</v>
      </c>
      <c r="B310" s="64" t="s">
        <v>26</v>
      </c>
      <c r="C310" s="64" t="s">
        <v>1291</v>
      </c>
      <c r="D310" s="64" t="s">
        <v>27</v>
      </c>
      <c r="E310" s="64" t="s">
        <v>1362</v>
      </c>
      <c r="F310" s="64" t="str">
        <f>IF(ISBLANK(Table2[[#This Row],[unique_id]]), "", IF(LEN(Table2[[#This Row],[_device_entity_name]])=0, PROPER(SUBSTITUTE(Table2[[#This Row],[unique_id]], "_", " ")), Table2[[#This Row],[_device_entity_name]]))</f>
        <v>Compensation Sensor Rack Top Temperature</v>
      </c>
      <c r="G310" s="64" t="s">
        <v>1294</v>
      </c>
      <c r="H310" s="64" t="s">
        <v>1453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X31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64" t="str">
        <f>IF(ISBLANK(Table2[[#This Row],[device_model]]), "", Table2[[#This Row],[device_suggested_area]])</f>
        <v/>
      </c>
      <c r="BE310" s="66"/>
      <c r="BF310" s="64" t="s">
        <v>28</v>
      </c>
      <c r="BM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s="36" customFormat="1" ht="16" customHeight="1">
      <c r="A311" s="21">
        <v>1351</v>
      </c>
      <c r="B311" s="21" t="s">
        <v>26</v>
      </c>
      <c r="C311" s="21" t="s">
        <v>39</v>
      </c>
      <c r="D311" s="21" t="s">
        <v>27</v>
      </c>
      <c r="E311" s="21" t="s">
        <v>63</v>
      </c>
      <c r="F311" s="25" t="str">
        <f>IF(ISBLANK(Table2[[#This Row],[unique_id]]), "", IF(LEN(Table2[[#This Row],[_device_entity_name]])=0, PROPER(SUBSTITUTE(Table2[[#This Row],[unique_id]], "_", " ")), Table2[[#This Row],[_device_entity_name]]))</f>
        <v>Roof Weather Station Roof Hourly Rain</v>
      </c>
      <c r="G311" s="21" t="s">
        <v>64</v>
      </c>
      <c r="H311" s="21" t="s">
        <v>59</v>
      </c>
      <c r="I311" s="21" t="s">
        <v>184</v>
      </c>
      <c r="J311" s="21"/>
      <c r="K311" s="21"/>
      <c r="L311" s="21"/>
      <c r="M311" s="21" t="s">
        <v>136</v>
      </c>
      <c r="N311" s="21"/>
      <c r="O311" s="22"/>
      <c r="P311" s="21"/>
      <c r="Q311" s="21"/>
      <c r="R311" s="21"/>
      <c r="S311" s="21"/>
      <c r="T311" s="26"/>
      <c r="U311" s="21" t="s">
        <v>496</v>
      </c>
      <c r="V311" s="22"/>
      <c r="W311" s="22"/>
      <c r="X311" s="22"/>
      <c r="Y311" s="22"/>
      <c r="Z311" s="22"/>
      <c r="AA311" s="22"/>
      <c r="AB311" s="21" t="s">
        <v>60</v>
      </c>
      <c r="AC311" s="21" t="s">
        <v>239</v>
      </c>
      <c r="AD311" s="21"/>
      <c r="AE311" s="21" t="s">
        <v>176</v>
      </c>
      <c r="AF311" s="21">
        <v>300</v>
      </c>
      <c r="AG311" s="22" t="s">
        <v>34</v>
      </c>
      <c r="AH311" s="22"/>
      <c r="AI311" s="21" t="s">
        <v>65</v>
      </c>
      <c r="AJ311" s="21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311" s="21" t="str">
        <f>IF(ISBLANK(Table2[[#This Row],[index]]),  "", _xlfn.CONCAT(LOWER(Table2[[#This Row],[device_via_device]]), "/", Table2[[#This Row],[unique_id]]))</f>
        <v>weewx/roof_hourly_rain</v>
      </c>
      <c r="AL311" s="21"/>
      <c r="AM311" s="21"/>
      <c r="AN311" s="21"/>
      <c r="AO311" s="21"/>
      <c r="AP311" s="21"/>
      <c r="AQ311" s="21"/>
      <c r="AR311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311" s="21">
        <v>1</v>
      </c>
      <c r="AT311" s="14"/>
      <c r="AU311" s="21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Hourly Rain</v>
      </c>
      <c r="AY3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21"/>
      <c r="BA311" s="21" t="str">
        <f>IF(ISBLANK(Table2[[#This Row],[device_model]]), "", Table2[[#This Row],[device_suggested_area]])</f>
        <v>Roof</v>
      </c>
      <c r="BB311" s="21" t="s">
        <v>474</v>
      </c>
      <c r="BC311" s="21" t="s">
        <v>36</v>
      </c>
      <c r="BD311" s="21" t="s">
        <v>37</v>
      </c>
      <c r="BE311" s="21" t="s">
        <v>1233</v>
      </c>
      <c r="BF311" s="21" t="s">
        <v>38</v>
      </c>
      <c r="BG311" s="21"/>
      <c r="BH311" s="21"/>
      <c r="BI311" s="21"/>
      <c r="BJ311" s="21"/>
      <c r="BK311" s="21"/>
      <c r="BL311" s="21"/>
      <c r="BM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s="36" customFormat="1" ht="16" hidden="1" customHeight="1">
      <c r="A312" s="21">
        <v>2542</v>
      </c>
      <c r="B312" s="36" t="s">
        <v>26</v>
      </c>
      <c r="C312" s="36" t="s">
        <v>1291</v>
      </c>
      <c r="D312" s="36" t="s">
        <v>27</v>
      </c>
      <c r="E312" s="36" t="s">
        <v>1363</v>
      </c>
      <c r="F312" s="36" t="str">
        <f>IF(ISBLANK(Table2[[#This Row],[unique_id]]), "", IF(LEN(Table2[[#This Row],[_device_entity_name]])=0, PROPER(SUBSTITUTE(Table2[[#This Row],[unique_id]], "_", " ")), Table2[[#This Row],[_device_entity_name]]))</f>
        <v>Compensation Sensor Rack Bottom Temperature</v>
      </c>
      <c r="G312" s="36" t="s">
        <v>1303</v>
      </c>
      <c r="H312" s="36" t="s">
        <v>1453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X312" s="36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2" s="3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6" t="str">
        <f>IF(ISBLANK(Table2[[#This Row],[device_model]]), "", Table2[[#This Row],[device_suggested_area]])</f>
        <v/>
      </c>
      <c r="BE312" s="39"/>
      <c r="BF312" s="36" t="s">
        <v>28</v>
      </c>
      <c r="BM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s="64" customFormat="1" ht="16" customHeight="1">
      <c r="A313" s="21">
        <v>1353</v>
      </c>
      <c r="B313" s="21" t="s">
        <v>26</v>
      </c>
      <c r="C313" s="21" t="s">
        <v>39</v>
      </c>
      <c r="D313" s="21" t="s">
        <v>27</v>
      </c>
      <c r="E313" s="21" t="s">
        <v>57</v>
      </c>
      <c r="F313" s="25" t="str">
        <f>IF(ISBLANK(Table2[[#This Row],[unique_id]]), "", IF(LEN(Table2[[#This Row],[_device_entity_name]])=0, PROPER(SUBSTITUTE(Table2[[#This Row],[unique_id]], "_", " ")), Table2[[#This Row],[_device_entity_name]]))</f>
        <v>Roof Weather Station Roof Daily Rain</v>
      </c>
      <c r="G313" s="21" t="s">
        <v>58</v>
      </c>
      <c r="H313" s="21" t="s">
        <v>59</v>
      </c>
      <c r="I313" s="21" t="s">
        <v>184</v>
      </c>
      <c r="J313" s="21"/>
      <c r="K313" s="21"/>
      <c r="L313" s="21"/>
      <c r="M313" s="21" t="s">
        <v>136</v>
      </c>
      <c r="N313" s="21"/>
      <c r="O313" s="22"/>
      <c r="P313" s="21"/>
      <c r="Q313" s="21"/>
      <c r="R313" s="21"/>
      <c r="S313" s="21"/>
      <c r="T313" s="26"/>
      <c r="U313" s="21" t="s">
        <v>496</v>
      </c>
      <c r="V313" s="22"/>
      <c r="W313" s="22"/>
      <c r="X313" s="22"/>
      <c r="Y313" s="22"/>
      <c r="Z313" s="22"/>
      <c r="AA313" s="22"/>
      <c r="AB313" s="21" t="s">
        <v>60</v>
      </c>
      <c r="AC313" s="21" t="s">
        <v>239</v>
      </c>
      <c r="AD313" s="21"/>
      <c r="AE313" s="21" t="s">
        <v>176</v>
      </c>
      <c r="AF313" s="21">
        <v>300</v>
      </c>
      <c r="AG313" s="22" t="s">
        <v>34</v>
      </c>
      <c r="AH313" s="22"/>
      <c r="AI313" s="21" t="s">
        <v>62</v>
      </c>
      <c r="AJ313" s="21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313" s="21" t="str">
        <f>IF(ISBLANK(Table2[[#This Row],[index]]),  "", _xlfn.CONCAT(LOWER(Table2[[#This Row],[device_via_device]]), "/", Table2[[#This Row],[unique_id]]))</f>
        <v>weewx/roof_daily_rain</v>
      </c>
      <c r="AL313" s="21"/>
      <c r="AM313" s="21"/>
      <c r="AN313" s="21"/>
      <c r="AO313" s="21"/>
      <c r="AP313" s="21"/>
      <c r="AQ313" s="21"/>
      <c r="AR31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313" s="21">
        <v>1</v>
      </c>
      <c r="AT313" s="14"/>
      <c r="AU313" s="21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Daily Rain</v>
      </c>
      <c r="AY3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21"/>
      <c r="BA313" s="21" t="str">
        <f>IF(ISBLANK(Table2[[#This Row],[device_model]]), "", Table2[[#This Row],[device_suggested_area]])</f>
        <v>Roof</v>
      </c>
      <c r="BB313" s="21" t="s">
        <v>474</v>
      </c>
      <c r="BC313" s="21" t="s">
        <v>36</v>
      </c>
      <c r="BD313" s="21" t="s">
        <v>37</v>
      </c>
      <c r="BE313" s="21" t="s">
        <v>1233</v>
      </c>
      <c r="BF313" s="21" t="s">
        <v>38</v>
      </c>
      <c r="BG313" s="21"/>
      <c r="BH313" s="21"/>
      <c r="BI313" s="21"/>
      <c r="BJ313" s="21"/>
      <c r="BK313" s="21"/>
      <c r="BL313" s="21"/>
      <c r="BM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s="64" customFormat="1" ht="16" hidden="1" customHeight="1">
      <c r="A314" s="21">
        <v>2544</v>
      </c>
      <c r="B314" s="64" t="s">
        <v>26</v>
      </c>
      <c r="C314" s="64" t="s">
        <v>1420</v>
      </c>
      <c r="D314" s="64" t="s">
        <v>27</v>
      </c>
      <c r="E314" s="64" t="s">
        <v>1446</v>
      </c>
      <c r="F314" s="64" t="str">
        <f>IF(ISBLANK(Table2[[#This Row],[unique_id]]), "", IF(LEN(Table2[[#This Row],[_device_entity_name]])=0, PROPER(SUBSTITUTE(Table2[[#This Row],[unique_id]], "_", " ")), Table2[[#This Row],[_device_entity_name]]))</f>
        <v>Compensation Sensor Host Flo Temperature</v>
      </c>
      <c r="G314" s="64" t="s">
        <v>1224</v>
      </c>
      <c r="H314" s="64" t="s">
        <v>1453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X31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64" t="str">
        <f>IF(ISBLANK(Table2[[#This Row],[device_model]]), "", Table2[[#This Row],[device_suggested_area]])</f>
        <v/>
      </c>
      <c r="BE314" s="66"/>
      <c r="BF314" s="64" t="s">
        <v>28</v>
      </c>
      <c r="BM3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s="64" customFormat="1" ht="16" customHeight="1">
      <c r="A315" s="21">
        <v>1354</v>
      </c>
      <c r="B315" s="21" t="s">
        <v>26</v>
      </c>
      <c r="C315" s="21" t="s">
        <v>39</v>
      </c>
      <c r="D315" s="21" t="s">
        <v>27</v>
      </c>
      <c r="E315" s="21" t="s">
        <v>173</v>
      </c>
      <c r="F315" s="25" t="str">
        <f>IF(ISBLANK(Table2[[#This Row],[unique_id]]), "", IF(LEN(Table2[[#This Row],[_device_entity_name]])=0, PROPER(SUBSTITUTE(Table2[[#This Row],[unique_id]], "_", " ")), Table2[[#This Row],[_device_entity_name]]))</f>
        <v>Roof Weather Station Roof 24Hour Rain</v>
      </c>
      <c r="G315" s="21" t="s">
        <v>69</v>
      </c>
      <c r="H315" s="21" t="s">
        <v>59</v>
      </c>
      <c r="I315" s="21" t="s">
        <v>184</v>
      </c>
      <c r="J315" s="21"/>
      <c r="K315" s="21"/>
      <c r="L315" s="21"/>
      <c r="M315" s="21"/>
      <c r="N315" s="21"/>
      <c r="O315" s="22"/>
      <c r="P315" s="21"/>
      <c r="Q315" s="21"/>
      <c r="R315" s="21"/>
      <c r="S315" s="21"/>
      <c r="T315" s="26"/>
      <c r="U315" s="21"/>
      <c r="V315" s="22"/>
      <c r="W315" s="22"/>
      <c r="X315" s="22"/>
      <c r="Y315" s="22"/>
      <c r="Z315" s="22"/>
      <c r="AA315" s="22"/>
      <c r="AB315" s="21" t="s">
        <v>60</v>
      </c>
      <c r="AC315" s="21" t="s">
        <v>239</v>
      </c>
      <c r="AD315" s="21"/>
      <c r="AE315" s="21" t="s">
        <v>176</v>
      </c>
      <c r="AF315" s="21">
        <v>300</v>
      </c>
      <c r="AG315" s="22" t="s">
        <v>34</v>
      </c>
      <c r="AH315" s="22"/>
      <c r="AI315" s="21" t="s">
        <v>70</v>
      </c>
      <c r="AJ315" s="21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315" s="21" t="str">
        <f>IF(ISBLANK(Table2[[#This Row],[index]]),  "", _xlfn.CONCAT(LOWER(Table2[[#This Row],[device_via_device]]), "/", Table2[[#This Row],[unique_id]]))</f>
        <v>weewx/roof_24hour_rain</v>
      </c>
      <c r="AL315" s="21"/>
      <c r="AM315" s="21"/>
      <c r="AN315" s="21"/>
      <c r="AO315" s="21"/>
      <c r="AP315" s="21"/>
      <c r="AQ315" s="21"/>
      <c r="AR31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315" s="21">
        <v>1</v>
      </c>
      <c r="AT315" s="14"/>
      <c r="AU315" s="21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24Hour Rain</v>
      </c>
      <c r="AY3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21"/>
      <c r="BA315" s="21" t="str">
        <f>IF(ISBLANK(Table2[[#This Row],[device_model]]), "", Table2[[#This Row],[device_suggested_area]])</f>
        <v>Roof</v>
      </c>
      <c r="BB315" s="21" t="s">
        <v>474</v>
      </c>
      <c r="BC315" s="21" t="s">
        <v>36</v>
      </c>
      <c r="BD315" s="21" t="s">
        <v>37</v>
      </c>
      <c r="BE315" s="21" t="s">
        <v>1233</v>
      </c>
      <c r="BF315" s="21" t="s">
        <v>38</v>
      </c>
      <c r="BG315" s="21"/>
      <c r="BH315" s="21"/>
      <c r="BI315" s="21"/>
      <c r="BJ315" s="21"/>
      <c r="BK315" s="21"/>
      <c r="BL315" s="21"/>
      <c r="BM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s="64" customFormat="1" ht="16" hidden="1" customHeight="1">
      <c r="A316" s="21">
        <v>2546</v>
      </c>
      <c r="B316" s="64" t="s">
        <v>26</v>
      </c>
      <c r="C316" s="64" t="s">
        <v>1420</v>
      </c>
      <c r="D316" s="64" t="s">
        <v>27</v>
      </c>
      <c r="E316" s="64" t="s">
        <v>1447</v>
      </c>
      <c r="F316" s="64" t="str">
        <f>IF(ISBLANK(Table2[[#This Row],[unique_id]]), "", IF(LEN(Table2[[#This Row],[_device_entity_name]])=0, PROPER(SUBSTITUTE(Table2[[#This Row],[unique_id]], "_", " ")), Table2[[#This Row],[_device_entity_name]]))</f>
        <v>Compensation Sensor Host Meg Temperature</v>
      </c>
      <c r="G316" s="64" t="s">
        <v>1449</v>
      </c>
      <c r="H316" s="64" t="s">
        <v>1453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X31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64" t="str">
        <f>IF(ISBLANK(Table2[[#This Row],[device_model]]), "", Table2[[#This Row],[device_suggested_area]])</f>
        <v/>
      </c>
      <c r="BE316" s="66"/>
      <c r="BF316" s="64" t="s">
        <v>28</v>
      </c>
      <c r="BM3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s="64" customFormat="1" ht="16" hidden="1" customHeight="1">
      <c r="A317" s="21">
        <v>2547</v>
      </c>
      <c r="B317" s="64" t="s">
        <v>26</v>
      </c>
      <c r="C317" s="64" t="s">
        <v>1450</v>
      </c>
      <c r="D317" s="64" t="s">
        <v>27</v>
      </c>
      <c r="E317" s="64" t="s">
        <v>1459</v>
      </c>
      <c r="F317" s="64" t="str">
        <f>IF(ISBLANK(Table2[[#This Row],[unique_id]]), "", IF(LEN(Table2[[#This Row],[_device_entity_name]])=0, PROPER(SUBSTITUTE(Table2[[#This Row],[unique_id]], "_", " ")), Table2[[#This Row],[_device_entity_name]]))</f>
        <v>Template Deck Festoons Plug Temperature Proxy</v>
      </c>
      <c r="G317" s="64" t="s">
        <v>1456</v>
      </c>
      <c r="H317" s="64" t="s">
        <v>1454</v>
      </c>
      <c r="I317" s="64" t="s">
        <v>295</v>
      </c>
      <c r="K317" s="64" t="s">
        <v>1361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X31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64" t="str">
        <f>IF(ISBLANK(Table2[[#This Row],[device_model]]), "", Table2[[#This Row],[device_suggested_area]])</f>
        <v/>
      </c>
      <c r="BE317" s="66"/>
      <c r="BM31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s="64" customFormat="1" ht="16" hidden="1" customHeight="1">
      <c r="A318" s="21">
        <v>2548</v>
      </c>
      <c r="B318" s="64" t="s">
        <v>26</v>
      </c>
      <c r="C318" s="64" t="s">
        <v>1450</v>
      </c>
      <c r="D318" s="64" t="s">
        <v>27</v>
      </c>
      <c r="E318" s="64" t="s">
        <v>1458</v>
      </c>
      <c r="F318" s="64" t="str">
        <f>IF(ISBLANK(Table2[[#This Row],[unique_id]]), "", IF(LEN(Table2[[#This Row],[_device_entity_name]])=0, PROPER(SUBSTITUTE(Table2[[#This Row],[unique_id]], "_", " ")), Table2[[#This Row],[_device_entity_name]]))</f>
        <v>Template Wardrobe Temperature Proxy</v>
      </c>
      <c r="G318" s="64" t="s">
        <v>1455</v>
      </c>
      <c r="H318" s="64" t="s">
        <v>1452</v>
      </c>
      <c r="I318" s="64" t="s">
        <v>295</v>
      </c>
      <c r="K318" s="64" t="s">
        <v>1367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X31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1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64" t="str">
        <f>IF(ISBLANK(Table2[[#This Row],[device_model]]), "", Table2[[#This Row],[device_suggested_area]])</f>
        <v/>
      </c>
      <c r="BE318" s="66"/>
      <c r="BM3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s="64" customFormat="1" ht="16" customHeight="1">
      <c r="A319" s="21">
        <v>1356</v>
      </c>
      <c r="B319" s="21" t="s">
        <v>26</v>
      </c>
      <c r="C319" s="21" t="s">
        <v>39</v>
      </c>
      <c r="D319" s="21" t="s">
        <v>27</v>
      </c>
      <c r="E319" s="21" t="s">
        <v>66</v>
      </c>
      <c r="F319" s="25" t="str">
        <f>IF(ISBLANK(Table2[[#This Row],[unique_id]]), "", IF(LEN(Table2[[#This Row],[_device_entity_name]])=0, PROPER(SUBSTITUTE(Table2[[#This Row],[unique_id]], "_", " ")), Table2[[#This Row],[_device_entity_name]]))</f>
        <v>Roof Weather Station Roof Monthly Rain</v>
      </c>
      <c r="G319" s="21" t="s">
        <v>67</v>
      </c>
      <c r="H319" s="21" t="s">
        <v>59</v>
      </c>
      <c r="I319" s="21" t="s">
        <v>184</v>
      </c>
      <c r="J319" s="21"/>
      <c r="K319" s="21"/>
      <c r="L319" s="21"/>
      <c r="M319" s="21" t="s">
        <v>136</v>
      </c>
      <c r="N319" s="21"/>
      <c r="O319" s="22"/>
      <c r="P319" s="21"/>
      <c r="Q319" s="21"/>
      <c r="R319" s="21"/>
      <c r="S319" s="21"/>
      <c r="T319" s="26"/>
      <c r="U319" s="21"/>
      <c r="V319" s="22"/>
      <c r="W319" s="22"/>
      <c r="X319" s="22"/>
      <c r="Y319" s="22"/>
      <c r="Z319" s="22"/>
      <c r="AA319" s="22"/>
      <c r="AB319" s="21" t="s">
        <v>60</v>
      </c>
      <c r="AC319" s="21" t="s">
        <v>61</v>
      </c>
      <c r="AD319" s="21"/>
      <c r="AE319" s="21" t="s">
        <v>176</v>
      </c>
      <c r="AF319" s="21">
        <v>300</v>
      </c>
      <c r="AG319" s="22" t="s">
        <v>34</v>
      </c>
      <c r="AH319" s="22"/>
      <c r="AI319" s="21" t="s">
        <v>68</v>
      </c>
      <c r="AJ319" s="21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319" s="21" t="str">
        <f>IF(ISBLANK(Table2[[#This Row],[index]]),  "", _xlfn.CONCAT(LOWER(Table2[[#This Row],[device_via_device]]), "/", Table2[[#This Row],[unique_id]]))</f>
        <v>weewx/roof_monthly_rain</v>
      </c>
      <c r="AL319" s="21"/>
      <c r="AM319" s="21"/>
      <c r="AN319" s="21"/>
      <c r="AO319" s="21"/>
      <c r="AP319" s="21"/>
      <c r="AQ319" s="21"/>
      <c r="AR319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319" s="21">
        <v>1</v>
      </c>
      <c r="AT319" s="14"/>
      <c r="AU319" s="21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Monthly Rain</v>
      </c>
      <c r="AY3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21"/>
      <c r="BA319" s="21" t="str">
        <f>IF(ISBLANK(Table2[[#This Row],[device_model]]), "", Table2[[#This Row],[device_suggested_area]])</f>
        <v>Roof</v>
      </c>
      <c r="BB319" s="21" t="s">
        <v>474</v>
      </c>
      <c r="BC319" s="21" t="s">
        <v>36</v>
      </c>
      <c r="BD319" s="21" t="s">
        <v>37</v>
      </c>
      <c r="BE319" s="21" t="s">
        <v>1233</v>
      </c>
      <c r="BF319" s="21" t="s">
        <v>38</v>
      </c>
      <c r="BG319" s="21"/>
      <c r="BH319" s="21"/>
      <c r="BI319" s="21"/>
      <c r="BJ319" s="21"/>
      <c r="BK319" s="21"/>
      <c r="BL319" s="21"/>
      <c r="BM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s="64" customFormat="1" ht="16" hidden="1" customHeight="1">
      <c r="A320" s="21">
        <v>2550</v>
      </c>
      <c r="B320" s="64" t="s">
        <v>26</v>
      </c>
      <c r="C320" s="64" t="s">
        <v>1420</v>
      </c>
      <c r="D320" s="64" t="s">
        <v>27</v>
      </c>
      <c r="E320" s="64" t="s">
        <v>1445</v>
      </c>
      <c r="F320" s="64" t="str">
        <f>IF(ISBLANK(Table2[[#This Row],[unique_id]]), "", IF(LEN(Table2[[#This Row],[_device_entity_name]])=0, PROPER(SUBSTITUTE(Table2[[#This Row],[unique_id]], "_", " ")), Table2[[#This Row],[_device_entity_name]]))</f>
        <v>Compensation Sensor Host Lia Temperature</v>
      </c>
      <c r="G320" s="64" t="s">
        <v>1448</v>
      </c>
      <c r="H320" s="64" t="s">
        <v>1452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X32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64" t="str">
        <f>IF(ISBLANK(Table2[[#This Row],[device_model]]), "", Table2[[#This Row],[device_suggested_area]])</f>
        <v/>
      </c>
      <c r="BE320" s="66"/>
      <c r="BF320" s="64" t="s">
        <v>28</v>
      </c>
      <c r="BM3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IF(LEN(Table2[[#This Row],[_device_entity_name]])=0, PROPER(SUBSTITUTE(Table2[[#This Row],[unique_id]], "_", " ")), Table2[[#This Row],[_device_entity_name]]))</f>
        <v>Back Door Lock Battery</v>
      </c>
      <c r="G321" s="21" t="s">
        <v>738</v>
      </c>
      <c r="H321" s="21" t="s">
        <v>1386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21" t="str">
        <f>IF(ISBLANK(Table2[[#This Row],[device_model]]), "", Table2[[#This Row],[device_suggested_area]])</f>
        <v/>
      </c>
      <c r="BE321" s="22"/>
      <c r="BK321" s="21"/>
      <c r="BL321" s="21"/>
      <c r="BM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IF(LEN(Table2[[#This Row],[_device_entity_name]])=0, PROPER(SUBSTITUTE(Table2[[#This Row],[unique_id]], "_", " ")), Table2[[#This Row],[_device_entity_name]]))</f>
        <v>Front Door Lock Battery</v>
      </c>
      <c r="G322" s="21" t="s">
        <v>737</v>
      </c>
      <c r="H322" s="21" t="s">
        <v>1386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21" t="str">
        <f>IF(ISBLANK(Table2[[#This Row],[device_model]]), "", Table2[[#This Row],[device_suggested_area]])</f>
        <v/>
      </c>
      <c r="BE322" s="22"/>
      <c r="BK322" s="21"/>
      <c r="BL322" s="21"/>
      <c r="BM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IF(LEN(Table2[[#This Row],[_device_entity_name]])=0, PROPER(SUBSTITUTE(Table2[[#This Row],[unique_id]], "_", " ")), Table2[[#This Row],[_device_entity_name]]))</f>
        <v>Template Back Door Sensor Battery Last</v>
      </c>
      <c r="G323" s="21" t="s">
        <v>740</v>
      </c>
      <c r="H323" s="21" t="s">
        <v>1386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21" t="str">
        <f>IF(ISBLANK(Table2[[#This Row],[device_model]]), "", Table2[[#This Row],[device_suggested_area]])</f>
        <v/>
      </c>
      <c r="BE323" s="22"/>
      <c r="BK323" s="21"/>
      <c r="BL323" s="21"/>
      <c r="BM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IF(LEN(Table2[[#This Row],[_device_entity_name]])=0, PROPER(SUBSTITUTE(Table2[[#This Row],[unique_id]], "_", " ")), Table2[[#This Row],[_device_entity_name]]))</f>
        <v>Template Front Door Sensor Battery Last</v>
      </c>
      <c r="G324" s="21" t="s">
        <v>739</v>
      </c>
      <c r="H324" s="21" t="s">
        <v>1386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21" t="str">
        <f>IF(ISBLANK(Table2[[#This Row],[device_model]]), "", Table2[[#This Row],[device_suggested_area]])</f>
        <v/>
      </c>
      <c r="BE324" s="22"/>
      <c r="BK324" s="21"/>
      <c r="BL324" s="21"/>
      <c r="BM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IF(LEN(Table2[[#This Row],[_device_entity_name]])=0, PROPER(SUBSTITUTE(Table2[[#This Row],[unique_id]], "_", " ")), Table2[[#This Row],[_device_entity_name]]))</f>
        <v>Home Cube Remote Battery</v>
      </c>
      <c r="G325" s="21" t="s">
        <v>525</v>
      </c>
      <c r="H325" s="21" t="s">
        <v>1386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21" t="str">
        <f>IF(ISBLANK(Table2[[#This Row],[device_model]]), "", Table2[[#This Row],[device_suggested_area]])</f>
        <v/>
      </c>
      <c r="BE325" s="22"/>
      <c r="BK325" s="21"/>
      <c r="BL325" s="21"/>
      <c r="BM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IF(LEN(Table2[[#This Row],[_device_entity_name]])=0, PROPER(SUBSTITUTE(Table2[[#This Row],[unique_id]], "_", " ")), Table2[[#This Row],[_device_entity_name]]))</f>
        <v>Template Weatherstation Console Battery Percent Int</v>
      </c>
      <c r="G326" s="21" t="s">
        <v>747</v>
      </c>
      <c r="H326" s="21" t="s">
        <v>1386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21" t="str">
        <f>IF(ISBLANK(Table2[[#This Row],[device_model]]), "", Table2[[#This Row],[device_suggested_area]])</f>
        <v/>
      </c>
      <c r="BE326" s="22"/>
      <c r="BK326" s="21"/>
      <c r="BL326" s="21"/>
      <c r="BM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21">
        <v>1358</v>
      </c>
      <c r="B327" s="21" t="s">
        <v>26</v>
      </c>
      <c r="C327" s="21" t="s">
        <v>39</v>
      </c>
      <c r="D327" s="21" t="s">
        <v>27</v>
      </c>
      <c r="E327" s="21" t="s">
        <v>81</v>
      </c>
      <c r="F327" s="25" t="str">
        <f>IF(ISBLANK(Table2[[#This Row],[unique_id]]), "", IF(LEN(Table2[[#This Row],[_device_entity_name]])=0, PROPER(SUBSTITUTE(Table2[[#This Row],[unique_id]], "_", " ")), Table2[[#This Row],[_device_entity_name]]))</f>
        <v>Roof Weather Station Roof Yearly Rain</v>
      </c>
      <c r="G327" s="21" t="s">
        <v>82</v>
      </c>
      <c r="H327" s="21" t="s">
        <v>59</v>
      </c>
      <c r="I327" s="21" t="s">
        <v>184</v>
      </c>
      <c r="M327" s="21" t="s">
        <v>136</v>
      </c>
      <c r="T327" s="26"/>
      <c r="U327" s="21" t="s">
        <v>496</v>
      </c>
      <c r="V327" s="22"/>
      <c r="W327" s="22"/>
      <c r="X327" s="22"/>
      <c r="Y327" s="22"/>
      <c r="AB327" s="21" t="s">
        <v>60</v>
      </c>
      <c r="AC327" s="21" t="s">
        <v>61</v>
      </c>
      <c r="AE327" s="21" t="s">
        <v>176</v>
      </c>
      <c r="AF327" s="21">
        <v>300</v>
      </c>
      <c r="AG327" s="22" t="s">
        <v>34</v>
      </c>
      <c r="AH327" s="22"/>
      <c r="AI327" s="21" t="s">
        <v>191</v>
      </c>
      <c r="AJ327" s="21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327" s="21" t="str">
        <f>IF(ISBLANK(Table2[[#This Row],[index]]),  "", _xlfn.CONCAT(LOWER(Table2[[#This Row],[device_via_device]]), "/", Table2[[#This Row],[unique_id]]))</f>
        <v>weewx/roof_yearly_rain</v>
      </c>
      <c r="AR327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Yearly Rain</v>
      </c>
      <c r="AY3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21" t="str">
        <f>IF(ISBLANK(Table2[[#This Row],[device_model]]), "", Table2[[#This Row],[device_suggested_area]])</f>
        <v>Roof</v>
      </c>
      <c r="BB327" s="21" t="s">
        <v>474</v>
      </c>
      <c r="BC327" s="21" t="s">
        <v>36</v>
      </c>
      <c r="BD327" s="21" t="s">
        <v>37</v>
      </c>
      <c r="BE327" s="21" t="s">
        <v>1233</v>
      </c>
      <c r="BF327" s="21" t="s">
        <v>38</v>
      </c>
      <c r="BK327" s="21"/>
      <c r="BL327" s="21"/>
      <c r="BM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IF(LEN(Table2[[#This Row],[_device_entity_name]])=0, PROPER(SUBSTITUTE(Table2[[#This Row],[unique_id]], "_", " ")), Table2[[#This Row],[_device_entity_name]]))</f>
        <v>Bertram 2 Office Pantry Battery Percent</v>
      </c>
      <c r="G328" s="21" t="s">
        <v>518</v>
      </c>
      <c r="H328" s="21" t="s">
        <v>1386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21" t="str">
        <f>IF(ISBLANK(Table2[[#This Row],[device_model]]), "", Table2[[#This Row],[device_suggested_area]])</f>
        <v>Pantry</v>
      </c>
      <c r="BB328" s="21" t="s">
        <v>1134</v>
      </c>
      <c r="BC328" s="21" t="s">
        <v>1136</v>
      </c>
      <c r="BD328" s="21" t="s">
        <v>128</v>
      </c>
      <c r="BE328" s="21" t="s">
        <v>476</v>
      </c>
      <c r="BF328" s="21" t="s">
        <v>214</v>
      </c>
      <c r="BK328" s="21"/>
      <c r="BL328" s="21"/>
      <c r="BM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IF(LEN(Table2[[#This Row],[_device_entity_name]])=0, PROPER(SUBSTITUTE(Table2[[#This Row],[unique_id]], "_", " ")), Table2[[#This Row],[_device_entity_name]]))</f>
        <v>Bertram 2 Office Lounge Battery Percent</v>
      </c>
      <c r="G329" s="21" t="s">
        <v>519</v>
      </c>
      <c r="H329" s="21" t="s">
        <v>1386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21" t="str">
        <f>IF(ISBLANK(Table2[[#This Row],[device_model]]), "", Table2[[#This Row],[device_suggested_area]])</f>
        <v>Lounge</v>
      </c>
      <c r="BB329" s="21" t="s">
        <v>1134</v>
      </c>
      <c r="BC329" s="21" t="s">
        <v>1136</v>
      </c>
      <c r="BD329" s="21" t="s">
        <v>128</v>
      </c>
      <c r="BE329" s="21" t="s">
        <v>476</v>
      </c>
      <c r="BF329" s="21" t="s">
        <v>196</v>
      </c>
      <c r="BK329" s="21"/>
      <c r="BL329" s="21"/>
      <c r="BM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IF(LEN(Table2[[#This Row],[_device_entity_name]])=0, PROPER(SUBSTITUTE(Table2[[#This Row],[unique_id]], "_", " ")), Table2[[#This Row],[_device_entity_name]]))</f>
        <v>Bertram 2 Office Dining Battery Percent</v>
      </c>
      <c r="G330" s="21" t="s">
        <v>520</v>
      </c>
      <c r="H330" s="21" t="s">
        <v>1386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21" t="str">
        <f>IF(ISBLANK(Table2[[#This Row],[device_model]]), "", Table2[[#This Row],[device_suggested_area]])</f>
        <v>Dining</v>
      </c>
      <c r="BB330" s="21" t="s">
        <v>1134</v>
      </c>
      <c r="BC330" s="21" t="s">
        <v>1136</v>
      </c>
      <c r="BD330" s="21" t="s">
        <v>128</v>
      </c>
      <c r="BE330" s="21" t="s">
        <v>476</v>
      </c>
      <c r="BF330" s="21" t="s">
        <v>195</v>
      </c>
      <c r="BK330" s="21"/>
      <c r="BL330" s="21"/>
      <c r="BM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IF(LEN(Table2[[#This Row],[_device_entity_name]])=0, PROPER(SUBSTITUTE(Table2[[#This Row],[unique_id]], "_", " ")), Table2[[#This Row],[_device_entity_name]]))</f>
        <v>Bertram 2 Office Basement Battery Percent</v>
      </c>
      <c r="G331" s="21" t="s">
        <v>521</v>
      </c>
      <c r="H331" s="21" t="s">
        <v>1386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21" t="str">
        <f>IF(ISBLANK(Table2[[#This Row],[device_model]]), "", Table2[[#This Row],[device_suggested_area]])</f>
        <v>Basement</v>
      </c>
      <c r="BB331" s="21" t="s">
        <v>1134</v>
      </c>
      <c r="BC331" s="21" t="s">
        <v>1136</v>
      </c>
      <c r="BD331" s="21" t="s">
        <v>128</v>
      </c>
      <c r="BE331" s="21" t="s">
        <v>476</v>
      </c>
      <c r="BF331" s="21" t="s">
        <v>213</v>
      </c>
      <c r="BK331" s="21"/>
      <c r="BL331" s="21"/>
      <c r="BM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834</v>
      </c>
      <c r="F332" s="25" t="str">
        <f>IF(ISBLANK(Table2[[#This Row],[unique_id]]), "", IF(LEN(Table2[[#This Row],[_device_entity_name]])=0, PROPER(SUBSTITUTE(Table2[[#This Row],[unique_id]], "_", " ")), Table2[[#This Row],[_device_entity_name]]))</f>
        <v>Parents Move Battery</v>
      </c>
      <c r="G332" s="21" t="s">
        <v>522</v>
      </c>
      <c r="H332" s="21" t="s">
        <v>1386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21" t="str">
        <f>IF(ISBLANK(Table2[[#This Row],[device_model]]), "", Table2[[#This Row],[device_suggested_area]])</f>
        <v/>
      </c>
      <c r="BE332" s="22"/>
      <c r="BK332" s="21"/>
      <c r="BL332" s="21"/>
      <c r="BM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833</v>
      </c>
      <c r="F333" s="25" t="str">
        <f>IF(ISBLANK(Table2[[#This Row],[unique_id]]), "", IF(LEN(Table2[[#This Row],[_device_entity_name]])=0, PROPER(SUBSTITUTE(Table2[[#This Row],[unique_id]], "_", " ")), Table2[[#This Row],[_device_entity_name]]))</f>
        <v>Kitchen Move Battery</v>
      </c>
      <c r="G333" s="21" t="s">
        <v>523</v>
      </c>
      <c r="H333" s="21" t="s">
        <v>1386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21" t="str">
        <f>IF(ISBLANK(Table2[[#This Row],[device_model]]), "", Table2[[#This Row],[device_suggested_area]])</f>
        <v/>
      </c>
      <c r="BE333" s="22"/>
      <c r="BK333" s="21"/>
      <c r="BL333" s="21"/>
      <c r="BM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34" s="21" t="s">
        <v>334</v>
      </c>
      <c r="H334" s="21" t="s">
        <v>1386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21" t="str">
        <f>IF(ISBLANK(Table2[[#This Row],[device_model]]), "", Table2[[#This Row],[device_suggested_area]])</f>
        <v/>
      </c>
      <c r="BE334" s="22"/>
      <c r="BK334" s="21"/>
      <c r="BL334" s="21"/>
      <c r="BM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21">
        <v>2565</v>
      </c>
      <c r="B335" s="21" t="s">
        <v>26</v>
      </c>
      <c r="C335" s="21" t="s">
        <v>877</v>
      </c>
      <c r="D335" s="21" t="s">
        <v>27</v>
      </c>
      <c r="E335" s="21" t="s">
        <v>934</v>
      </c>
      <c r="F335" s="25" t="str">
        <f>IF(ISBLANK(Table2[[#This Row],[unique_id]]), "", IF(LEN(Table2[[#This Row],[_device_entity_name]])=0, PROPER(SUBSTITUTE(Table2[[#This Row],[unique_id]], "_", " ")), Table2[[#This Row],[_device_entity_name]]))</f>
        <v>All Standby</v>
      </c>
      <c r="G335" s="21" t="s">
        <v>935</v>
      </c>
      <c r="H335" s="21" t="s">
        <v>586</v>
      </c>
      <c r="I335" s="21" t="s">
        <v>295</v>
      </c>
      <c r="O335" s="22" t="s">
        <v>888</v>
      </c>
      <c r="R335" s="45"/>
      <c r="T335" s="26" t="s">
        <v>933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21" t="str">
        <f>IF(ISBLANK(Table2[[#This Row],[device_model]]), "", Table2[[#This Row],[device_suggested_area]])</f>
        <v/>
      </c>
      <c r="BE335" s="22"/>
      <c r="BK335" s="21"/>
      <c r="BL335" s="21"/>
      <c r="BM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21">
        <v>2566</v>
      </c>
      <c r="B336" s="21" t="s">
        <v>26</v>
      </c>
      <c r="C336" s="21" t="s">
        <v>911</v>
      </c>
      <c r="D336" s="21" t="s">
        <v>149</v>
      </c>
      <c r="E336" s="26" t="s">
        <v>1240</v>
      </c>
      <c r="F336" s="25" t="str">
        <f>IF(ISBLANK(Table2[[#This Row],[unique_id]]), "", IF(LEN(Table2[[#This Row],[_device_entity_name]])=0, PROPER(SUBSTITUTE(Table2[[#This Row],[unique_id]], "_", " ")), Table2[[#This Row],[_device_entity_name]]))</f>
        <v>Template Lounge Tv Plug Proxy</v>
      </c>
      <c r="G336" s="21" t="s">
        <v>181</v>
      </c>
      <c r="H336" s="21" t="s">
        <v>586</v>
      </c>
      <c r="I336" s="21" t="s">
        <v>295</v>
      </c>
      <c r="O336" s="22" t="s">
        <v>888</v>
      </c>
      <c r="P336" s="21" t="s">
        <v>166</v>
      </c>
      <c r="Q336" s="21" t="s">
        <v>858</v>
      </c>
      <c r="R336" s="45" t="s">
        <v>843</v>
      </c>
      <c r="S336" s="21" t="str">
        <f>Table2[[#This Row],[friendly_name]]</f>
        <v>Lounge TV</v>
      </c>
      <c r="T336" s="26" t="s">
        <v>1237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21" t="str">
        <f>IF(ISBLANK(Table2[[#This Row],[device_model]]), "", Table2[[#This Row],[device_suggested_area]])</f>
        <v>Lounge</v>
      </c>
      <c r="BB336" s="21" t="s">
        <v>1122</v>
      </c>
      <c r="BC336" s="21" t="s">
        <v>365</v>
      </c>
      <c r="BD336" s="21" t="s">
        <v>236</v>
      </c>
      <c r="BE336" s="21" t="s">
        <v>368</v>
      </c>
      <c r="BF336" s="21" t="s">
        <v>196</v>
      </c>
      <c r="BK336" s="21"/>
      <c r="BL336" s="21"/>
      <c r="BM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1239</v>
      </c>
      <c r="F337" s="25" t="str">
        <f>IF(ISBLANK(Table2[[#This Row],[unique_id]]), "", IF(LEN(Table2[[#This Row],[_device_entity_name]])=0, PROPER(SUBSTITUTE(Table2[[#This Row],[unique_id]], "_", " ")), Table2[[#This Row],[_device_entity_name]]))</f>
        <v>Lounge Tv 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888</v>
      </c>
      <c r="P337" s="21" t="s">
        <v>166</v>
      </c>
      <c r="Q337" s="21" t="s">
        <v>858</v>
      </c>
      <c r="R337" s="45" t="s">
        <v>843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21" t="str">
        <f>IF(ISBLANK(Table2[[#This Row],[device_model]]), "", Table2[[#This Row],[device_suggested_area]])</f>
        <v>Lounge</v>
      </c>
      <c r="BB337" s="21" t="s">
        <v>1122</v>
      </c>
      <c r="BC337" s="21" t="s">
        <v>365</v>
      </c>
      <c r="BD337" s="21" t="s">
        <v>236</v>
      </c>
      <c r="BE337" s="21" t="s">
        <v>368</v>
      </c>
      <c r="BF337" s="21" t="s">
        <v>196</v>
      </c>
      <c r="BI337" s="21" t="s">
        <v>1115</v>
      </c>
      <c r="BJ337" s="21" t="s">
        <v>446</v>
      </c>
      <c r="BK337" s="21" t="s">
        <v>355</v>
      </c>
      <c r="BL337" s="21" t="s">
        <v>438</v>
      </c>
      <c r="BM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hidden="1" customHeight="1">
      <c r="A338" s="21">
        <v>2568</v>
      </c>
      <c r="B338" s="21" t="s">
        <v>26</v>
      </c>
      <c r="C338" s="21" t="s">
        <v>911</v>
      </c>
      <c r="D338" s="21" t="s">
        <v>149</v>
      </c>
      <c r="E338" s="26" t="s">
        <v>1092</v>
      </c>
      <c r="F338" s="25" t="str">
        <f>IF(ISBLANK(Table2[[#This Row],[unique_id]]), "", IF(LEN(Table2[[#This Row],[_device_entity_name]])=0, PROPER(SUBSTITUTE(Table2[[#This Row],[unique_id]], "_", " ")), Table2[[#This Row],[_device_entity_name]]))</f>
        <v>Template Lounge Sub Plug Proxy</v>
      </c>
      <c r="G338" s="21" t="s">
        <v>892</v>
      </c>
      <c r="H338" s="21" t="s">
        <v>586</v>
      </c>
      <c r="I338" s="21" t="s">
        <v>295</v>
      </c>
      <c r="O338" s="22" t="s">
        <v>888</v>
      </c>
      <c r="P338" s="21" t="s">
        <v>166</v>
      </c>
      <c r="Q338" s="21" t="s">
        <v>858</v>
      </c>
      <c r="R338" s="45" t="s">
        <v>843</v>
      </c>
      <c r="S338" s="21" t="str">
        <f>Table2[[#This Row],[friendly_name]]</f>
        <v>Lounge Sub</v>
      </c>
      <c r="T338" s="26" t="s">
        <v>1237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21" t="str">
        <f>IF(ISBLANK(Table2[[#This Row],[device_model]]), "", Table2[[#This Row],[device_suggested_area]])</f>
        <v>Lounge</v>
      </c>
      <c r="BB338" s="21" t="s">
        <v>1165</v>
      </c>
      <c r="BC338" s="24" t="s">
        <v>366</v>
      </c>
      <c r="BD338" s="21" t="s">
        <v>236</v>
      </c>
      <c r="BE338" s="21" t="s">
        <v>367</v>
      </c>
      <c r="BF338" s="21" t="s">
        <v>196</v>
      </c>
      <c r="BK338" s="21"/>
      <c r="BL338" s="21"/>
      <c r="BM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943</v>
      </c>
      <c r="F339" s="25" t="str">
        <f>IF(ISBLANK(Table2[[#This Row],[unique_id]]), "", IF(LEN(Table2[[#This Row],[_device_entity_name]])=0, PROPER(SUBSTITUTE(Table2[[#This Row],[unique_id]], "_", " ")), Table2[[#This Row],[_device_entity_name]]))</f>
        <v>Lounge Sub Plug</v>
      </c>
      <c r="G339" s="21" t="s">
        <v>892</v>
      </c>
      <c r="H339" s="21" t="s">
        <v>586</v>
      </c>
      <c r="I339" s="21" t="s">
        <v>295</v>
      </c>
      <c r="M339" s="21" t="s">
        <v>261</v>
      </c>
      <c r="O339" s="22" t="s">
        <v>888</v>
      </c>
      <c r="P339" s="21" t="s">
        <v>166</v>
      </c>
      <c r="Q339" s="21" t="s">
        <v>858</v>
      </c>
      <c r="R339" s="45" t="s">
        <v>843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893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21" t="str">
        <f>IF(ISBLANK(Table2[[#This Row],[device_model]]), "", Table2[[#This Row],[device_suggested_area]])</f>
        <v>Lounge</v>
      </c>
      <c r="BB339" s="21" t="s">
        <v>1165</v>
      </c>
      <c r="BC339" s="24" t="s">
        <v>366</v>
      </c>
      <c r="BD339" s="21" t="s">
        <v>236</v>
      </c>
      <c r="BE339" s="21" t="s">
        <v>367</v>
      </c>
      <c r="BF339" s="21" t="s">
        <v>196</v>
      </c>
      <c r="BI339" s="21" t="s">
        <v>1115</v>
      </c>
      <c r="BJ339" s="21" t="s">
        <v>446</v>
      </c>
      <c r="BK339" s="21" t="s">
        <v>345</v>
      </c>
      <c r="BL339" s="21" t="s">
        <v>428</v>
      </c>
      <c r="BM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hidden="1" customHeight="1">
      <c r="A340" s="21">
        <v>2570</v>
      </c>
      <c r="B340" s="21" t="s">
        <v>26</v>
      </c>
      <c r="C340" s="21" t="s">
        <v>911</v>
      </c>
      <c r="D340" s="21" t="s">
        <v>149</v>
      </c>
      <c r="E340" s="26" t="s">
        <v>1093</v>
      </c>
      <c r="F340" s="25" t="str">
        <f>IF(ISBLANK(Table2[[#This Row],[unique_id]]), "", IF(LEN(Table2[[#This Row],[_device_entity_name]])=0, PROPER(SUBSTITUTE(Table2[[#This Row],[unique_id]], "_", " ")), Table2[[#This Row],[_device_entity_name]]))</f>
        <v>Template Study Outlet Plug Proxy</v>
      </c>
      <c r="G340" s="21" t="s">
        <v>229</v>
      </c>
      <c r="H340" s="21" t="s">
        <v>586</v>
      </c>
      <c r="I340" s="21" t="s">
        <v>295</v>
      </c>
      <c r="O340" s="22" t="s">
        <v>888</v>
      </c>
      <c r="P340" s="21" t="s">
        <v>166</v>
      </c>
      <c r="Q340" s="21" t="s">
        <v>858</v>
      </c>
      <c r="R340" s="21" t="s">
        <v>586</v>
      </c>
      <c r="S340" s="21" t="str">
        <f>Table2[[#This Row],[friendly_name]]</f>
        <v>Study Outlet</v>
      </c>
      <c r="T340" s="26" t="s">
        <v>1236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21" t="str">
        <f>IF(ISBLANK(Table2[[#This Row],[device_model]]), "", Table2[[#This Row],[device_suggested_area]])</f>
        <v>Study</v>
      </c>
      <c r="BB340" s="21" t="s">
        <v>1162</v>
      </c>
      <c r="BC340" s="24" t="s">
        <v>366</v>
      </c>
      <c r="BD340" s="21" t="s">
        <v>236</v>
      </c>
      <c r="BE340" s="21" t="s">
        <v>367</v>
      </c>
      <c r="BF340" s="21" t="s">
        <v>362</v>
      </c>
      <c r="BK340" s="21"/>
      <c r="BL340" s="21"/>
      <c r="BM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944</v>
      </c>
      <c r="F341" s="25" t="str">
        <f>IF(ISBLANK(Table2[[#This Row],[unique_id]]), "", IF(LEN(Table2[[#This Row],[_device_entity_name]])=0, PROPER(SUBSTITUTE(Table2[[#This Row],[unique_id]], "_", " ")), Table2[[#This Row],[_device_entity_name]]))</f>
        <v>Study Outlet 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888</v>
      </c>
      <c r="P341" s="21" t="s">
        <v>166</v>
      </c>
      <c r="Q341" s="21" t="s">
        <v>858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21" t="str">
        <f>IF(ISBLANK(Table2[[#This Row],[device_model]]), "", Table2[[#This Row],[device_suggested_area]])</f>
        <v>Study</v>
      </c>
      <c r="BB341" s="21" t="s">
        <v>1162</v>
      </c>
      <c r="BC341" s="24" t="s">
        <v>366</v>
      </c>
      <c r="BD341" s="21" t="s">
        <v>236</v>
      </c>
      <c r="BE341" s="21" t="s">
        <v>367</v>
      </c>
      <c r="BF341" s="21" t="s">
        <v>362</v>
      </c>
      <c r="BI341" s="21" t="s">
        <v>1115</v>
      </c>
      <c r="BJ341" s="21" t="s">
        <v>446</v>
      </c>
      <c r="BK341" s="21" t="s">
        <v>357</v>
      </c>
      <c r="BL341" s="21" t="s">
        <v>440</v>
      </c>
      <c r="BM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hidden="1" customHeight="1">
      <c r="A342" s="21">
        <v>2572</v>
      </c>
      <c r="B342" s="21" t="s">
        <v>26</v>
      </c>
      <c r="C342" s="21" t="s">
        <v>911</v>
      </c>
      <c r="D342" s="21" t="s">
        <v>149</v>
      </c>
      <c r="E342" s="26" t="s">
        <v>1094</v>
      </c>
      <c r="F342" s="25" t="str">
        <f>IF(ISBLANK(Table2[[#This Row],[unique_id]]), "", IF(LEN(Table2[[#This Row],[_device_entity_name]])=0, PROPER(SUBSTITUTE(Table2[[#This Row],[unique_id]], "_", " ")), Table2[[#This Row],[_device_entity_name]]))</f>
        <v>Template Office Outlet Plug Proxy</v>
      </c>
      <c r="G342" s="21" t="s">
        <v>228</v>
      </c>
      <c r="H342" s="21" t="s">
        <v>586</v>
      </c>
      <c r="I342" s="21" t="s">
        <v>295</v>
      </c>
      <c r="O342" s="22" t="s">
        <v>888</v>
      </c>
      <c r="P342" s="21" t="s">
        <v>166</v>
      </c>
      <c r="Q342" s="21" t="s">
        <v>858</v>
      </c>
      <c r="R342" s="21" t="s">
        <v>586</v>
      </c>
      <c r="S342" s="21" t="str">
        <f>Table2[[#This Row],[friendly_name]]</f>
        <v>Office Outlet</v>
      </c>
      <c r="T342" s="26" t="s">
        <v>1236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21" t="str">
        <f>IF(ISBLANK(Table2[[#This Row],[device_model]]), "", Table2[[#This Row],[device_suggested_area]])</f>
        <v>Office</v>
      </c>
      <c r="BB342" s="21" t="s">
        <v>1162</v>
      </c>
      <c r="BC342" s="24" t="s">
        <v>366</v>
      </c>
      <c r="BD342" s="21" t="s">
        <v>236</v>
      </c>
      <c r="BE342" s="21" t="s">
        <v>367</v>
      </c>
      <c r="BF342" s="21" t="s">
        <v>215</v>
      </c>
      <c r="BK342" s="21"/>
      <c r="BL342" s="21"/>
      <c r="BM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945</v>
      </c>
      <c r="F343" s="25" t="str">
        <f>IF(ISBLANK(Table2[[#This Row],[unique_id]]), "", IF(LEN(Table2[[#This Row],[_device_entity_name]])=0, PROPER(SUBSTITUTE(Table2[[#This Row],[unique_id]], "_", " ")), Table2[[#This Row],[_device_entity_name]]))</f>
        <v>Office Outlet 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888</v>
      </c>
      <c r="P343" s="21" t="s">
        <v>166</v>
      </c>
      <c r="Q343" s="21" t="s">
        <v>858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21" t="str">
        <f>IF(ISBLANK(Table2[[#This Row],[device_model]]), "", Table2[[#This Row],[device_suggested_area]])</f>
        <v>Office</v>
      </c>
      <c r="BB343" s="21" t="s">
        <v>1162</v>
      </c>
      <c r="BC343" s="24" t="s">
        <v>366</v>
      </c>
      <c r="BD343" s="21" t="s">
        <v>236</v>
      </c>
      <c r="BE343" s="21" t="s">
        <v>367</v>
      </c>
      <c r="BF343" s="21" t="s">
        <v>215</v>
      </c>
      <c r="BI343" s="21" t="s">
        <v>1116</v>
      </c>
      <c r="BJ343" s="21" t="s">
        <v>446</v>
      </c>
      <c r="BK343" s="21" t="s">
        <v>358</v>
      </c>
      <c r="BL343" s="21" t="s">
        <v>441</v>
      </c>
      <c r="BM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hidden="1" customHeight="1">
      <c r="A344" s="21">
        <v>2574</v>
      </c>
      <c r="B344" s="21" t="s">
        <v>26</v>
      </c>
      <c r="C344" s="21" t="s">
        <v>911</v>
      </c>
      <c r="D344" s="21" t="s">
        <v>149</v>
      </c>
      <c r="E344" s="26" t="s">
        <v>1095</v>
      </c>
      <c r="F344" s="25" t="str">
        <f>IF(ISBLANK(Table2[[#This Row],[unique_id]]), "", IF(LEN(Table2[[#This Row],[_device_entity_name]])=0, PROPER(SUBSTITUTE(Table2[[#This Row],[unique_id]], "_", " ")), Table2[[#This Row],[_device_entity_name]]))</f>
        <v>Template Kitchen Dish Washer Plug Proxy</v>
      </c>
      <c r="G344" s="21" t="s">
        <v>231</v>
      </c>
      <c r="H344" s="21" t="s">
        <v>586</v>
      </c>
      <c r="I344" s="21" t="s">
        <v>295</v>
      </c>
      <c r="O344" s="22" t="s">
        <v>888</v>
      </c>
      <c r="P344" s="21" t="s">
        <v>166</v>
      </c>
      <c r="Q344" s="21" t="s">
        <v>859</v>
      </c>
      <c r="R344" s="21" t="s">
        <v>869</v>
      </c>
      <c r="S344" s="21" t="str">
        <f>Table2[[#This Row],[friendly_name]]</f>
        <v>Dish Washer</v>
      </c>
      <c r="T344" s="26" t="s">
        <v>1236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21" t="str">
        <f>IF(ISBLANK(Table2[[#This Row],[device_model]]), "", Table2[[#This Row],[device_suggested_area]])</f>
        <v>Kitchen</v>
      </c>
      <c r="BB344" s="21" t="s">
        <v>231</v>
      </c>
      <c r="BC344" s="24" t="s">
        <v>366</v>
      </c>
      <c r="BD344" s="21" t="s">
        <v>236</v>
      </c>
      <c r="BE344" s="21" t="s">
        <v>367</v>
      </c>
      <c r="BF344" s="21" t="s">
        <v>208</v>
      </c>
      <c r="BK344" s="21"/>
      <c r="BL344" s="21"/>
      <c r="BM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946</v>
      </c>
      <c r="F345" s="25" t="str">
        <f>IF(ISBLANK(Table2[[#This Row],[unique_id]]), "", IF(LEN(Table2[[#This Row],[_device_entity_name]])=0, PROPER(SUBSTITUTE(Table2[[#This Row],[unique_id]], "_", " ")), Table2[[#This Row],[_device_entity_name]]))</f>
        <v>Kitchen Dish Washer 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888</v>
      </c>
      <c r="P345" s="21" t="s">
        <v>166</v>
      </c>
      <c r="Q345" s="21" t="s">
        <v>859</v>
      </c>
      <c r="R345" s="21" t="s">
        <v>869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21" t="str">
        <f>IF(ISBLANK(Table2[[#This Row],[device_model]]), "", Table2[[#This Row],[device_suggested_area]])</f>
        <v>Kitchen</v>
      </c>
      <c r="BB345" s="21" t="s">
        <v>231</v>
      </c>
      <c r="BC345" s="24" t="s">
        <v>366</v>
      </c>
      <c r="BD345" s="21" t="s">
        <v>236</v>
      </c>
      <c r="BE345" s="21" t="s">
        <v>367</v>
      </c>
      <c r="BF345" s="21" t="s">
        <v>208</v>
      </c>
      <c r="BI345" s="21" t="s">
        <v>1115</v>
      </c>
      <c r="BJ345" s="21" t="s">
        <v>446</v>
      </c>
      <c r="BK345" s="21" t="s">
        <v>348</v>
      </c>
      <c r="BL345" s="21" t="s">
        <v>431</v>
      </c>
      <c r="BM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hidden="1" customHeight="1">
      <c r="A346" s="21">
        <v>2576</v>
      </c>
      <c r="B346" s="21" t="s">
        <v>26</v>
      </c>
      <c r="C346" s="21" t="s">
        <v>911</v>
      </c>
      <c r="D346" s="21" t="s">
        <v>149</v>
      </c>
      <c r="E346" s="26" t="s">
        <v>1096</v>
      </c>
      <c r="F346" s="25" t="str">
        <f>IF(ISBLANK(Table2[[#This Row],[unique_id]]), "", IF(LEN(Table2[[#This Row],[_device_entity_name]])=0, PROPER(SUBSTITUTE(Table2[[#This Row],[unique_id]], "_", " ")), Table2[[#This Row],[_device_entity_name]]))</f>
        <v>Template Laundry Clothes Dryer Plug Proxy</v>
      </c>
      <c r="G346" s="21" t="s">
        <v>232</v>
      </c>
      <c r="H346" s="21" t="s">
        <v>586</v>
      </c>
      <c r="I346" s="21" t="s">
        <v>295</v>
      </c>
      <c r="O346" s="22" t="s">
        <v>888</v>
      </c>
      <c r="P346" s="21" t="s">
        <v>166</v>
      </c>
      <c r="Q346" s="21" t="s">
        <v>859</v>
      </c>
      <c r="R346" s="21" t="s">
        <v>869</v>
      </c>
      <c r="S346" s="21" t="str">
        <f>Table2[[#This Row],[friendly_name]]</f>
        <v>Clothes Dryer</v>
      </c>
      <c r="T346" s="26" t="s">
        <v>1236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21" t="str">
        <f>IF(ISBLANK(Table2[[#This Row],[device_model]]), "", Table2[[#This Row],[device_suggested_area]])</f>
        <v>Laundry</v>
      </c>
      <c r="BB346" s="21" t="s">
        <v>232</v>
      </c>
      <c r="BC346" s="24" t="s">
        <v>366</v>
      </c>
      <c r="BD346" s="21" t="s">
        <v>236</v>
      </c>
      <c r="BE346" s="21" t="s">
        <v>367</v>
      </c>
      <c r="BF346" s="21" t="s">
        <v>216</v>
      </c>
      <c r="BK346" s="21"/>
      <c r="BL346" s="21"/>
      <c r="BM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947</v>
      </c>
      <c r="F347" s="25" t="str">
        <f>IF(ISBLANK(Table2[[#This Row],[unique_id]]), "", IF(LEN(Table2[[#This Row],[_device_entity_name]])=0, PROPER(SUBSTITUTE(Table2[[#This Row],[unique_id]], "_", " ")), Table2[[#This Row],[_device_entity_name]]))</f>
        <v>Laundry Clothes Dryer 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888</v>
      </c>
      <c r="P347" s="21" t="s">
        <v>166</v>
      </c>
      <c r="Q347" s="21" t="s">
        <v>859</v>
      </c>
      <c r="R347" s="21" t="s">
        <v>869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21" t="str">
        <f>IF(ISBLANK(Table2[[#This Row],[device_model]]), "", Table2[[#This Row],[device_suggested_area]])</f>
        <v>Laundry</v>
      </c>
      <c r="BB347" s="21" t="s">
        <v>232</v>
      </c>
      <c r="BC347" s="24" t="s">
        <v>366</v>
      </c>
      <c r="BD347" s="21" t="s">
        <v>236</v>
      </c>
      <c r="BE347" s="21" t="s">
        <v>367</v>
      </c>
      <c r="BF347" s="21" t="s">
        <v>216</v>
      </c>
      <c r="BI347" s="21" t="s">
        <v>1115</v>
      </c>
      <c r="BJ347" s="21" t="s">
        <v>446</v>
      </c>
      <c r="BK347" s="21" t="s">
        <v>349</v>
      </c>
      <c r="BL347" s="21" t="s">
        <v>432</v>
      </c>
      <c r="BM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hidden="1" customHeight="1">
      <c r="A348" s="21">
        <v>2578</v>
      </c>
      <c r="B348" s="21" t="s">
        <v>26</v>
      </c>
      <c r="C348" s="21" t="s">
        <v>911</v>
      </c>
      <c r="D348" s="21" t="s">
        <v>149</v>
      </c>
      <c r="E348" s="26" t="s">
        <v>1097</v>
      </c>
      <c r="F348" s="25" t="str">
        <f>IF(ISBLANK(Table2[[#This Row],[unique_id]]), "", IF(LEN(Table2[[#This Row],[_device_entity_name]])=0, PROPER(SUBSTITUTE(Table2[[#This Row],[unique_id]], "_", " ")), Table2[[#This Row],[_device_entity_name]]))</f>
        <v>Template Laundry Washing Machine Plug Proxy</v>
      </c>
      <c r="G348" s="21" t="s">
        <v>230</v>
      </c>
      <c r="H348" s="21" t="s">
        <v>586</v>
      </c>
      <c r="I348" s="21" t="s">
        <v>295</v>
      </c>
      <c r="O348" s="22" t="s">
        <v>888</v>
      </c>
      <c r="P348" s="21" t="s">
        <v>166</v>
      </c>
      <c r="Q348" s="21" t="s">
        <v>859</v>
      </c>
      <c r="R348" s="21" t="s">
        <v>869</v>
      </c>
      <c r="S348" s="21" t="str">
        <f>Table2[[#This Row],[friendly_name]]</f>
        <v>Washing Machine</v>
      </c>
      <c r="T348" s="26" t="s">
        <v>1236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21" t="str">
        <f>IF(ISBLANK(Table2[[#This Row],[device_model]]), "", Table2[[#This Row],[device_suggested_area]])</f>
        <v>Laundry</v>
      </c>
      <c r="BB348" s="21" t="s">
        <v>230</v>
      </c>
      <c r="BC348" s="24" t="s">
        <v>366</v>
      </c>
      <c r="BD348" s="21" t="s">
        <v>236</v>
      </c>
      <c r="BE348" s="21" t="s">
        <v>367</v>
      </c>
      <c r="BF348" s="21" t="s">
        <v>216</v>
      </c>
      <c r="BK348" s="21"/>
      <c r="BL348" s="21"/>
      <c r="BM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948</v>
      </c>
      <c r="F349" s="25" t="str">
        <f>IF(ISBLANK(Table2[[#This Row],[unique_id]]), "", IF(LEN(Table2[[#This Row],[_device_entity_name]])=0, PROPER(SUBSTITUTE(Table2[[#This Row],[unique_id]], "_", " ")), Table2[[#This Row],[_device_entity_name]]))</f>
        <v>Laundry Washing Machine 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888</v>
      </c>
      <c r="P349" s="21" t="s">
        <v>166</v>
      </c>
      <c r="Q349" s="21" t="s">
        <v>859</v>
      </c>
      <c r="R349" s="21" t="s">
        <v>869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21" t="str">
        <f>IF(ISBLANK(Table2[[#This Row],[device_model]]), "", Table2[[#This Row],[device_suggested_area]])</f>
        <v>Laundry</v>
      </c>
      <c r="BB349" s="21" t="s">
        <v>230</v>
      </c>
      <c r="BC349" s="24" t="s">
        <v>366</v>
      </c>
      <c r="BD349" s="21" t="s">
        <v>236</v>
      </c>
      <c r="BE349" s="21" t="s">
        <v>367</v>
      </c>
      <c r="BF349" s="21" t="s">
        <v>216</v>
      </c>
      <c r="BI349" s="21" t="s">
        <v>1115</v>
      </c>
      <c r="BJ349" s="21" t="s">
        <v>446</v>
      </c>
      <c r="BK349" s="21" t="s">
        <v>350</v>
      </c>
      <c r="BL349" s="21" t="s">
        <v>433</v>
      </c>
      <c r="BM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hidden="1" customHeight="1">
      <c r="A350" s="21">
        <v>2580</v>
      </c>
      <c r="B350" s="21" t="s">
        <v>26</v>
      </c>
      <c r="C350" s="21" t="s">
        <v>911</v>
      </c>
      <c r="D350" s="21" t="s">
        <v>149</v>
      </c>
      <c r="E350" s="26" t="s">
        <v>1098</v>
      </c>
      <c r="F350" s="25" t="str">
        <f>IF(ISBLANK(Table2[[#This Row],[unique_id]]), "", IF(LEN(Table2[[#This Row],[_device_entity_name]])=0, PROPER(SUBSTITUTE(Table2[[#This Row],[unique_id]], "_", " ")), Table2[[#This Row],[_device_entity_name]]))</f>
        <v>Template Kitchen Coffee Machine Plug Proxy</v>
      </c>
      <c r="G350" s="21" t="s">
        <v>135</v>
      </c>
      <c r="H350" s="21" t="s">
        <v>586</v>
      </c>
      <c r="I350" s="21" t="s">
        <v>295</v>
      </c>
      <c r="O350" s="22" t="s">
        <v>888</v>
      </c>
      <c r="P350" s="21" t="s">
        <v>166</v>
      </c>
      <c r="Q350" s="21" t="s">
        <v>859</v>
      </c>
      <c r="R350" s="21" t="s">
        <v>869</v>
      </c>
      <c r="S350" s="21" t="str">
        <f>Table2[[#This Row],[friendly_name]]</f>
        <v>Coffee Machine</v>
      </c>
      <c r="T350" s="26" t="s">
        <v>1236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21" t="str">
        <f>IF(ISBLANK(Table2[[#This Row],[device_model]]), "", Table2[[#This Row],[device_suggested_area]])</f>
        <v>Kitchen</v>
      </c>
      <c r="BB350" s="21" t="s">
        <v>135</v>
      </c>
      <c r="BC350" s="24" t="s">
        <v>366</v>
      </c>
      <c r="BD350" s="21" t="s">
        <v>236</v>
      </c>
      <c r="BE350" s="21" t="s">
        <v>367</v>
      </c>
      <c r="BF350" s="21" t="s">
        <v>208</v>
      </c>
      <c r="BK350" s="21"/>
      <c r="BL350" s="21"/>
      <c r="BM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949</v>
      </c>
      <c r="F351" s="25" t="str">
        <f>IF(ISBLANK(Table2[[#This Row],[unique_id]]), "", IF(LEN(Table2[[#This Row],[_device_entity_name]])=0, PROPER(SUBSTITUTE(Table2[[#This Row],[unique_id]], "_", " ")), Table2[[#This Row],[_device_entity_name]]))</f>
        <v>Kitchen Coffee Machine 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888</v>
      </c>
      <c r="P351" s="21" t="s">
        <v>166</v>
      </c>
      <c r="Q351" s="21" t="s">
        <v>859</v>
      </c>
      <c r="R351" s="21" t="s">
        <v>869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21" t="str">
        <f>IF(ISBLANK(Table2[[#This Row],[device_model]]), "", Table2[[#This Row],[device_suggested_area]])</f>
        <v>Kitchen</v>
      </c>
      <c r="BB351" s="21" t="s">
        <v>135</v>
      </c>
      <c r="BC351" s="21" t="s">
        <v>366</v>
      </c>
      <c r="BD351" s="21" t="s">
        <v>236</v>
      </c>
      <c r="BE351" s="21" t="s">
        <v>367</v>
      </c>
      <c r="BF351" s="21" t="s">
        <v>208</v>
      </c>
      <c r="BI351" s="21" t="s">
        <v>1115</v>
      </c>
      <c r="BJ351" s="21" t="s">
        <v>446</v>
      </c>
      <c r="BK351" s="21" t="s">
        <v>351</v>
      </c>
      <c r="BL351" s="21" t="s">
        <v>434</v>
      </c>
      <c r="BM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hidden="1" customHeight="1">
      <c r="A352" s="21">
        <v>2582</v>
      </c>
      <c r="B352" s="21" t="s">
        <v>26</v>
      </c>
      <c r="C352" s="21" t="s">
        <v>911</v>
      </c>
      <c r="D352" s="21" t="s">
        <v>149</v>
      </c>
      <c r="E352" s="26" t="s">
        <v>1099</v>
      </c>
      <c r="F352" s="25" t="str">
        <f>IF(ISBLANK(Table2[[#This Row],[unique_id]]), "", IF(LEN(Table2[[#This Row],[_device_entity_name]])=0, PROPER(SUBSTITUTE(Table2[[#This Row],[unique_id]], "_", " ")), Table2[[#This Row],[_device_entity_name]]))</f>
        <v>Template Kitchen Fridge Plug Proxy</v>
      </c>
      <c r="G352" s="21" t="s">
        <v>226</v>
      </c>
      <c r="H352" s="21" t="s">
        <v>586</v>
      </c>
      <c r="I352" s="21" t="s">
        <v>295</v>
      </c>
      <c r="O352" s="22" t="s">
        <v>888</v>
      </c>
      <c r="P352" s="21" t="s">
        <v>166</v>
      </c>
      <c r="Q352" s="21" t="s">
        <v>858</v>
      </c>
      <c r="R352" s="21" t="s">
        <v>870</v>
      </c>
      <c r="S352" s="21" t="str">
        <f>Table2[[#This Row],[friendly_name]]</f>
        <v>Kitchen Fridge</v>
      </c>
      <c r="T352" s="26" t="s">
        <v>1237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21" t="str">
        <f>IF(ISBLANK(Table2[[#This Row],[device_model]]), "", Table2[[#This Row],[device_suggested_area]])</f>
        <v>Kitchen</v>
      </c>
      <c r="BB352" s="21" t="s">
        <v>1166</v>
      </c>
      <c r="BC352" s="21" t="s">
        <v>365</v>
      </c>
      <c r="BD352" s="21" t="s">
        <v>236</v>
      </c>
      <c r="BE352" s="21" t="s">
        <v>368</v>
      </c>
      <c r="BF352" s="21" t="s">
        <v>208</v>
      </c>
      <c r="BK352" s="21"/>
      <c r="BL352" s="21"/>
      <c r="BM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950</v>
      </c>
      <c r="F353" s="25" t="str">
        <f>IF(ISBLANK(Table2[[#This Row],[unique_id]]), "", IF(LEN(Table2[[#This Row],[_device_entity_name]])=0, PROPER(SUBSTITUTE(Table2[[#This Row],[unique_id]], "_", " ")), Table2[[#This Row],[_device_entity_name]]))</f>
        <v>Kitchen Fridge 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888</v>
      </c>
      <c r="P353" s="21" t="s">
        <v>166</v>
      </c>
      <c r="Q353" s="21" t="s">
        <v>858</v>
      </c>
      <c r="R353" s="21" t="s">
        <v>870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21" t="str">
        <f>IF(ISBLANK(Table2[[#This Row],[device_model]]), "", Table2[[#This Row],[device_suggested_area]])</f>
        <v>Kitchen</v>
      </c>
      <c r="BB353" s="21" t="s">
        <v>1166</v>
      </c>
      <c r="BC353" s="21" t="s">
        <v>365</v>
      </c>
      <c r="BD353" s="21" t="s">
        <v>236</v>
      </c>
      <c r="BE353" s="21" t="s">
        <v>368</v>
      </c>
      <c r="BF353" s="21" t="s">
        <v>208</v>
      </c>
      <c r="BI353" s="21" t="s">
        <v>1115</v>
      </c>
      <c r="BJ353" s="21" t="s">
        <v>446</v>
      </c>
      <c r="BK353" s="21" t="s">
        <v>352</v>
      </c>
      <c r="BL353" s="21" t="s">
        <v>435</v>
      </c>
      <c r="BM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hidden="1" customHeight="1">
      <c r="A354" s="21">
        <v>2584</v>
      </c>
      <c r="B354" s="21" t="s">
        <v>26</v>
      </c>
      <c r="C354" s="21" t="s">
        <v>911</v>
      </c>
      <c r="D354" s="21" t="s">
        <v>149</v>
      </c>
      <c r="E354" s="26" t="s">
        <v>1100</v>
      </c>
      <c r="F354" s="25" t="str">
        <f>IF(ISBLANK(Table2[[#This Row],[unique_id]]), "", IF(LEN(Table2[[#This Row],[_device_entity_name]])=0, PROPER(SUBSTITUTE(Table2[[#This Row],[unique_id]], "_", " ")), Table2[[#This Row],[_device_entity_name]]))</f>
        <v>Template Deck Freezer Plug Proxy</v>
      </c>
      <c r="G354" s="21" t="s">
        <v>227</v>
      </c>
      <c r="H354" s="21" t="s">
        <v>586</v>
      </c>
      <c r="I354" s="21" t="s">
        <v>295</v>
      </c>
      <c r="O354" s="22" t="s">
        <v>888</v>
      </c>
      <c r="P354" s="21" t="s">
        <v>166</v>
      </c>
      <c r="Q354" s="21" t="s">
        <v>858</v>
      </c>
      <c r="R354" s="21" t="s">
        <v>870</v>
      </c>
      <c r="S354" s="21" t="str">
        <f>Table2[[#This Row],[friendly_name]]</f>
        <v>Deck Freezer</v>
      </c>
      <c r="T354" s="26" t="s">
        <v>1237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21" t="str">
        <f>IF(ISBLANK(Table2[[#This Row],[device_model]]), "", Table2[[#This Row],[device_suggested_area]])</f>
        <v>Deck</v>
      </c>
      <c r="BB354" s="21" t="s">
        <v>1167</v>
      </c>
      <c r="BC354" s="21" t="s">
        <v>365</v>
      </c>
      <c r="BD354" s="21" t="s">
        <v>236</v>
      </c>
      <c r="BE354" s="21" t="s">
        <v>368</v>
      </c>
      <c r="BF354" s="21" t="s">
        <v>363</v>
      </c>
      <c r="BK354" s="21"/>
      <c r="BL354" s="21"/>
      <c r="BM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951</v>
      </c>
      <c r="F355" s="25" t="str">
        <f>IF(ISBLANK(Table2[[#This Row],[unique_id]]), "", IF(LEN(Table2[[#This Row],[_device_entity_name]])=0, PROPER(SUBSTITUTE(Table2[[#This Row],[unique_id]], "_", " ")), Table2[[#This Row],[_device_entity_name]]))</f>
        <v>Deck Freezer 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888</v>
      </c>
      <c r="P355" s="21" t="s">
        <v>166</v>
      </c>
      <c r="Q355" s="21" t="s">
        <v>858</v>
      </c>
      <c r="R355" s="21" t="s">
        <v>870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21" t="str">
        <f>IF(ISBLANK(Table2[[#This Row],[device_model]]), "", Table2[[#This Row],[device_suggested_area]])</f>
        <v>Deck</v>
      </c>
      <c r="BB355" s="21" t="s">
        <v>1167</v>
      </c>
      <c r="BC355" s="21" t="s">
        <v>365</v>
      </c>
      <c r="BD355" s="21" t="s">
        <v>236</v>
      </c>
      <c r="BE355" s="21" t="s">
        <v>368</v>
      </c>
      <c r="BF355" s="21" t="s">
        <v>363</v>
      </c>
      <c r="BI355" s="21" t="s">
        <v>1115</v>
      </c>
      <c r="BJ355" s="21" t="s">
        <v>446</v>
      </c>
      <c r="BK355" s="21" t="s">
        <v>353</v>
      </c>
      <c r="BL355" s="21" t="s">
        <v>436</v>
      </c>
      <c r="BM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hidden="1" customHeight="1">
      <c r="A356" s="21">
        <v>2586</v>
      </c>
      <c r="B356" s="21" t="s">
        <v>26</v>
      </c>
      <c r="C356" s="21" t="s">
        <v>911</v>
      </c>
      <c r="D356" s="21" t="s">
        <v>149</v>
      </c>
      <c r="E356" s="26" t="s">
        <v>1101</v>
      </c>
      <c r="F356" s="25" t="str">
        <f>IF(ISBLANK(Table2[[#This Row],[unique_id]]), "", IF(LEN(Table2[[#This Row],[_device_entity_name]])=0, PROPER(SUBSTITUTE(Table2[[#This Row],[unique_id]], "_", " ")), Table2[[#This Row],[_device_entity_name]]))</f>
        <v>Template Study Battery Charger Plug Proxy</v>
      </c>
      <c r="G356" s="21" t="s">
        <v>234</v>
      </c>
      <c r="H356" s="21" t="s">
        <v>586</v>
      </c>
      <c r="I356" s="21" t="s">
        <v>295</v>
      </c>
      <c r="O356" s="22" t="s">
        <v>888</v>
      </c>
      <c r="P356" s="21" t="s">
        <v>166</v>
      </c>
      <c r="Q356" s="21" t="s">
        <v>858</v>
      </c>
      <c r="R356" s="21" t="s">
        <v>586</v>
      </c>
      <c r="S356" s="21" t="str">
        <f>Table2[[#This Row],[friendly_name]]</f>
        <v>Battery Charger</v>
      </c>
      <c r="T356" s="26" t="s">
        <v>1236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21" t="str">
        <f>IF(ISBLANK(Table2[[#This Row],[device_model]]), "", Table2[[#This Row],[device_suggested_area]])</f>
        <v>Study</v>
      </c>
      <c r="BB356" s="21" t="s">
        <v>234</v>
      </c>
      <c r="BC356" s="24" t="s">
        <v>366</v>
      </c>
      <c r="BD356" s="21" t="s">
        <v>236</v>
      </c>
      <c r="BE356" s="21" t="s">
        <v>367</v>
      </c>
      <c r="BF356" s="21" t="s">
        <v>362</v>
      </c>
      <c r="BK356" s="21"/>
      <c r="BL356" s="21"/>
      <c r="BM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952</v>
      </c>
      <c r="F357" s="25" t="str">
        <f>IF(ISBLANK(Table2[[#This Row],[unique_id]]), "", IF(LEN(Table2[[#This Row],[_device_entity_name]])=0, PROPER(SUBSTITUTE(Table2[[#This Row],[unique_id]], "_", " ")), Table2[[#This Row],[_device_entity_name]]))</f>
        <v>Study Battery Charger 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888</v>
      </c>
      <c r="P357" s="21" t="s">
        <v>166</v>
      </c>
      <c r="Q357" s="21" t="s">
        <v>858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21" t="str">
        <f>IF(ISBLANK(Table2[[#This Row],[device_model]]), "", Table2[[#This Row],[device_suggested_area]])</f>
        <v>Study</v>
      </c>
      <c r="BB357" s="21" t="s">
        <v>234</v>
      </c>
      <c r="BC357" s="24" t="s">
        <v>366</v>
      </c>
      <c r="BD357" s="21" t="s">
        <v>236</v>
      </c>
      <c r="BE357" s="21" t="s">
        <v>367</v>
      </c>
      <c r="BF357" s="21" t="s">
        <v>362</v>
      </c>
      <c r="BI357" s="21" t="s">
        <v>1115</v>
      </c>
      <c r="BJ357" s="21" t="s">
        <v>446</v>
      </c>
      <c r="BK357" s="21" t="s">
        <v>346</v>
      </c>
      <c r="BL357" s="21" t="s">
        <v>429</v>
      </c>
      <c r="BM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hidden="1" customHeight="1">
      <c r="A358" s="21">
        <v>2588</v>
      </c>
      <c r="B358" s="21" t="s">
        <v>26</v>
      </c>
      <c r="C358" s="21" t="s">
        <v>911</v>
      </c>
      <c r="D358" s="21" t="s">
        <v>149</v>
      </c>
      <c r="E358" s="26" t="s">
        <v>1102</v>
      </c>
      <c r="F358" s="25" t="str">
        <f>IF(ISBLANK(Table2[[#This Row],[unique_id]]), "", IF(LEN(Table2[[#This Row],[_device_entity_name]])=0, PROPER(SUBSTITUTE(Table2[[#This Row],[unique_id]], "_", " ")), Table2[[#This Row],[_device_entity_name]]))</f>
        <v>Template Laundry Vacuum Charger Plug Proxy</v>
      </c>
      <c r="G358" s="21" t="s">
        <v>233</v>
      </c>
      <c r="H358" s="21" t="s">
        <v>586</v>
      </c>
      <c r="I358" s="21" t="s">
        <v>295</v>
      </c>
      <c r="O358" s="22" t="s">
        <v>888</v>
      </c>
      <c r="P358" s="21" t="s">
        <v>166</v>
      </c>
      <c r="Q358" s="21" t="s">
        <v>858</v>
      </c>
      <c r="R358" s="21" t="s">
        <v>586</v>
      </c>
      <c r="S358" s="21" t="str">
        <f>Table2[[#This Row],[friendly_name]]</f>
        <v>Vacuum Charger</v>
      </c>
      <c r="T358" s="26" t="s">
        <v>1236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21" t="str">
        <f>IF(ISBLANK(Table2[[#This Row],[device_model]]), "", Table2[[#This Row],[device_suggested_area]])</f>
        <v>Laundry</v>
      </c>
      <c r="BB358" s="21" t="s">
        <v>233</v>
      </c>
      <c r="BC358" s="24" t="s">
        <v>366</v>
      </c>
      <c r="BD358" s="21" t="s">
        <v>236</v>
      </c>
      <c r="BE358" s="21" t="s">
        <v>367</v>
      </c>
      <c r="BF358" s="21" t="s">
        <v>216</v>
      </c>
      <c r="BK358" s="21"/>
      <c r="BL358" s="21"/>
      <c r="BM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953</v>
      </c>
      <c r="F359" s="25" t="str">
        <f>IF(ISBLANK(Table2[[#This Row],[unique_id]]), "", IF(LEN(Table2[[#This Row],[_device_entity_name]])=0, PROPER(SUBSTITUTE(Table2[[#This Row],[unique_id]], "_", " ")), Table2[[#This Row],[_device_entity_name]]))</f>
        <v>Laundry Vacuum Charger 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888</v>
      </c>
      <c r="P359" s="21" t="s">
        <v>166</v>
      </c>
      <c r="Q359" s="21" t="s">
        <v>858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21" t="str">
        <f>IF(ISBLANK(Table2[[#This Row],[device_model]]), "", Table2[[#This Row],[device_suggested_area]])</f>
        <v>Laundry</v>
      </c>
      <c r="BB359" s="21" t="s">
        <v>233</v>
      </c>
      <c r="BC359" s="24" t="s">
        <v>366</v>
      </c>
      <c r="BD359" s="21" t="s">
        <v>236</v>
      </c>
      <c r="BE359" s="21" t="s">
        <v>367</v>
      </c>
      <c r="BF359" s="21" t="s">
        <v>216</v>
      </c>
      <c r="BI359" s="21" t="s">
        <v>1116</v>
      </c>
      <c r="BJ359" s="21" t="s">
        <v>446</v>
      </c>
      <c r="BK359" s="21" t="s">
        <v>347</v>
      </c>
      <c r="BL359" s="21" t="s">
        <v>430</v>
      </c>
      <c r="BM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hidden="1" customHeight="1">
      <c r="A360" s="21">
        <v>2590</v>
      </c>
      <c r="B360" s="21" t="s">
        <v>26</v>
      </c>
      <c r="C360" s="21" t="s">
        <v>911</v>
      </c>
      <c r="D360" s="21" t="s">
        <v>149</v>
      </c>
      <c r="E360" s="26" t="s">
        <v>1241</v>
      </c>
      <c r="F360" s="25" t="str">
        <f>IF(ISBLANK(Table2[[#This Row],[unique_id]]), "", IF(LEN(Table2[[#This Row],[_device_entity_name]])=0, PROPER(SUBSTITUTE(Table2[[#This Row],[unique_id]], "_", " ")), Table2[[#This Row],[_device_entity_name]]))</f>
        <v>Template Ada Tablet Plug Proxy</v>
      </c>
      <c r="G360" s="21" t="s">
        <v>924</v>
      </c>
      <c r="H360" s="21" t="s">
        <v>586</v>
      </c>
      <c r="I360" s="21" t="s">
        <v>295</v>
      </c>
      <c r="O360" s="22" t="s">
        <v>888</v>
      </c>
      <c r="P360" s="21" t="s">
        <v>166</v>
      </c>
      <c r="Q360" s="21" t="s">
        <v>858</v>
      </c>
      <c r="R360" s="45" t="s">
        <v>843</v>
      </c>
      <c r="S360" s="21" t="str">
        <f>Table2[[#This Row],[friendly_name]]</f>
        <v>Ada Tablet</v>
      </c>
      <c r="T360" s="26" t="s">
        <v>1236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21" t="str">
        <f>IF(ISBLANK(Table2[[#This Row],[device_model]]), "", Table2[[#This Row],[device_suggested_area]])</f>
        <v>Lounge</v>
      </c>
      <c r="BB360" s="21" t="s">
        <v>924</v>
      </c>
      <c r="BC360" s="24" t="s">
        <v>366</v>
      </c>
      <c r="BD360" s="21" t="s">
        <v>236</v>
      </c>
      <c r="BE360" s="21" t="s">
        <v>367</v>
      </c>
      <c r="BF360" s="21" t="s">
        <v>196</v>
      </c>
      <c r="BK360" s="21"/>
      <c r="BL360" s="21"/>
      <c r="BM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1242</v>
      </c>
      <c r="F361" s="25" t="str">
        <f>IF(ISBLANK(Table2[[#This Row],[unique_id]]), "", IF(LEN(Table2[[#This Row],[_device_entity_name]])=0, PROPER(SUBSTITUTE(Table2[[#This Row],[unique_id]], "_", " ")), Table2[[#This Row],[_device_entity_name]]))</f>
        <v>Ada Tablet Plug</v>
      </c>
      <c r="G361" s="21" t="s">
        <v>924</v>
      </c>
      <c r="H361" s="21" t="s">
        <v>586</v>
      </c>
      <c r="I361" s="21" t="s">
        <v>295</v>
      </c>
      <c r="M361" s="21" t="s">
        <v>261</v>
      </c>
      <c r="O361" s="22" t="s">
        <v>888</v>
      </c>
      <c r="P361" s="21" t="s">
        <v>166</v>
      </c>
      <c r="Q361" s="21" t="s">
        <v>858</v>
      </c>
      <c r="R361" s="45" t="s">
        <v>843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925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21" t="str">
        <f>IF(ISBLANK(Table2[[#This Row],[device_model]]), "", Table2[[#This Row],[device_suggested_area]])</f>
        <v>Lounge</v>
      </c>
      <c r="BB361" s="21" t="s">
        <v>924</v>
      </c>
      <c r="BC361" s="24" t="s">
        <v>366</v>
      </c>
      <c r="BD361" s="21" t="s">
        <v>236</v>
      </c>
      <c r="BE361" s="21" t="s">
        <v>367</v>
      </c>
      <c r="BF361" s="21" t="s">
        <v>196</v>
      </c>
      <c r="BI361" s="21" t="s">
        <v>1115</v>
      </c>
      <c r="BJ361" s="21" t="s">
        <v>446</v>
      </c>
      <c r="BK361" s="21" t="s">
        <v>900</v>
      </c>
      <c r="BL361" s="21" t="s">
        <v>658</v>
      </c>
      <c r="BM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hidden="1" customHeight="1">
      <c r="A362" s="21">
        <v>2592</v>
      </c>
      <c r="B362" s="21" t="s">
        <v>26</v>
      </c>
      <c r="C362" s="21" t="s">
        <v>911</v>
      </c>
      <c r="D362" s="21" t="s">
        <v>149</v>
      </c>
      <c r="E362" s="26" t="s">
        <v>1243</v>
      </c>
      <c r="F362" s="25" t="str">
        <f>IF(ISBLANK(Table2[[#This Row],[unique_id]]), "", IF(LEN(Table2[[#This Row],[_device_entity_name]])=0, PROPER(SUBSTITUTE(Table2[[#This Row],[unique_id]], "_", " ")), Table2[[#This Row],[_device_entity_name]]))</f>
        <v>Template Server Flo Plug Proxy</v>
      </c>
      <c r="G362" s="21" t="s">
        <v>908</v>
      </c>
      <c r="H362" s="21" t="s">
        <v>586</v>
      </c>
      <c r="I362" s="21" t="s">
        <v>295</v>
      </c>
      <c r="O362" s="22" t="s">
        <v>888</v>
      </c>
      <c r="R362" s="21" t="s">
        <v>903</v>
      </c>
      <c r="S362" s="21" t="str">
        <f>Table2[[#This Row],[friendly_name]]</f>
        <v>Server Flo</v>
      </c>
      <c r="T362" s="26" t="s">
        <v>1236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21" t="str">
        <f>IF(ISBLANK(Table2[[#This Row],[device_model]]), "", Table2[[#This Row],[device_suggested_area]])</f>
        <v>Rack</v>
      </c>
      <c r="BB362" s="21" t="s">
        <v>1224</v>
      </c>
      <c r="BC362" s="24" t="s">
        <v>366</v>
      </c>
      <c r="BD362" s="21" t="s">
        <v>236</v>
      </c>
      <c r="BE362" s="21" t="s">
        <v>367</v>
      </c>
      <c r="BF362" s="21" t="s">
        <v>28</v>
      </c>
      <c r="BK362" s="21"/>
      <c r="BL362" s="21"/>
      <c r="BM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1244</v>
      </c>
      <c r="F363" s="25" t="str">
        <f>IF(ISBLANK(Table2[[#This Row],[unique_id]]), "", IF(LEN(Table2[[#This Row],[_device_entity_name]])=0, PROPER(SUBSTITUTE(Table2[[#This Row],[unique_id]], "_", " ")), Table2[[#This Row],[_device_entity_name]]))</f>
        <v>Server Flo Plug</v>
      </c>
      <c r="G363" s="21" t="s">
        <v>908</v>
      </c>
      <c r="H363" s="21" t="s">
        <v>586</v>
      </c>
      <c r="I363" s="21" t="s">
        <v>295</v>
      </c>
      <c r="M363" s="21" t="s">
        <v>261</v>
      </c>
      <c r="O363" s="22" t="s">
        <v>888</v>
      </c>
      <c r="R363" s="21" t="s">
        <v>903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21" t="str">
        <f>IF(ISBLANK(Table2[[#This Row],[device_model]]), "", Table2[[#This Row],[device_suggested_area]])</f>
        <v>Rack</v>
      </c>
      <c r="BB363" s="21" t="s">
        <v>1224</v>
      </c>
      <c r="BC363" s="24" t="s">
        <v>366</v>
      </c>
      <c r="BD363" s="21" t="s">
        <v>236</v>
      </c>
      <c r="BE363" s="21" t="s">
        <v>367</v>
      </c>
      <c r="BF363" s="21" t="s">
        <v>28</v>
      </c>
      <c r="BI363" s="21" t="s">
        <v>1116</v>
      </c>
      <c r="BJ363" s="21" t="s">
        <v>446</v>
      </c>
      <c r="BK363" s="21" t="s">
        <v>906</v>
      </c>
      <c r="BL363" s="21" t="s">
        <v>901</v>
      </c>
      <c r="BM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hidden="1" customHeight="1">
      <c r="A364" s="21">
        <v>2594</v>
      </c>
      <c r="B364" s="21" t="s">
        <v>26</v>
      </c>
      <c r="C364" s="21" t="s">
        <v>911</v>
      </c>
      <c r="D364" s="21" t="s">
        <v>149</v>
      </c>
      <c r="E364" s="26" t="s">
        <v>1245</v>
      </c>
      <c r="F364" s="25" t="str">
        <f>IF(ISBLANK(Table2[[#This Row],[unique_id]]), "", IF(LEN(Table2[[#This Row],[_device_entity_name]])=0, PROPER(SUBSTITUTE(Table2[[#This Row],[unique_id]], "_", " ")), Table2[[#This Row],[_device_entity_name]]))</f>
        <v>Template Server Meg Plug Proxy</v>
      </c>
      <c r="G364" s="24" t="s">
        <v>907</v>
      </c>
      <c r="H364" s="21" t="s">
        <v>586</v>
      </c>
      <c r="I364" s="21" t="s">
        <v>295</v>
      </c>
      <c r="O364" s="22" t="s">
        <v>888</v>
      </c>
      <c r="R364" s="21" t="s">
        <v>903</v>
      </c>
      <c r="S364" s="21" t="str">
        <f>Table2[[#This Row],[friendly_name]]</f>
        <v>Server Meg</v>
      </c>
      <c r="T364" s="26" t="s">
        <v>1236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21" t="str">
        <f>IF(ISBLANK(Table2[[#This Row],[device_model]]), "", Table2[[#This Row],[device_suggested_area]])</f>
        <v>Rack</v>
      </c>
      <c r="BB364" s="21" t="s">
        <v>1225</v>
      </c>
      <c r="BC364" s="24" t="s">
        <v>366</v>
      </c>
      <c r="BD364" s="21" t="s">
        <v>236</v>
      </c>
      <c r="BE364" s="21" t="s">
        <v>367</v>
      </c>
      <c r="BF364" s="21" t="s">
        <v>28</v>
      </c>
      <c r="BK364" s="21"/>
      <c r="BL364" s="21"/>
      <c r="BM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1246</v>
      </c>
      <c r="F365" s="25" t="str">
        <f>IF(ISBLANK(Table2[[#This Row],[unique_id]]), "", IF(LEN(Table2[[#This Row],[_device_entity_name]])=0, PROPER(SUBSTITUTE(Table2[[#This Row],[unique_id]], "_", " ")), Table2[[#This Row],[_device_entity_name]]))</f>
        <v>Server Meg Plug</v>
      </c>
      <c r="G365" s="24" t="s">
        <v>907</v>
      </c>
      <c r="H365" s="21" t="s">
        <v>586</v>
      </c>
      <c r="I365" s="21" t="s">
        <v>295</v>
      </c>
      <c r="M365" s="21" t="s">
        <v>261</v>
      </c>
      <c r="O365" s="22" t="s">
        <v>888</v>
      </c>
      <c r="R365" s="21" t="s">
        <v>903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21" t="str">
        <f>IF(ISBLANK(Table2[[#This Row],[device_model]]), "", Table2[[#This Row],[device_suggested_area]])</f>
        <v>Rack</v>
      </c>
      <c r="BB365" s="21" t="s">
        <v>1225</v>
      </c>
      <c r="BC365" s="24" t="s">
        <v>366</v>
      </c>
      <c r="BD365" s="21" t="s">
        <v>236</v>
      </c>
      <c r="BE365" s="21" t="s">
        <v>367</v>
      </c>
      <c r="BF365" s="21" t="s">
        <v>28</v>
      </c>
      <c r="BI365" s="21" t="s">
        <v>1116</v>
      </c>
      <c r="BJ365" s="21" t="s">
        <v>446</v>
      </c>
      <c r="BK365" s="21" t="s">
        <v>905</v>
      </c>
      <c r="BL365" s="21" t="s">
        <v>902</v>
      </c>
      <c r="BM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s="31" customFormat="1" ht="16" hidden="1" customHeight="1">
      <c r="A366" s="21">
        <v>2596</v>
      </c>
      <c r="B366" s="31" t="s">
        <v>26</v>
      </c>
      <c r="C366" s="31" t="s">
        <v>911</v>
      </c>
      <c r="D366" s="31" t="s">
        <v>149</v>
      </c>
      <c r="E366" s="32" t="s">
        <v>1044</v>
      </c>
      <c r="F366" s="33" t="str">
        <f>IF(ISBLANK(Table2[[#This Row],[unique_id]]), "", IF(LEN(Table2[[#This Row],[_device_entity_name]])=0, PROPER(SUBSTITUTE(Table2[[#This Row],[unique_id]], "_", " ")), Table2[[#This Row],[_device_entity_name]]))</f>
        <v>Template Old Rack Outlet Plug Proxy</v>
      </c>
      <c r="G366" s="31" t="s">
        <v>225</v>
      </c>
      <c r="H366" s="31" t="s">
        <v>586</v>
      </c>
      <c r="I366" s="31" t="s">
        <v>295</v>
      </c>
      <c r="O366" s="34" t="s">
        <v>888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21" t="str">
        <f>IF(ISBLANK(Table2[[#This Row],[device_model]]), "", Table2[[#This Row],[device_suggested_area]])</f>
        <v>Rack</v>
      </c>
      <c r="BB366" s="31" t="s">
        <v>1162</v>
      </c>
      <c r="BC366" s="31" t="s">
        <v>365</v>
      </c>
      <c r="BD366" s="31" t="s">
        <v>236</v>
      </c>
      <c r="BE366" s="31" t="s">
        <v>368</v>
      </c>
      <c r="BF366" s="31" t="s">
        <v>28</v>
      </c>
      <c r="BM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s="31" customFormat="1" ht="16" hidden="1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1042</v>
      </c>
      <c r="F367" s="33" t="str">
        <f>IF(ISBLANK(Table2[[#This Row],[unique_id]]), "", IF(LEN(Table2[[#This Row],[_device_entity_name]])=0, PROPER(SUBSTITUTE(Table2[[#This Row],[unique_id]], "_", " ")), Table2[[#This Row],[_device_entity_name]]))</f>
        <v>Old Rack Outlet Plug</v>
      </c>
      <c r="G367" s="31" t="s">
        <v>225</v>
      </c>
      <c r="H367" s="31" t="s">
        <v>586</v>
      </c>
      <c r="I367" s="31" t="s">
        <v>295</v>
      </c>
      <c r="O367" s="34" t="s">
        <v>888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21" t="str">
        <f>IF(ISBLANK(Table2[[#This Row],[device_model]]), "", Table2[[#This Row],[device_suggested_area]])</f>
        <v>Rack</v>
      </c>
      <c r="BB367" s="31" t="s">
        <v>1162</v>
      </c>
      <c r="BC367" s="31" t="s">
        <v>365</v>
      </c>
      <c r="BD367" s="31" t="s">
        <v>236</v>
      </c>
      <c r="BE367" s="31" t="s">
        <v>368</v>
      </c>
      <c r="BF367" s="31" t="s">
        <v>28</v>
      </c>
      <c r="BI367" s="31" t="s">
        <v>1116</v>
      </c>
      <c r="BJ367" s="31" t="s">
        <v>446</v>
      </c>
      <c r="BK367" s="31" t="s">
        <v>361</v>
      </c>
      <c r="BL367" s="31" t="s">
        <v>444</v>
      </c>
      <c r="BM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s="36" customFormat="1" ht="16" hidden="1" customHeight="1">
      <c r="A368" s="21">
        <v>2598</v>
      </c>
      <c r="B368" s="36" t="s">
        <v>26</v>
      </c>
      <c r="C368" s="36" t="s">
        <v>911</v>
      </c>
      <c r="D368" s="36" t="s">
        <v>149</v>
      </c>
      <c r="E368" s="37" t="s">
        <v>1103</v>
      </c>
      <c r="F368" s="38" t="str">
        <f>IF(ISBLANK(Table2[[#This Row],[unique_id]]), "", IF(LEN(Table2[[#This Row],[_device_entity_name]])=0, PROPER(SUBSTITUTE(Table2[[#This Row],[unique_id]], "_", " ")), Table2[[#This Row],[_device_entity_name]]))</f>
        <v>Template Rack Outlet Plug Proxy</v>
      </c>
      <c r="G368" s="36" t="s">
        <v>225</v>
      </c>
      <c r="H368" s="36" t="s">
        <v>586</v>
      </c>
      <c r="I368" s="36" t="s">
        <v>295</v>
      </c>
      <c r="O368" s="39" t="s">
        <v>888</v>
      </c>
      <c r="P368" s="36" t="s">
        <v>166</v>
      </c>
      <c r="Q368" s="36" t="s">
        <v>858</v>
      </c>
      <c r="R368" s="36" t="s">
        <v>860</v>
      </c>
      <c r="S368" s="36" t="str">
        <f>Table2[[#This Row],[friendly_name]]</f>
        <v>Server Rack</v>
      </c>
      <c r="T368" s="37" t="s">
        <v>1238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21" t="str">
        <f>IF(ISBLANK(Table2[[#This Row],[device_model]]), "", Table2[[#This Row],[device_suggested_area]])</f>
        <v>Rack</v>
      </c>
      <c r="BB368" s="36" t="s">
        <v>1162</v>
      </c>
      <c r="BC368" s="36" t="s">
        <v>1035</v>
      </c>
      <c r="BD368" s="36" t="s">
        <v>1285</v>
      </c>
      <c r="BE368" s="36" t="s">
        <v>1004</v>
      </c>
      <c r="BF368" s="36" t="s">
        <v>28</v>
      </c>
      <c r="BM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s="36" customFormat="1" ht="16" customHeight="1">
      <c r="A369" s="21">
        <v>1359</v>
      </c>
      <c r="B369" s="21" t="s">
        <v>26</v>
      </c>
      <c r="C369" s="21" t="s">
        <v>39</v>
      </c>
      <c r="D369" s="21" t="s">
        <v>27</v>
      </c>
      <c r="E369" s="21" t="s">
        <v>74</v>
      </c>
      <c r="F369" s="25" t="str">
        <f>IF(ISBLANK(Table2[[#This Row],[unique_id]]), "", IF(LEN(Table2[[#This Row],[_device_entity_name]])=0, PROPER(SUBSTITUTE(Table2[[#This Row],[unique_id]], "_", " ")), Table2[[#This Row],[_device_entity_name]]))</f>
        <v>Roof Weather Station Roof Rain</v>
      </c>
      <c r="G369" s="21" t="s">
        <v>75</v>
      </c>
      <c r="H369" s="21" t="s">
        <v>59</v>
      </c>
      <c r="I369" s="21" t="s">
        <v>184</v>
      </c>
      <c r="J369" s="21"/>
      <c r="K369" s="21"/>
      <c r="L369" s="21"/>
      <c r="M369" s="21"/>
      <c r="N369" s="21"/>
      <c r="O369" s="22"/>
      <c r="P369" s="21"/>
      <c r="Q369" s="21"/>
      <c r="R369" s="21"/>
      <c r="S369" s="21"/>
      <c r="T369" s="26"/>
      <c r="U369" s="21"/>
      <c r="V369" s="22"/>
      <c r="W369" s="22"/>
      <c r="X369" s="22"/>
      <c r="Y369" s="22"/>
      <c r="Z369" s="22"/>
      <c r="AA369" s="22"/>
      <c r="AB369" s="21" t="s">
        <v>76</v>
      </c>
      <c r="AC369" s="21" t="s">
        <v>61</v>
      </c>
      <c r="AD369" s="21"/>
      <c r="AE369" s="21" t="s">
        <v>176</v>
      </c>
      <c r="AF369" s="21">
        <v>300</v>
      </c>
      <c r="AG369" s="22" t="s">
        <v>34</v>
      </c>
      <c r="AH369" s="22"/>
      <c r="AI369" s="21" t="s">
        <v>77</v>
      </c>
      <c r="AJ369" s="21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369" s="21" t="str">
        <f>IF(ISBLANK(Table2[[#This Row],[index]]),  "", _xlfn.CONCAT(LOWER(Table2[[#This Row],[device_via_device]]), "/", Table2[[#This Row],[unique_id]]))</f>
        <v>weewx/roof_rain</v>
      </c>
      <c r="AL369" s="21"/>
      <c r="AM369" s="21"/>
      <c r="AN369" s="21"/>
      <c r="AO369" s="21"/>
      <c r="AP369" s="21"/>
      <c r="AQ369" s="21"/>
      <c r="AR369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369" s="21">
        <v>1</v>
      </c>
      <c r="AT369" s="14"/>
      <c r="AU369" s="21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Rain</v>
      </c>
      <c r="AY3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21"/>
      <c r="BA369" s="21" t="str">
        <f>IF(ISBLANK(Table2[[#This Row],[device_model]]), "", Table2[[#This Row],[device_suggested_area]])</f>
        <v>Roof</v>
      </c>
      <c r="BB369" s="21" t="s">
        <v>474</v>
      </c>
      <c r="BC369" s="21" t="s">
        <v>36</v>
      </c>
      <c r="BD369" s="21" t="s">
        <v>37</v>
      </c>
      <c r="BE369" s="21" t="s">
        <v>1233</v>
      </c>
      <c r="BF369" s="21" t="s">
        <v>38</v>
      </c>
      <c r="BG369" s="21"/>
      <c r="BH369" s="21"/>
      <c r="BI369" s="21"/>
      <c r="BJ369" s="21"/>
      <c r="BK369" s="21"/>
      <c r="BL369" s="21"/>
      <c r="BM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s="36" customFormat="1" ht="16" customHeight="1">
      <c r="A370" s="21">
        <v>1360</v>
      </c>
      <c r="B370" s="21" t="s">
        <v>26</v>
      </c>
      <c r="C370" s="21" t="s">
        <v>39</v>
      </c>
      <c r="D370" s="21" t="s">
        <v>27</v>
      </c>
      <c r="E370" s="21" t="s">
        <v>78</v>
      </c>
      <c r="F370" s="25" t="str">
        <f>IF(ISBLANK(Table2[[#This Row],[unique_id]]), "", IF(LEN(Table2[[#This Row],[_device_entity_name]])=0, PROPER(SUBSTITUTE(Table2[[#This Row],[unique_id]], "_", " ")), Table2[[#This Row],[_device_entity_name]]))</f>
        <v>Roof Weather Station Roof Storm Rain</v>
      </c>
      <c r="G370" s="21" t="s">
        <v>79</v>
      </c>
      <c r="H370" s="21" t="s">
        <v>59</v>
      </c>
      <c r="I370" s="21" t="s">
        <v>184</v>
      </c>
      <c r="J370" s="21"/>
      <c r="K370" s="21"/>
      <c r="L370" s="21"/>
      <c r="M370" s="21"/>
      <c r="N370" s="21"/>
      <c r="O370" s="22"/>
      <c r="P370" s="21"/>
      <c r="Q370" s="21"/>
      <c r="R370" s="21"/>
      <c r="S370" s="21"/>
      <c r="T370" s="26"/>
      <c r="U370" s="21"/>
      <c r="V370" s="22"/>
      <c r="W370" s="22"/>
      <c r="X370" s="22"/>
      <c r="Y370" s="22"/>
      <c r="Z370" s="22"/>
      <c r="AA370" s="22"/>
      <c r="AB370" s="21" t="s">
        <v>31</v>
      </c>
      <c r="AC370" s="21" t="s">
        <v>61</v>
      </c>
      <c r="AD370" s="21"/>
      <c r="AE370" s="21" t="s">
        <v>176</v>
      </c>
      <c r="AF370" s="21">
        <v>300</v>
      </c>
      <c r="AG370" s="22" t="s">
        <v>34</v>
      </c>
      <c r="AH370" s="22"/>
      <c r="AI370" s="21" t="s">
        <v>80</v>
      </c>
      <c r="AJ370" s="21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370" s="21" t="str">
        <f>IF(ISBLANK(Table2[[#This Row],[index]]),  "", _xlfn.CONCAT(LOWER(Table2[[#This Row],[device_via_device]]), "/", Table2[[#This Row],[unique_id]]))</f>
        <v>weewx/roof_storm_rain</v>
      </c>
      <c r="AL370" s="21"/>
      <c r="AM370" s="21"/>
      <c r="AN370" s="21"/>
      <c r="AO370" s="21"/>
      <c r="AP370" s="21"/>
      <c r="AQ370" s="21"/>
      <c r="AR37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370" s="21">
        <v>1</v>
      </c>
      <c r="AT370" s="14"/>
      <c r="AU370" s="2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Roof Weather Station Roof Storm Rain</v>
      </c>
      <c r="AY37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1"/>
      <c r="BA370" s="21" t="str">
        <f>IF(ISBLANK(Table2[[#This Row],[device_model]]), "", Table2[[#This Row],[device_suggested_area]])</f>
        <v>Roof</v>
      </c>
      <c r="BB370" s="21" t="s">
        <v>474</v>
      </c>
      <c r="BC370" s="21" t="s">
        <v>36</v>
      </c>
      <c r="BD370" s="21" t="s">
        <v>37</v>
      </c>
      <c r="BE370" s="21" t="s">
        <v>1233</v>
      </c>
      <c r="BF370" s="21" t="s">
        <v>38</v>
      </c>
      <c r="BG370" s="21"/>
      <c r="BH370" s="21"/>
      <c r="BI370" s="21"/>
      <c r="BJ370" s="21"/>
      <c r="BK370" s="21"/>
      <c r="BL370" s="21"/>
      <c r="BM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s="36" customFormat="1" ht="16" customHeight="1">
      <c r="A371" s="70">
        <v>1020</v>
      </c>
      <c r="B371" s="31" t="s">
        <v>26</v>
      </c>
      <c r="C371" s="31" t="s">
        <v>39</v>
      </c>
      <c r="D371" s="31" t="s">
        <v>27</v>
      </c>
      <c r="E371" s="31" t="s">
        <v>1366</v>
      </c>
      <c r="F371" s="33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Wardrobe Temperature</v>
      </c>
      <c r="G371" s="31" t="s">
        <v>555</v>
      </c>
      <c r="H371" s="31" t="s">
        <v>87</v>
      </c>
      <c r="I371" s="31" t="s">
        <v>30</v>
      </c>
      <c r="J371" s="31"/>
      <c r="K371" s="31" t="s">
        <v>1367</v>
      </c>
      <c r="L371" s="31"/>
      <c r="M371" s="31"/>
      <c r="N371" s="31"/>
      <c r="O371" s="34"/>
      <c r="P371" s="31"/>
      <c r="Q371" s="31"/>
      <c r="R371" s="31"/>
      <c r="S371" s="31"/>
      <c r="T371" s="32"/>
      <c r="U371" s="31"/>
      <c r="V371" s="34" t="s">
        <v>1383</v>
      </c>
      <c r="W371" s="34"/>
      <c r="X371" s="34"/>
      <c r="Y371" s="34"/>
      <c r="Z371" s="34"/>
      <c r="AA371" s="34"/>
      <c r="AB371" s="31" t="s">
        <v>31</v>
      </c>
      <c r="AC371" s="31" t="s">
        <v>88</v>
      </c>
      <c r="AD371" s="31" t="s">
        <v>89</v>
      </c>
      <c r="AE371" s="31" t="s">
        <v>321</v>
      </c>
      <c r="AF371" s="31">
        <v>300</v>
      </c>
      <c r="AG371" s="34" t="s">
        <v>34</v>
      </c>
      <c r="AH371" s="34"/>
      <c r="AI371" s="31" t="s">
        <v>170</v>
      </c>
      <c r="AJ371" s="31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371" s="31" t="str">
        <f>IF(ISBLANK(Table2[[#This Row],[index]]),  "", _xlfn.CONCAT(LOWER(Table2[[#This Row],[device_via_device]]), "/", Table2[[#This Row],[unique_id]]))</f>
        <v>weewx/wardrobe_temperature</v>
      </c>
      <c r="AL371" s="31"/>
      <c r="AM371" s="31"/>
      <c r="AN371" s="31"/>
      <c r="AO371" s="31"/>
      <c r="AP371" s="31"/>
      <c r="AQ371" s="31"/>
      <c r="AR371" s="31" t="s">
        <v>1384</v>
      </c>
      <c r="AS371" s="31">
        <v>1</v>
      </c>
      <c r="AT371" s="61"/>
      <c r="AU371" s="31"/>
      <c r="AV371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71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7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Wardrobe Temperature</v>
      </c>
      <c r="AY37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1"/>
      <c r="BA371" s="31" t="str">
        <f>IF(ISBLANK(Table2[[#This Row],[device_model]]), "", Table2[[#This Row],[device_suggested_area]])</f>
        <v>Wardrobe</v>
      </c>
      <c r="BB371" s="31" t="s">
        <v>1466</v>
      </c>
      <c r="BC371" s="31" t="s">
        <v>36</v>
      </c>
      <c r="BD371" s="31" t="s">
        <v>37</v>
      </c>
      <c r="BE371" s="31" t="s">
        <v>1233</v>
      </c>
      <c r="BF371" s="31" t="s">
        <v>555</v>
      </c>
      <c r="BG371" s="31"/>
      <c r="BH371" s="31"/>
      <c r="BI371" s="31"/>
      <c r="BJ371" s="31"/>
      <c r="BK371" s="31"/>
      <c r="BL371" s="31"/>
      <c r="BM37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s="31" customFormat="1" ht="16" hidden="1" customHeight="1">
      <c r="A372" s="21">
        <v>2602</v>
      </c>
      <c r="B372" s="31" t="s">
        <v>26</v>
      </c>
      <c r="C372" s="31" t="s">
        <v>911</v>
      </c>
      <c r="D372" s="31" t="s">
        <v>149</v>
      </c>
      <c r="E372" s="32" t="s">
        <v>1118</v>
      </c>
      <c r="F372" s="33" t="str">
        <f>IF(ISBLANK(Table2[[#This Row],[unique_id]]), "", IF(LEN(Table2[[#This Row],[_device_entity_name]])=0, PROPER(SUBSTITUTE(Table2[[#This Row],[unique_id]], "_", " ")), Table2[[#This Row],[_device_entity_name]]))</f>
        <v>Template Old Roof Network Switch Plug Proxy</v>
      </c>
      <c r="G372" s="31" t="s">
        <v>223</v>
      </c>
      <c r="H372" s="31" t="s">
        <v>586</v>
      </c>
      <c r="I372" s="31" t="s">
        <v>295</v>
      </c>
      <c r="O372" s="34" t="s">
        <v>888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21" t="str">
        <f>IF(ISBLANK(Table2[[#This Row],[device_model]]), "", Table2[[#This Row],[device_suggested_area]])</f>
        <v>Ceiling</v>
      </c>
      <c r="BB372" s="31" t="s">
        <v>223</v>
      </c>
      <c r="BC372" s="31" t="s">
        <v>365</v>
      </c>
      <c r="BD372" s="31" t="s">
        <v>236</v>
      </c>
      <c r="BE372" s="31" t="s">
        <v>368</v>
      </c>
      <c r="BF372" s="31" t="s">
        <v>416</v>
      </c>
      <c r="BM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s="31" customFormat="1" ht="16" hidden="1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1119</v>
      </c>
      <c r="F373" s="33" t="str">
        <f>IF(ISBLANK(Table2[[#This Row],[unique_id]]), "", IF(LEN(Table2[[#This Row],[_device_entity_name]])=0, PROPER(SUBSTITUTE(Table2[[#This Row],[unique_id]], "_", " ")), Table2[[#This Row],[_device_entity_name]]))</f>
        <v>Old Roof Network Switch Plug</v>
      </c>
      <c r="G373" s="31" t="s">
        <v>223</v>
      </c>
      <c r="H373" s="31" t="s">
        <v>586</v>
      </c>
      <c r="I373" s="31" t="s">
        <v>295</v>
      </c>
      <c r="O373" s="34" t="s">
        <v>888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21" t="str">
        <f>IF(ISBLANK(Table2[[#This Row],[device_model]]), "", Table2[[#This Row],[device_suggested_area]])</f>
        <v>Ceiling</v>
      </c>
      <c r="BB373" s="31" t="s">
        <v>223</v>
      </c>
      <c r="BC373" s="31" t="s">
        <v>365</v>
      </c>
      <c r="BD373" s="31" t="s">
        <v>236</v>
      </c>
      <c r="BE373" s="31" t="s">
        <v>368</v>
      </c>
      <c r="BF373" s="31" t="s">
        <v>416</v>
      </c>
      <c r="BI373" s="31" t="s">
        <v>1115</v>
      </c>
      <c r="BJ373" s="31" t="s">
        <v>446</v>
      </c>
      <c r="BK373" s="31" t="s">
        <v>359</v>
      </c>
      <c r="BL373" s="31" t="s">
        <v>442</v>
      </c>
      <c r="BM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s="36" customFormat="1" ht="16" hidden="1" customHeight="1">
      <c r="A374" s="21">
        <v>2604</v>
      </c>
      <c r="B374" s="36" t="s">
        <v>26</v>
      </c>
      <c r="C374" s="36" t="s">
        <v>911</v>
      </c>
      <c r="D374" s="36" t="s">
        <v>149</v>
      </c>
      <c r="E374" s="37" t="s">
        <v>1269</v>
      </c>
      <c r="F374" s="38" t="str">
        <f>IF(ISBLANK(Table2[[#This Row],[unique_id]]), "", IF(LEN(Table2[[#This Row],[_device_entity_name]])=0, PROPER(SUBSTITUTE(Table2[[#This Row],[unique_id]], "_", " ")), Table2[[#This Row],[_device_entity_name]]))</f>
        <v>Template Ceiling Network Switch Plug Proxy</v>
      </c>
      <c r="G374" s="36" t="s">
        <v>223</v>
      </c>
      <c r="H374" s="36" t="s">
        <v>586</v>
      </c>
      <c r="I374" s="36" t="s">
        <v>295</v>
      </c>
      <c r="O374" s="39" t="s">
        <v>888</v>
      </c>
      <c r="P374" s="36" t="s">
        <v>166</v>
      </c>
      <c r="Q374" s="36" t="s">
        <v>858</v>
      </c>
      <c r="R374" s="36" t="s">
        <v>860</v>
      </c>
      <c r="S374" s="36" t="str">
        <f>Table2[[#This Row],[friendly_name]]</f>
        <v>Network Switch</v>
      </c>
      <c r="T374" s="37" t="s">
        <v>1238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21" t="str">
        <f>IF(ISBLANK(Table2[[#This Row],[device_model]]), "", Table2[[#This Row],[device_suggested_area]])</f>
        <v>Ceiling</v>
      </c>
      <c r="BB374" s="36" t="s">
        <v>223</v>
      </c>
      <c r="BC374" s="36" t="s">
        <v>1035</v>
      </c>
      <c r="BD374" s="36" t="s">
        <v>1285</v>
      </c>
      <c r="BE374" s="36" t="s">
        <v>1004</v>
      </c>
      <c r="BF374" s="36" t="s">
        <v>416</v>
      </c>
      <c r="BM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s="36" customFormat="1" ht="16" customHeight="1">
      <c r="A375" s="70">
        <v>1032</v>
      </c>
      <c r="B375" s="21" t="s">
        <v>26</v>
      </c>
      <c r="C375" s="21" t="s">
        <v>39</v>
      </c>
      <c r="D375" s="21" t="s">
        <v>27</v>
      </c>
      <c r="E375" s="21" t="s">
        <v>1328</v>
      </c>
      <c r="F375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Rack Dew Point</v>
      </c>
      <c r="G375" s="21" t="s">
        <v>100</v>
      </c>
      <c r="H375" s="21" t="s">
        <v>87</v>
      </c>
      <c r="I375" s="21" t="s">
        <v>30</v>
      </c>
      <c r="J375" s="21"/>
      <c r="K375" s="21"/>
      <c r="L375" s="21"/>
      <c r="M375" s="21"/>
      <c r="N375" s="21"/>
      <c r="O375" s="22"/>
      <c r="P375" s="21"/>
      <c r="Q375" s="21"/>
      <c r="R375" s="21"/>
      <c r="S375" s="21"/>
      <c r="T375" s="26"/>
      <c r="U375" s="21"/>
      <c r="V375" s="22"/>
      <c r="W375" s="22"/>
      <c r="X375" s="22"/>
      <c r="Y375" s="22"/>
      <c r="Z375" s="22"/>
      <c r="AA375" s="22"/>
      <c r="AB375" s="21" t="s">
        <v>31</v>
      </c>
      <c r="AC375" s="21" t="s">
        <v>88</v>
      </c>
      <c r="AD375" s="21" t="s">
        <v>89</v>
      </c>
      <c r="AE375" s="21" t="s">
        <v>321</v>
      </c>
      <c r="AF375" s="21">
        <v>300</v>
      </c>
      <c r="AG375" s="22" t="s">
        <v>34</v>
      </c>
      <c r="AH375" s="22"/>
      <c r="AI375" s="21" t="s">
        <v>101</v>
      </c>
      <c r="AJ375" s="21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75" s="21" t="str">
        <f>IF(ISBLANK(Table2[[#This Row],[index]]),  "", _xlfn.CONCAT(LOWER(Table2[[#This Row],[device_via_device]]), "/", Table2[[#This Row],[unique_id]]))</f>
        <v>weewx/rack_dew_point</v>
      </c>
      <c r="AL375" s="21"/>
      <c r="AM375" s="21"/>
      <c r="AN375" s="21"/>
      <c r="AO375" s="21"/>
      <c r="AP375" s="21"/>
      <c r="AQ375" s="21"/>
      <c r="AR375" s="21" t="s">
        <v>1384</v>
      </c>
      <c r="AS375" s="21">
        <v>1</v>
      </c>
      <c r="AT375" s="14"/>
      <c r="AU375" s="21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7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Rack Dew Point</v>
      </c>
      <c r="AY37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1"/>
      <c r="BA375" s="21" t="str">
        <f>IF(ISBLANK(Table2[[#This Row],[device_model]]), "", Table2[[#This Row],[device_suggested_area]])</f>
        <v>Wardrobe</v>
      </c>
      <c r="BB375" s="21" t="s">
        <v>1466</v>
      </c>
      <c r="BC375" s="21" t="s">
        <v>36</v>
      </c>
      <c r="BD375" s="21" t="s">
        <v>37</v>
      </c>
      <c r="BE375" s="21" t="s">
        <v>1233</v>
      </c>
      <c r="BF375" s="21" t="s">
        <v>555</v>
      </c>
      <c r="BG375" s="21"/>
      <c r="BH375" s="21"/>
      <c r="BI375" s="21"/>
      <c r="BJ375" s="21"/>
      <c r="BK375" s="21"/>
      <c r="BL375" s="21"/>
      <c r="BM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s="36" customFormat="1" ht="16" customHeight="1">
      <c r="A376" s="21">
        <v>1060</v>
      </c>
      <c r="B376" s="21" t="s">
        <v>26</v>
      </c>
      <c r="C376" s="21" t="s">
        <v>39</v>
      </c>
      <c r="D376" s="21" t="s">
        <v>27</v>
      </c>
      <c r="E376" s="21" t="s">
        <v>1371</v>
      </c>
      <c r="F376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Wardrobe Humidity</v>
      </c>
      <c r="G376" s="21" t="s">
        <v>555</v>
      </c>
      <c r="H376" s="21" t="s">
        <v>29</v>
      </c>
      <c r="I376" s="21" t="s">
        <v>30</v>
      </c>
      <c r="J376" s="21"/>
      <c r="K376" s="21"/>
      <c r="L376" s="21"/>
      <c r="M376" s="21" t="s">
        <v>136</v>
      </c>
      <c r="N376" s="21"/>
      <c r="O376" s="22"/>
      <c r="P376" s="21"/>
      <c r="Q376" s="21"/>
      <c r="R376" s="21"/>
      <c r="S376" s="21"/>
      <c r="T376" s="26"/>
      <c r="U376" s="21" t="s">
        <v>496</v>
      </c>
      <c r="V376" s="22"/>
      <c r="W376" s="22"/>
      <c r="X376" s="22"/>
      <c r="Y376" s="22"/>
      <c r="Z376" s="22"/>
      <c r="AA376" s="22"/>
      <c r="AB376" s="21" t="s">
        <v>31</v>
      </c>
      <c r="AC376" s="21" t="s">
        <v>32</v>
      </c>
      <c r="AD376" s="21" t="s">
        <v>33</v>
      </c>
      <c r="AE376" s="21" t="s">
        <v>323</v>
      </c>
      <c r="AF376" s="21">
        <v>300</v>
      </c>
      <c r="AG376" s="22" t="s">
        <v>34</v>
      </c>
      <c r="AH376" s="22"/>
      <c r="AI376" s="21" t="s">
        <v>35</v>
      </c>
      <c r="AJ376" s="21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376" s="21" t="str">
        <f>IF(ISBLANK(Table2[[#This Row],[index]]),  "", _xlfn.CONCAT(LOWER(Table2[[#This Row],[device_via_device]]), "/", Table2[[#This Row],[unique_id]]))</f>
        <v>weewx/wardrobe_humidity</v>
      </c>
      <c r="AL376" s="21"/>
      <c r="AM376" s="21"/>
      <c r="AN376" s="21"/>
      <c r="AO376" s="21"/>
      <c r="AP376" s="21"/>
      <c r="AQ376" s="21"/>
      <c r="AR376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376" s="21">
        <v>1</v>
      </c>
      <c r="AT376" s="14"/>
      <c r="AU376" s="2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7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Wardrobe Humidity</v>
      </c>
      <c r="AY37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1"/>
      <c r="BA376" s="21" t="str">
        <f>IF(ISBLANK(Table2[[#This Row],[device_model]]), "", Table2[[#This Row],[device_suggested_area]])</f>
        <v>Wardrobe</v>
      </c>
      <c r="BB376" s="21" t="s">
        <v>1466</v>
      </c>
      <c r="BC376" s="21" t="s">
        <v>36</v>
      </c>
      <c r="BD376" s="21" t="s">
        <v>37</v>
      </c>
      <c r="BE376" s="21" t="s">
        <v>1233</v>
      </c>
      <c r="BF376" s="21" t="s">
        <v>555</v>
      </c>
      <c r="BG376" s="21"/>
      <c r="BH376" s="21"/>
      <c r="BI376" s="21"/>
      <c r="BJ376" s="21"/>
      <c r="BK376" s="21"/>
      <c r="BL376" s="21"/>
      <c r="BM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s="36" customFormat="1" ht="16" customHeight="1">
      <c r="A377" s="21">
        <v>2514</v>
      </c>
      <c r="B377" s="21" t="s">
        <v>26</v>
      </c>
      <c r="C377" s="21" t="s">
        <v>39</v>
      </c>
      <c r="D377" s="21" t="s">
        <v>27</v>
      </c>
      <c r="E377" s="21" t="s">
        <v>172</v>
      </c>
      <c r="F377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Weatherstation Coms Signal Quality</v>
      </c>
      <c r="G377" s="21" t="s">
        <v>747</v>
      </c>
      <c r="H377" s="21" t="s">
        <v>808</v>
      </c>
      <c r="I377" s="21" t="s">
        <v>295</v>
      </c>
      <c r="J377" s="21"/>
      <c r="K377" s="21"/>
      <c r="L377" s="21"/>
      <c r="M377" s="21"/>
      <c r="N377" s="21"/>
      <c r="O377" s="22"/>
      <c r="P377" s="21"/>
      <c r="Q377" s="21"/>
      <c r="R377" s="21"/>
      <c r="S377" s="21"/>
      <c r="T377" s="26"/>
      <c r="U377" s="21"/>
      <c r="V377" s="22"/>
      <c r="W377" s="22"/>
      <c r="X377" s="22"/>
      <c r="Y377" s="22"/>
      <c r="Z377" s="22"/>
      <c r="AA377" s="22"/>
      <c r="AB377" s="21"/>
      <c r="AC377" s="21"/>
      <c r="AD377" s="21"/>
      <c r="AE377" s="21"/>
      <c r="AF377" s="21">
        <v>300</v>
      </c>
      <c r="AG377" s="22" t="s">
        <v>34</v>
      </c>
      <c r="AH377" s="22"/>
      <c r="AI377" s="21" t="s">
        <v>86</v>
      </c>
      <c r="AJ377" s="21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377" s="21" t="str">
        <f>IF(ISBLANK(Table2[[#This Row],[index]]),  "", _xlfn.CONCAT(LOWER(Table2[[#This Row],[device_via_device]]), "/", Table2[[#This Row],[unique_id]]))</f>
        <v>weewx/weatherstation_coms_signal_quality</v>
      </c>
      <c r="AL377" s="21"/>
      <c r="AM377" s="21"/>
      <c r="AN377" s="21"/>
      <c r="AO377" s="21"/>
      <c r="AP377" s="21"/>
      <c r="AQ377" s="21"/>
      <c r="AR377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377" s="21">
        <v>1</v>
      </c>
      <c r="AT377" s="14"/>
      <c r="AU377" s="2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7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Weatherstation Coms Signal Quality</v>
      </c>
      <c r="AY37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1"/>
      <c r="BA377" s="21" t="str">
        <f>IF(ISBLANK(Table2[[#This Row],[device_model]]), "", Table2[[#This Row],[device_suggested_area]])</f>
        <v>Wardrobe</v>
      </c>
      <c r="BB377" s="21" t="s">
        <v>1466</v>
      </c>
      <c r="BC377" s="21" t="s">
        <v>36</v>
      </c>
      <c r="BD377" s="21" t="s">
        <v>37</v>
      </c>
      <c r="BE377" s="21" t="s">
        <v>1233</v>
      </c>
      <c r="BF377" s="21" t="s">
        <v>555</v>
      </c>
      <c r="BG377" s="21"/>
      <c r="BH377" s="21"/>
      <c r="BI377" s="21"/>
      <c r="BJ377" s="21"/>
      <c r="BK377" s="21"/>
      <c r="BL377" s="21"/>
      <c r="BM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21">
        <v>2608</v>
      </c>
      <c r="B378" s="21" t="s">
        <v>26</v>
      </c>
      <c r="C378" s="21" t="s">
        <v>911</v>
      </c>
      <c r="D378" s="21" t="s">
        <v>149</v>
      </c>
      <c r="E378" s="26" t="s">
        <v>1106</v>
      </c>
      <c r="F378" s="25" t="str">
        <f>IF(ISBLANK(Table2[[#This Row],[unique_id]]), "", IF(LEN(Table2[[#This Row],[_device_entity_name]])=0, PROPER(SUBSTITUTE(Table2[[#This Row],[unique_id]], "_", " ")), Table2[[#This Row],[_device_entity_name]]))</f>
        <v>Template Rack Internet Modem Plug Proxy</v>
      </c>
      <c r="G378" s="21" t="s">
        <v>224</v>
      </c>
      <c r="H378" s="21" t="s">
        <v>586</v>
      </c>
      <c r="I378" s="21" t="s">
        <v>295</v>
      </c>
      <c r="O378" s="22" t="s">
        <v>888</v>
      </c>
      <c r="R378" s="21" t="s">
        <v>904</v>
      </c>
      <c r="S378" s="21" t="str">
        <f>Table2[[#This Row],[friendly_name]]</f>
        <v>Internet Modem</v>
      </c>
      <c r="T378" s="26" t="s">
        <v>1236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21" t="str">
        <f>IF(ISBLANK(Table2[[#This Row],[device_model]]), "", Table2[[#This Row],[device_suggested_area]])</f>
        <v>Rack</v>
      </c>
      <c r="BB378" s="21" t="s">
        <v>1168</v>
      </c>
      <c r="BC378" s="24" t="s">
        <v>366</v>
      </c>
      <c r="BD378" s="21" t="s">
        <v>236</v>
      </c>
      <c r="BE378" s="21" t="s">
        <v>367</v>
      </c>
      <c r="BF378" s="21" t="s">
        <v>28</v>
      </c>
      <c r="BK378" s="21"/>
      <c r="BL378" s="21"/>
      <c r="BM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s="36" customFormat="1" ht="16" hidden="1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955</v>
      </c>
      <c r="F379" s="25" t="str">
        <f>IF(ISBLANK(Table2[[#This Row],[unique_id]]), "", IF(LEN(Table2[[#This Row],[_device_entity_name]])=0, PROPER(SUBSTITUTE(Table2[[#This Row],[unique_id]], "_", " ")), Table2[[#This Row],[_device_entity_name]]))</f>
        <v>Rack Internet Modem 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888</v>
      </c>
      <c r="P379" s="21"/>
      <c r="Q379" s="21"/>
      <c r="R379" s="21" t="s">
        <v>904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7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1"/>
      <c r="BA379" s="21" t="str">
        <f>IF(ISBLANK(Table2[[#This Row],[device_model]]), "", Table2[[#This Row],[device_suggested_area]])</f>
        <v>Rack</v>
      </c>
      <c r="BB379" s="21" t="s">
        <v>1168</v>
      </c>
      <c r="BC379" s="24" t="s">
        <v>366</v>
      </c>
      <c r="BD379" s="21" t="s">
        <v>236</v>
      </c>
      <c r="BE379" s="21" t="s">
        <v>367</v>
      </c>
      <c r="BF379" s="21" t="s">
        <v>28</v>
      </c>
      <c r="BG379" s="21"/>
      <c r="BH379" s="21"/>
      <c r="BI379" s="21" t="s">
        <v>1115</v>
      </c>
      <c r="BJ379" s="21" t="s">
        <v>446</v>
      </c>
      <c r="BK379" s="21" t="s">
        <v>360</v>
      </c>
      <c r="BL379" s="21" t="s">
        <v>443</v>
      </c>
      <c r="BM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21">
        <v>2557</v>
      </c>
      <c r="B380" s="21" t="s">
        <v>26</v>
      </c>
      <c r="C380" s="21" t="s">
        <v>39</v>
      </c>
      <c r="D380" s="21" t="s">
        <v>27</v>
      </c>
      <c r="E380" s="21" t="s">
        <v>171</v>
      </c>
      <c r="F380" s="25" t="str">
        <f>IF(ISBLANK(Table2[[#This Row],[unique_id]]), "", IF(LEN(Table2[[#This Row],[_device_entity_name]])=0, PROPER(SUBSTITUTE(Table2[[#This Row],[unique_id]], "_", " ")), Table2[[#This Row],[_device_entity_name]]))</f>
        <v>Wardrobe Weather Station Console Weatherstation Console Battery Voltage</v>
      </c>
      <c r="G380" s="21" t="s">
        <v>524</v>
      </c>
      <c r="H380" s="21" t="s">
        <v>1386</v>
      </c>
      <c r="I380" s="21" t="s">
        <v>295</v>
      </c>
      <c r="T380" s="26"/>
      <c r="V380" s="22"/>
      <c r="W380" s="22"/>
      <c r="X380" s="22"/>
      <c r="Y380" s="22"/>
      <c r="AB380" s="21" t="s">
        <v>31</v>
      </c>
      <c r="AC380" s="21" t="s">
        <v>83</v>
      </c>
      <c r="AD380" s="21" t="s">
        <v>84</v>
      </c>
      <c r="AE380" s="21" t="s">
        <v>276</v>
      </c>
      <c r="AF380" s="21">
        <v>300</v>
      </c>
      <c r="AG380" s="22" t="s">
        <v>34</v>
      </c>
      <c r="AH380" s="22"/>
      <c r="AI380" s="21" t="s">
        <v>85</v>
      </c>
      <c r="AJ380" s="2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80" s="21" t="str">
        <f>IF(ISBLANK(Table2[[#This Row],[index]]),  "", _xlfn.CONCAT(LOWER(Table2[[#This Row],[device_via_device]]), "/", Table2[[#This Row],[unique_id]]))</f>
        <v>weewx/weatherstation_console_battery_voltage</v>
      </c>
      <c r="AR380" s="24" t="s">
        <v>1384</v>
      </c>
      <c r="AS380" s="21">
        <v>1</v>
      </c>
      <c r="AT380" s="14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8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>Wardrobe Weather Station Console Weatherstation Console Battery Voltage</v>
      </c>
      <c r="AY38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21" t="str">
        <f>IF(ISBLANK(Table2[[#This Row],[device_model]]), "", Table2[[#This Row],[device_suggested_area]])</f>
        <v>Wardrobe</v>
      </c>
      <c r="BB380" s="21" t="s">
        <v>1466</v>
      </c>
      <c r="BC380" s="21" t="s">
        <v>36</v>
      </c>
      <c r="BD380" s="21" t="s">
        <v>37</v>
      </c>
      <c r="BE380" s="21" t="s">
        <v>1233</v>
      </c>
      <c r="BF380" s="21" t="s">
        <v>555</v>
      </c>
      <c r="BK380" s="21"/>
      <c r="BL380" s="21"/>
      <c r="BM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IF(LEN(Table2[[#This Row],[_device_entity_name]])=0, PROPER(SUBSTITUTE(Table2[[#This Row],[unique_id]], "_", " ")), Table2[[#This Row],[_device_entity_name]]))</f>
        <v>Deck Fans 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888</v>
      </c>
      <c r="P381" s="21" t="s">
        <v>166</v>
      </c>
      <c r="Q381" s="21" t="s">
        <v>858</v>
      </c>
      <c r="R381" s="21" t="s">
        <v>860</v>
      </c>
      <c r="S381" s="21" t="s">
        <v>922</v>
      </c>
      <c r="T381" s="26" t="s">
        <v>921</v>
      </c>
      <c r="V381" s="22"/>
      <c r="W381" s="22" t="s">
        <v>549</v>
      </c>
      <c r="X381" s="22"/>
      <c r="Y381" s="29" t="s">
        <v>855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21" t="str">
        <f>Table2[[#This Row],[device_suggested_area]]</f>
        <v>Deck</v>
      </c>
      <c r="BA381" s="21" t="str">
        <f>IF(ISBLANK(Table2[[#This Row],[device_model]]), "", Table2[[#This Row],[device_suggested_area]])</f>
        <v>Deck</v>
      </c>
      <c r="BB381" s="26" t="s">
        <v>1157</v>
      </c>
      <c r="BC381" s="26" t="s">
        <v>705</v>
      </c>
      <c r="BD381" s="21" t="s">
        <v>383</v>
      </c>
      <c r="BE381" s="26" t="s">
        <v>706</v>
      </c>
      <c r="BF381" s="21" t="s">
        <v>363</v>
      </c>
      <c r="BK381" s="21" t="s">
        <v>707</v>
      </c>
      <c r="BL381" s="21"/>
      <c r="BM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hidden="1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IF(LEN(Table2[[#This Row],[_device_entity_name]])=0, PROPER(SUBSTITUTE(Table2[[#This Row],[unique_id]], "_", " ")), Table2[[#This Row],[_device_entity_name]]))</f>
        <v>Kitchen Fan 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888</v>
      </c>
      <c r="P382" s="21" t="s">
        <v>166</v>
      </c>
      <c r="Q382" s="21" t="s">
        <v>858</v>
      </c>
      <c r="R382" s="21" t="s">
        <v>860</v>
      </c>
      <c r="S382" s="21" t="s">
        <v>922</v>
      </c>
      <c r="T382" s="26" t="s">
        <v>921</v>
      </c>
      <c r="V382" s="22"/>
      <c r="W382" s="22" t="s">
        <v>549</v>
      </c>
      <c r="X382" s="22"/>
      <c r="Y382" s="29" t="s">
        <v>855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1" t="str">
        <f>Table2[[#This Row],[device_suggested_area]]</f>
        <v>Kitchen</v>
      </c>
      <c r="BA382" s="21" t="str">
        <f>IF(ISBLANK(Table2[[#This Row],[device_model]]), "", Table2[[#This Row],[device_suggested_area]])</f>
        <v>Kitchen</v>
      </c>
      <c r="BB382" s="26" t="s">
        <v>1158</v>
      </c>
      <c r="BC382" s="26" t="s">
        <v>705</v>
      </c>
      <c r="BD382" s="21" t="s">
        <v>383</v>
      </c>
      <c r="BE382" s="26" t="s">
        <v>706</v>
      </c>
      <c r="BF382" s="21" t="s">
        <v>208</v>
      </c>
      <c r="BK382" s="21" t="s">
        <v>708</v>
      </c>
      <c r="BL382" s="21"/>
      <c r="BM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hidden="1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IF(LEN(Table2[[#This Row],[_device_entity_name]])=0, PROPER(SUBSTITUTE(Table2[[#This Row],[unique_id]], "_", " ")), Table2[[#This Row],[_device_entity_name]]))</f>
        <v>Edwin Wardrobe 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888</v>
      </c>
      <c r="P383" s="21" t="s">
        <v>166</v>
      </c>
      <c r="Q383" s="21" t="s">
        <v>858</v>
      </c>
      <c r="R383" s="21" t="s">
        <v>860</v>
      </c>
      <c r="S383" s="21" t="s">
        <v>922</v>
      </c>
      <c r="T383" s="26" t="s">
        <v>921</v>
      </c>
      <c r="V383" s="22"/>
      <c r="W383" s="22" t="s">
        <v>549</v>
      </c>
      <c r="X383" s="22"/>
      <c r="Y383" s="29" t="s">
        <v>855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1" t="str">
        <f>Table2[[#This Row],[device_suggested_area]]</f>
        <v>Edwin</v>
      </c>
      <c r="BA383" s="21" t="str">
        <f>IF(ISBLANK(Table2[[#This Row],[device_model]]), "", Table2[[#This Row],[device_suggested_area]])</f>
        <v>Edwin</v>
      </c>
      <c r="BB383" s="26" t="s">
        <v>1159</v>
      </c>
      <c r="BC383" s="26" t="s">
        <v>705</v>
      </c>
      <c r="BD383" s="21" t="s">
        <v>383</v>
      </c>
      <c r="BE383" s="26" t="s">
        <v>706</v>
      </c>
      <c r="BF383" s="21" t="s">
        <v>127</v>
      </c>
      <c r="BK383" s="21" t="s">
        <v>704</v>
      </c>
      <c r="BL383" s="21"/>
      <c r="BM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hidden="1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917</v>
      </c>
      <c r="F384" s="25" t="str">
        <f>IF(ISBLANK(Table2[[#This Row],[unique_id]]), "", IF(LEN(Table2[[#This Row],[_device_entity_name]])=0, PROPER(SUBSTITUTE(Table2[[#This Row],[unique_id]], "_", " ")), Table2[[#This Row],[_device_entity_name]]))</f>
        <v>Garden Repeater Linkquality</v>
      </c>
      <c r="G384" s="21" t="s">
        <v>793</v>
      </c>
      <c r="H384" s="21" t="s">
        <v>586</v>
      </c>
      <c r="I384" s="21" t="s">
        <v>295</v>
      </c>
      <c r="O384" s="22" t="s">
        <v>888</v>
      </c>
      <c r="P384" s="21" t="s">
        <v>166</v>
      </c>
      <c r="Q384" s="21" t="s">
        <v>858</v>
      </c>
      <c r="R384" s="21" t="s">
        <v>860</v>
      </c>
      <c r="S384" s="21" t="s">
        <v>922</v>
      </c>
      <c r="T384" s="26" t="s">
        <v>920</v>
      </c>
      <c r="V384" s="22"/>
      <c r="W384" s="22" t="s">
        <v>549</v>
      </c>
      <c r="X384" s="22"/>
      <c r="Y384" s="29" t="s">
        <v>855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21" t="str">
        <f>Table2[[#This Row],[device_suggested_area]]</f>
        <v>Garden</v>
      </c>
      <c r="BA384" s="21" t="str">
        <f>IF(ISBLANK(Table2[[#This Row],[device_model]]), "", Table2[[#This Row],[device_suggested_area]])</f>
        <v>Garden</v>
      </c>
      <c r="BB384" s="21" t="s">
        <v>1131</v>
      </c>
      <c r="BC384" s="24" t="s">
        <v>791</v>
      </c>
      <c r="BD384" s="21" t="s">
        <v>510</v>
      </c>
      <c r="BE384" s="21" t="s">
        <v>790</v>
      </c>
      <c r="BF384" s="21" t="s">
        <v>639</v>
      </c>
      <c r="BK384" s="21" t="s">
        <v>792</v>
      </c>
      <c r="BL384" s="21"/>
      <c r="BM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hidden="1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918</v>
      </c>
      <c r="F385" s="25" t="str">
        <f>IF(ISBLANK(Table2[[#This Row],[unique_id]]), "", IF(LEN(Table2[[#This Row],[_device_entity_name]])=0, PROPER(SUBSTITUTE(Table2[[#This Row],[unique_id]], "_", " ")), Table2[[#This Row],[_device_entity_name]]))</f>
        <v>Landing Repeater Linkquality</v>
      </c>
      <c r="G385" s="21" t="s">
        <v>795</v>
      </c>
      <c r="H385" s="21" t="s">
        <v>586</v>
      </c>
      <c r="I385" s="21" t="s">
        <v>295</v>
      </c>
      <c r="O385" s="22" t="s">
        <v>888</v>
      </c>
      <c r="P385" s="21" t="s">
        <v>166</v>
      </c>
      <c r="Q385" s="21" t="s">
        <v>858</v>
      </c>
      <c r="R385" s="21" t="s">
        <v>860</v>
      </c>
      <c r="S385" s="21" t="s">
        <v>922</v>
      </c>
      <c r="T385" s="26" t="s">
        <v>920</v>
      </c>
      <c r="V385" s="22"/>
      <c r="W385" s="22" t="s">
        <v>549</v>
      </c>
      <c r="X385" s="22"/>
      <c r="Y385" s="29" t="s">
        <v>855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21" t="str">
        <f>Table2[[#This Row],[device_suggested_area]]</f>
        <v>Landing</v>
      </c>
      <c r="BA385" s="21" t="str">
        <f>IF(ISBLANK(Table2[[#This Row],[device_model]]), "", Table2[[#This Row],[device_suggested_area]])</f>
        <v>Landing</v>
      </c>
      <c r="BB385" s="21" t="s">
        <v>1131</v>
      </c>
      <c r="BC385" s="24" t="s">
        <v>791</v>
      </c>
      <c r="BD385" s="21" t="s">
        <v>510</v>
      </c>
      <c r="BE385" s="21" t="s">
        <v>790</v>
      </c>
      <c r="BF385" s="21" t="s">
        <v>620</v>
      </c>
      <c r="BK385" s="21" t="s">
        <v>797</v>
      </c>
      <c r="BL385" s="21"/>
      <c r="BM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hidden="1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919</v>
      </c>
      <c r="F386" s="25" t="str">
        <f>IF(ISBLANK(Table2[[#This Row],[unique_id]]), "", IF(LEN(Table2[[#This Row],[_device_entity_name]])=0, PROPER(SUBSTITUTE(Table2[[#This Row],[unique_id]], "_", " ")), Table2[[#This Row],[_device_entity_name]]))</f>
        <v>Driveway Repeater Linkquality</v>
      </c>
      <c r="G386" s="21" t="s">
        <v>794</v>
      </c>
      <c r="H386" s="21" t="s">
        <v>586</v>
      </c>
      <c r="I386" s="21" t="s">
        <v>295</v>
      </c>
      <c r="O386" s="22" t="s">
        <v>888</v>
      </c>
      <c r="P386" s="21" t="s">
        <v>166</v>
      </c>
      <c r="Q386" s="21" t="s">
        <v>858</v>
      </c>
      <c r="R386" s="21" t="s">
        <v>860</v>
      </c>
      <c r="S386" s="21" t="s">
        <v>922</v>
      </c>
      <c r="T386" s="26" t="s">
        <v>920</v>
      </c>
      <c r="V386" s="22"/>
      <c r="W386" s="22" t="s">
        <v>549</v>
      </c>
      <c r="X386" s="22"/>
      <c r="Y386" s="29" t="s">
        <v>855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21" t="str">
        <f>Table2[[#This Row],[device_suggested_area]]</f>
        <v>Driveway</v>
      </c>
      <c r="BA386" s="21" t="str">
        <f>IF(ISBLANK(Table2[[#This Row],[device_model]]), "", Table2[[#This Row],[device_suggested_area]])</f>
        <v>Driveway</v>
      </c>
      <c r="BB386" s="21" t="s">
        <v>1131</v>
      </c>
      <c r="BC386" s="24" t="s">
        <v>791</v>
      </c>
      <c r="BD386" s="21" t="s">
        <v>510</v>
      </c>
      <c r="BE386" s="21" t="s">
        <v>790</v>
      </c>
      <c r="BF386" s="21" t="s">
        <v>796</v>
      </c>
      <c r="BK386" s="21" t="s">
        <v>798</v>
      </c>
      <c r="BL386" s="21"/>
      <c r="BM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hidden="1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21" t="str">
        <f>IF(ISBLANK(Table2[[#This Row],[device_model]]), "", Table2[[#This Row],[device_suggested_area]])</f>
        <v/>
      </c>
      <c r="BE387" s="22"/>
      <c r="BK387" s="21"/>
      <c r="BL387" s="21"/>
      <c r="BM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hidden="1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1003</v>
      </c>
      <c r="F388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All</v>
      </c>
      <c r="G388" s="21" t="s">
        <v>890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21" t="str">
        <f>IF(ISBLANK(Table2[[#This Row],[device_model]]), "", Table2[[#This Row],[device_suggested_area]])</f>
        <v/>
      </c>
      <c r="BE388" s="22"/>
      <c r="BF388" s="21" t="s">
        <v>166</v>
      </c>
      <c r="BK388" s="21"/>
      <c r="BL388" s="21"/>
      <c r="BM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hidden="1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Ada 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8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21" t="str">
        <f>IF(ISBLANK(Table2[[#This Row],[device_model]]), "", Table2[[#This Row],[device_suggested_area]])</f>
        <v/>
      </c>
      <c r="BE389" s="22"/>
      <c r="BF389" s="21" t="s">
        <v>130</v>
      </c>
      <c r="BH389" s="21" t="s">
        <v>781</v>
      </c>
      <c r="BK389" s="21"/>
      <c r="BL389" s="21"/>
      <c r="BM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hidden="1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Edwin 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21" t="str">
        <f>IF(ISBLANK(Table2[[#This Row],[device_model]]), "", Table2[[#This Row],[device_suggested_area]])</f>
        <v/>
      </c>
      <c r="BE390" s="22"/>
      <c r="BF390" s="21" t="s">
        <v>127</v>
      </c>
      <c r="BH390" s="21" t="s">
        <v>781</v>
      </c>
      <c r="BK390" s="21"/>
      <c r="BL390" s="21"/>
      <c r="BM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hidden="1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Edwin Night 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21" t="str">
        <f>IF(ISBLANK(Table2[[#This Row],[device_model]]), "", Table2[[#This Row],[device_suggested_area]])</f>
        <v/>
      </c>
      <c r="BE391" s="22"/>
      <c r="BF391" s="21" t="s">
        <v>127</v>
      </c>
      <c r="BH391" s="21" t="s">
        <v>781</v>
      </c>
      <c r="BK391" s="21"/>
      <c r="BL391" s="21"/>
      <c r="BM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hidden="1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Hallway 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21" t="str">
        <f>IF(ISBLANK(Table2[[#This Row],[device_model]]), "", Table2[[#This Row],[device_suggested_area]])</f>
        <v/>
      </c>
      <c r="BE392" s="22"/>
      <c r="BF392" s="21" t="s">
        <v>417</v>
      </c>
      <c r="BK392" s="21"/>
      <c r="BL392" s="21"/>
      <c r="BM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987</v>
      </c>
      <c r="F393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Hallway Sconces</v>
      </c>
      <c r="G393" t="s">
        <v>972</v>
      </c>
      <c r="H393" s="21" t="s">
        <v>605</v>
      </c>
      <c r="I393" s="21" t="s">
        <v>295</v>
      </c>
      <c r="J393" s="21" t="s">
        <v>988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21" t="str">
        <f>IF(ISBLANK(Table2[[#This Row],[device_model]]), "", Table2[[#This Row],[device_suggested_area]])</f>
        <v/>
      </c>
      <c r="BE393" s="22"/>
      <c r="BF393" s="21" t="s">
        <v>417</v>
      </c>
      <c r="BK393" s="21"/>
      <c r="BL393" s="21"/>
      <c r="BM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Dining 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21" t="str">
        <f>IF(ISBLANK(Table2[[#This Row],[device_model]]), "", Table2[[#This Row],[device_suggested_area]])</f>
        <v/>
      </c>
      <c r="BE394" s="22"/>
      <c r="BF394" s="21" t="s">
        <v>195</v>
      </c>
      <c r="BK394" s="21"/>
      <c r="BL394" s="21"/>
      <c r="BM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Lounge 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21" t="str">
        <f>IF(ISBLANK(Table2[[#This Row],[device_model]]), "", Table2[[#This Row],[device_suggested_area]])</f>
        <v/>
      </c>
      <c r="BE395" s="22"/>
      <c r="BF395" s="21" t="s">
        <v>196</v>
      </c>
      <c r="BK395" s="21"/>
      <c r="BL395" s="21"/>
      <c r="BM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Lounge 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21" t="str">
        <f>IF(ISBLANK(Table2[[#This Row],[device_model]]), "", Table2[[#This Row],[device_suggested_area]])</f>
        <v/>
      </c>
      <c r="BE396" s="22"/>
      <c r="BF396" s="21" t="s">
        <v>166</v>
      </c>
      <c r="BH396" s="21" t="s">
        <v>781</v>
      </c>
      <c r="BK396" s="21"/>
      <c r="BL396" s="21"/>
      <c r="BM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Parents 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21" t="str">
        <f>IF(ISBLANK(Table2[[#This Row],[device_model]]), "", Table2[[#This Row],[device_suggested_area]])</f>
        <v/>
      </c>
      <c r="BE397" s="22"/>
      <c r="BF397" s="21" t="s">
        <v>194</v>
      </c>
      <c r="BK397" s="21"/>
      <c r="BL397" s="21"/>
      <c r="BM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989</v>
      </c>
      <c r="F398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Parents Jane Bedside</v>
      </c>
      <c r="G398" t="s">
        <v>981</v>
      </c>
      <c r="H398" s="21" t="s">
        <v>605</v>
      </c>
      <c r="I398" s="21" t="s">
        <v>295</v>
      </c>
      <c r="J398" s="21" t="s">
        <v>991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21" t="str">
        <f>IF(ISBLANK(Table2[[#This Row],[device_model]]), "", Table2[[#This Row],[device_suggested_area]])</f>
        <v/>
      </c>
      <c r="BE398" s="22"/>
      <c r="BF398" s="21" t="s">
        <v>194</v>
      </c>
      <c r="BK398" s="21"/>
      <c r="BL398" s="21"/>
      <c r="BM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990</v>
      </c>
      <c r="F399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Parents Graham Bedside</v>
      </c>
      <c r="G399" t="s">
        <v>982</v>
      </c>
      <c r="H399" s="21" t="s">
        <v>605</v>
      </c>
      <c r="I399" s="21" t="s">
        <v>295</v>
      </c>
      <c r="J399" s="21" t="s">
        <v>992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39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21" t="str">
        <f>IF(ISBLANK(Table2[[#This Row],[device_model]]), "", Table2[[#This Row],[device_suggested_area]])</f>
        <v/>
      </c>
      <c r="BE399" s="22"/>
      <c r="BF399" s="21" t="s">
        <v>194</v>
      </c>
      <c r="BK399" s="21"/>
      <c r="BL399" s="21"/>
      <c r="BM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993</v>
      </c>
      <c r="F400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Study Lamp</v>
      </c>
      <c r="G400" t="s">
        <v>840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21" t="str">
        <f>IF(ISBLANK(Table2[[#This Row],[device_model]]), "", Table2[[#This Row],[device_suggested_area]])</f>
        <v/>
      </c>
      <c r="BE400" s="22"/>
      <c r="BF400" s="21" t="s">
        <v>362</v>
      </c>
      <c r="BK400" s="21"/>
      <c r="BL400" s="21"/>
      <c r="BM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Kitchen 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21" t="str">
        <f>IF(ISBLANK(Table2[[#This Row],[device_model]]), "", Table2[[#This Row],[device_suggested_area]])</f>
        <v/>
      </c>
      <c r="BE401" s="22"/>
      <c r="BF401" s="21" t="s">
        <v>208</v>
      </c>
      <c r="BK401" s="21"/>
      <c r="BL401" s="21"/>
      <c r="BM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Laundry 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21" t="str">
        <f>IF(ISBLANK(Table2[[#This Row],[device_model]]), "", Table2[[#This Row],[device_suggested_area]])</f>
        <v/>
      </c>
      <c r="BE402" s="22"/>
      <c r="BF402" s="21" t="s">
        <v>216</v>
      </c>
      <c r="BK402" s="21"/>
      <c r="BL402" s="21"/>
      <c r="BM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Pantry 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21" t="str">
        <f>IF(ISBLANK(Table2[[#This Row],[device_model]]), "", Table2[[#This Row],[device_suggested_area]])</f>
        <v/>
      </c>
      <c r="BE403" s="22"/>
      <c r="BF403" s="21" t="s">
        <v>214</v>
      </c>
      <c r="BK403" s="21"/>
      <c r="BL403" s="21"/>
      <c r="BM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Office 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21" t="str">
        <f>IF(ISBLANK(Table2[[#This Row],[device_model]]), "", Table2[[#This Row],[device_suggested_area]])</f>
        <v/>
      </c>
      <c r="BE404" s="22"/>
      <c r="BF404" s="21" t="s">
        <v>215</v>
      </c>
      <c r="BK404" s="21"/>
      <c r="BL404" s="21"/>
      <c r="BM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Bathroom 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21" t="str">
        <f>IF(ISBLANK(Table2[[#This Row],[device_model]]), "", Table2[[#This Row],[device_suggested_area]])</f>
        <v/>
      </c>
      <c r="BE405" s="22"/>
      <c r="BF405" s="21" t="s">
        <v>364</v>
      </c>
      <c r="BK405" s="21"/>
      <c r="BL405" s="21"/>
      <c r="BM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994</v>
      </c>
      <c r="F406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Bathroom Sconces</v>
      </c>
      <c r="G406" t="s">
        <v>978</v>
      </c>
      <c r="H406" s="21" t="s">
        <v>605</v>
      </c>
      <c r="I406" s="21" t="s">
        <v>295</v>
      </c>
      <c r="J406" s="21" t="s">
        <v>988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21" t="str">
        <f>IF(ISBLANK(Table2[[#This Row],[device_model]]), "", Table2[[#This Row],[device_suggested_area]])</f>
        <v/>
      </c>
      <c r="BE406" s="22"/>
      <c r="BF406" s="21" t="s">
        <v>364</v>
      </c>
      <c r="BK406" s="21"/>
      <c r="BL406" s="21"/>
      <c r="BM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Ensuite 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21" t="str">
        <f>IF(ISBLANK(Table2[[#This Row],[device_model]]), "", Table2[[#This Row],[device_suggested_area]])</f>
        <v/>
      </c>
      <c r="BE407" s="22"/>
      <c r="BF407" s="21" t="s">
        <v>402</v>
      </c>
      <c r="BK407" s="21"/>
      <c r="BL407" s="21"/>
      <c r="BM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995</v>
      </c>
      <c r="F408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Ensuite Sconces</v>
      </c>
      <c r="G408" t="s">
        <v>961</v>
      </c>
      <c r="H408" s="21" t="s">
        <v>605</v>
      </c>
      <c r="I408" s="21" t="s">
        <v>295</v>
      </c>
      <c r="J408" s="21" t="s">
        <v>988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21" t="str">
        <f>IF(ISBLANK(Table2[[#This Row],[device_model]]), "", Table2[[#This Row],[device_suggested_area]])</f>
        <v/>
      </c>
      <c r="BE408" s="22"/>
      <c r="BF408" s="21" t="s">
        <v>402</v>
      </c>
      <c r="BK408" s="21"/>
      <c r="BL408" s="21"/>
      <c r="BM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IF(LEN(Table2[[#This Row],[_device_entity_name]])=0, PROPER(SUBSTITUTE(Table2[[#This Row],[unique_id]], "_", " ")), Table2[[#This Row],[_device_entity_name]]))</f>
        <v>Lighting Reset Adaptive Lighting Wardrobe 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0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21" t="str">
        <f>IF(ISBLANK(Table2[[#This Row],[device_model]]), "", Table2[[#This Row],[device_suggested_area]])</f>
        <v/>
      </c>
      <c r="BE409" s="22"/>
      <c r="BF409" s="21" t="s">
        <v>555</v>
      </c>
      <c r="BK409" s="21"/>
      <c r="BL409" s="21"/>
      <c r="BM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IF(LEN(Table2[[#This Row],[_device_entity_name]])=0, PROPER(SUBSTITUTE(Table2[[#This Row],[unique_id]], "_", " ")), Table2[[#This Row],[_device_entity_name]]))</f>
        <v>Ada Home</v>
      </c>
      <c r="G410" s="21" t="s">
        <v>187</v>
      </c>
      <c r="H410" s="21" t="s">
        <v>843</v>
      </c>
      <c r="I410" s="21" t="s">
        <v>144</v>
      </c>
      <c r="M410" s="21" t="s">
        <v>136</v>
      </c>
      <c r="N410" s="21" t="s">
        <v>274</v>
      </c>
      <c r="O410" s="22" t="s">
        <v>888</v>
      </c>
      <c r="P410" s="21" t="s">
        <v>166</v>
      </c>
      <c r="Q410" s="21" t="s">
        <v>858</v>
      </c>
      <c r="R410" s="45" t="s">
        <v>843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21" t="str">
        <f>IF(ISBLANK(Table2[[#This Row],[device_model]]), "", Table2[[#This Row],[device_suggested_area]])</f>
        <v>Ada</v>
      </c>
      <c r="BB410" s="21" t="s">
        <v>166</v>
      </c>
      <c r="BC410" s="21" t="s">
        <v>399</v>
      </c>
      <c r="BD410" s="21" t="s">
        <v>238</v>
      </c>
      <c r="BE410" s="21" t="s">
        <v>1199</v>
      </c>
      <c r="BF410" s="21" t="s">
        <v>130</v>
      </c>
      <c r="BJ410" s="21" t="s">
        <v>426</v>
      </c>
      <c r="BK410" s="27" t="s">
        <v>470</v>
      </c>
      <c r="BL410" s="24" t="s">
        <v>462</v>
      </c>
      <c r="BM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hidden="1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IF(LEN(Table2[[#This Row],[_device_entity_name]])=0, PROPER(SUBSTITUTE(Table2[[#This Row],[unique_id]], "_", " ")), Table2[[#This Row],[_device_entity_name]]))</f>
        <v>Edwin Home</v>
      </c>
      <c r="G411" s="21" t="s">
        <v>263</v>
      </c>
      <c r="H411" s="21" t="s">
        <v>843</v>
      </c>
      <c r="I411" s="21" t="s">
        <v>144</v>
      </c>
      <c r="M411" s="21" t="s">
        <v>136</v>
      </c>
      <c r="N411" s="21" t="s">
        <v>274</v>
      </c>
      <c r="O411" s="22" t="s">
        <v>888</v>
      </c>
      <c r="P411" s="21" t="s">
        <v>166</v>
      </c>
      <c r="Q411" s="21" t="s">
        <v>858</v>
      </c>
      <c r="R411" s="45" t="s">
        <v>843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21" t="str">
        <f>IF(ISBLANK(Table2[[#This Row],[device_model]]), "", Table2[[#This Row],[device_suggested_area]])</f>
        <v>Edwin</v>
      </c>
      <c r="BB411" s="21" t="s">
        <v>166</v>
      </c>
      <c r="BC411" s="21" t="s">
        <v>399</v>
      </c>
      <c r="BD411" s="21" t="s">
        <v>238</v>
      </c>
      <c r="BE411" s="21" t="s">
        <v>1199</v>
      </c>
      <c r="BF411" s="21" t="s">
        <v>127</v>
      </c>
      <c r="BJ411" s="21" t="s">
        <v>426</v>
      </c>
      <c r="BK411" s="27" t="s">
        <v>469</v>
      </c>
      <c r="BL411" s="24" t="s">
        <v>463</v>
      </c>
      <c r="BM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hidden="1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IF(LEN(Table2[[#This Row],[_device_entity_name]])=0, PROPER(SUBSTITUTE(Table2[[#This Row],[unique_id]], "_", " ")), Table2[[#This Row],[_device_entity_name]]))</f>
        <v>Parents Home</v>
      </c>
      <c r="G412" s="21" t="s">
        <v>264</v>
      </c>
      <c r="H412" s="21" t="s">
        <v>843</v>
      </c>
      <c r="I412" s="21" t="s">
        <v>144</v>
      </c>
      <c r="M412" s="21" t="s">
        <v>136</v>
      </c>
      <c r="N412" s="21" t="s">
        <v>274</v>
      </c>
      <c r="O412" s="22" t="s">
        <v>888</v>
      </c>
      <c r="P412" s="21" t="s">
        <v>166</v>
      </c>
      <c r="Q412" s="21" t="s">
        <v>858</v>
      </c>
      <c r="R412" s="45" t="s">
        <v>843</v>
      </c>
      <c r="S412" s="21" t="str">
        <f>_xlfn.CONCAT( Table2[[#This Row],[friendly_name]], " Devices")</f>
        <v>Parents Home Devices</v>
      </c>
      <c r="T412" s="26" t="s">
        <v>868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21" t="str">
        <f>IF(ISBLANK(Table2[[#This Row],[device_model]]), "", Table2[[#This Row],[device_suggested_area]])</f>
        <v>Parents</v>
      </c>
      <c r="BB412" s="21" t="s">
        <v>166</v>
      </c>
      <c r="BC412" s="21" t="s">
        <v>1193</v>
      </c>
      <c r="BD412" s="21" t="s">
        <v>238</v>
      </c>
      <c r="BE412" s="21" t="s">
        <v>1200</v>
      </c>
      <c r="BF412" s="21" t="s">
        <v>194</v>
      </c>
      <c r="BJ412" s="21" t="s">
        <v>426</v>
      </c>
      <c r="BK412" s="27" t="s">
        <v>727</v>
      </c>
      <c r="BL412" s="24" t="s">
        <v>726</v>
      </c>
      <c r="BM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hidden="1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IF(LEN(Table2[[#This Row],[_device_entity_name]])=0, PROPER(SUBSTITUTE(Table2[[#This Row],[unique_id]], "_", " ")), Table2[[#This Row],[_device_entity_name]]))</f>
        <v>Kitchen Home</v>
      </c>
      <c r="G413" s="21" t="s">
        <v>265</v>
      </c>
      <c r="H413" s="21" t="s">
        <v>843</v>
      </c>
      <c r="I413" s="21" t="s">
        <v>144</v>
      </c>
      <c r="M413" s="21" t="s">
        <v>136</v>
      </c>
      <c r="N413" s="21" t="s">
        <v>274</v>
      </c>
      <c r="O413" s="22" t="s">
        <v>888</v>
      </c>
      <c r="P413" s="21" t="s">
        <v>166</v>
      </c>
      <c r="Q413" s="21" t="s">
        <v>858</v>
      </c>
      <c r="R413" s="45" t="s">
        <v>843</v>
      </c>
      <c r="S413" s="21" t="str">
        <f>_xlfn.CONCAT( Table2[[#This Row],[friendly_name]], " Devices")</f>
        <v>Kitchen Home Devices</v>
      </c>
      <c r="T413" s="26" t="s">
        <v>868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21" t="str">
        <f>IF(ISBLANK(Table2[[#This Row],[device_model]]), "", Table2[[#This Row],[device_suggested_area]])</f>
        <v>Kitchen</v>
      </c>
      <c r="BB413" s="21" t="s">
        <v>166</v>
      </c>
      <c r="BC413" s="21" t="s">
        <v>1193</v>
      </c>
      <c r="BD413" s="21" t="s">
        <v>238</v>
      </c>
      <c r="BE413" s="21" t="s">
        <v>1200</v>
      </c>
      <c r="BF413" s="21" t="s">
        <v>208</v>
      </c>
      <c r="BJ413" s="21" t="s">
        <v>426</v>
      </c>
      <c r="BK413" s="27" t="s">
        <v>828</v>
      </c>
      <c r="BL413" s="24" t="s">
        <v>827</v>
      </c>
      <c r="BM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hidden="1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IF(LEN(Table2[[#This Row],[_device_entity_name]])=0, PROPER(SUBSTITUTE(Table2[[#This Row],[unique_id]], "_", " ")), Table2[[#This Row],[_device_entity_name]]))</f>
        <v>Office Home</v>
      </c>
      <c r="G414" s="21" t="s">
        <v>695</v>
      </c>
      <c r="H414" s="21" t="s">
        <v>843</v>
      </c>
      <c r="I414" s="21" t="s">
        <v>144</v>
      </c>
      <c r="M414" s="21" t="s">
        <v>136</v>
      </c>
      <c r="N414" s="21" t="s">
        <v>274</v>
      </c>
      <c r="O414" s="22" t="s">
        <v>888</v>
      </c>
      <c r="P414" s="21" t="s">
        <v>166</v>
      </c>
      <c r="Q414" s="21" t="s">
        <v>858</v>
      </c>
      <c r="R414" s="45" t="s">
        <v>843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21" t="str">
        <f>IF(ISBLANK(Table2[[#This Row],[device_model]]), "", Table2[[#This Row],[device_suggested_area]])</f>
        <v>Office</v>
      </c>
      <c r="BB414" s="21" t="s">
        <v>166</v>
      </c>
      <c r="BC414" s="21" t="s">
        <v>399</v>
      </c>
      <c r="BD414" s="21" t="s">
        <v>238</v>
      </c>
      <c r="BE414" s="21" t="s">
        <v>1199</v>
      </c>
      <c r="BF414" s="21" t="s">
        <v>215</v>
      </c>
      <c r="BJ414" s="21" t="s">
        <v>426</v>
      </c>
      <c r="BK414" s="27" t="s">
        <v>467</v>
      </c>
      <c r="BL414" s="24" t="s">
        <v>466</v>
      </c>
      <c r="BM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hidden="1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IF(LEN(Table2[[#This Row],[_device_entity_name]])=0, PROPER(SUBSTITUTE(Table2[[#This Row],[unique_id]], "_", " ")), Table2[[#This Row],[_device_entity_name]]))</f>
        <v>Lounge Home</v>
      </c>
      <c r="G415" s="21" t="s">
        <v>733</v>
      </c>
      <c r="H415" s="21" t="s">
        <v>843</v>
      </c>
      <c r="I415" s="21" t="s">
        <v>144</v>
      </c>
      <c r="M415" s="21" t="s">
        <v>136</v>
      </c>
      <c r="N415" s="21" t="s">
        <v>274</v>
      </c>
      <c r="O415" s="22" t="s">
        <v>888</v>
      </c>
      <c r="P415" s="21" t="s">
        <v>166</v>
      </c>
      <c r="Q415" s="21" t="s">
        <v>858</v>
      </c>
      <c r="R415" s="45" t="s">
        <v>843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21" t="str">
        <f>IF(ISBLANK(Table2[[#This Row],[device_model]]), "", Table2[[#This Row],[device_suggested_area]])</f>
        <v>Lounge</v>
      </c>
      <c r="BB415" s="21" t="s">
        <v>166</v>
      </c>
      <c r="BC415" s="21" t="s">
        <v>399</v>
      </c>
      <c r="BD415" s="21" t="s">
        <v>238</v>
      </c>
      <c r="BE415" s="21" t="s">
        <v>1199</v>
      </c>
      <c r="BF415" s="21" t="s">
        <v>196</v>
      </c>
      <c r="BJ415" s="21" t="s">
        <v>426</v>
      </c>
      <c r="BK415" s="27" t="s">
        <v>468</v>
      </c>
      <c r="BL415" s="24" t="s">
        <v>464</v>
      </c>
      <c r="BM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hidden="1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923</v>
      </c>
      <c r="F416" s="25" t="str">
        <f>IF(ISBLANK(Table2[[#This Row],[unique_id]]), "", IF(LEN(Table2[[#This Row],[_device_entity_name]])=0, PROPER(SUBSTITUTE(Table2[[#This Row],[unique_id]], "_", " ")), Table2[[#This Row],[_device_entity_name]]))</f>
        <v>Ada Tablet</v>
      </c>
      <c r="G416" s="21" t="s">
        <v>924</v>
      </c>
      <c r="H416" s="21" t="s">
        <v>843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21" t="str">
        <f>IF(ISBLANK(Table2[[#This Row],[device_model]]), "", Table2[[#This Row],[device_suggested_area]])</f>
        <v>Lounge</v>
      </c>
      <c r="BB416" s="21" t="s">
        <v>924</v>
      </c>
      <c r="BC416" s="21" t="s">
        <v>1201</v>
      </c>
      <c r="BD416" s="21" t="s">
        <v>238</v>
      </c>
      <c r="BE416" s="21" t="s">
        <v>929</v>
      </c>
      <c r="BF416" s="21" t="s">
        <v>196</v>
      </c>
      <c r="BJ416" s="21" t="s">
        <v>426</v>
      </c>
      <c r="BK416" s="27" t="s">
        <v>926</v>
      </c>
      <c r="BL416" s="24" t="s">
        <v>927</v>
      </c>
      <c r="BM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hidden="1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17" s="21" t="s">
        <v>334</v>
      </c>
      <c r="H417" s="21" t="s">
        <v>843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21" t="str">
        <f>IF(ISBLANK(Table2[[#This Row],[device_model]]), "", Table2[[#This Row],[device_suggested_area]])</f>
        <v/>
      </c>
      <c r="BE417" s="22"/>
      <c r="BK417" s="21"/>
      <c r="BL417" s="21"/>
      <c r="BM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hidden="1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IF(LEN(Table2[[#This Row],[_device_entity_name]])=0, PROPER(SUBSTITUTE(Table2[[#This Row],[unique_id]], "_", " ")), Table2[[#This Row],[_device_entity_name]]))</f>
        <v>Lg Webos Smart Tv</v>
      </c>
      <c r="G418" s="21" t="s">
        <v>181</v>
      </c>
      <c r="H418" s="21" t="s">
        <v>843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21" t="str">
        <f>IF(ISBLANK(Table2[[#This Row],[device_model]]), "", Table2[[#This Row],[device_suggested_area]])</f>
        <v>Lounge</v>
      </c>
      <c r="BB418" s="21" t="s">
        <v>1122</v>
      </c>
      <c r="BC418" s="21" t="s">
        <v>648</v>
      </c>
      <c r="BD418" s="21" t="s">
        <v>644</v>
      </c>
      <c r="BE418" s="21" t="s">
        <v>647</v>
      </c>
      <c r="BF418" s="21" t="s">
        <v>196</v>
      </c>
      <c r="BJ418" s="21" t="s">
        <v>426</v>
      </c>
      <c r="BK418" s="27" t="s">
        <v>645</v>
      </c>
      <c r="BL418" s="24" t="s">
        <v>646</v>
      </c>
      <c r="BM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hidden="1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IF(LEN(Table2[[#This Row],[_device_entity_name]])=0, PROPER(SUBSTITUTE(Table2[[#This Row],[unique_id]], "_", " ")), Table2[[#This Row],[_device_entity_name]]))</f>
        <v>Parents Tv</v>
      </c>
      <c r="G419" s="21" t="s">
        <v>267</v>
      </c>
      <c r="H419" s="21" t="s">
        <v>843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1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21" t="str">
        <f>IF(ISBLANK(Table2[[#This Row],[device_model]]), "", Table2[[#This Row],[device_suggested_area]])</f>
        <v>Parents</v>
      </c>
      <c r="BB419" s="21" t="s">
        <v>1122</v>
      </c>
      <c r="BC419" s="21" t="s">
        <v>1194</v>
      </c>
      <c r="BD419" s="21" t="s">
        <v>268</v>
      </c>
      <c r="BE419" s="21" t="s">
        <v>405</v>
      </c>
      <c r="BF419" s="21" t="s">
        <v>194</v>
      </c>
      <c r="BJ419" s="21" t="s">
        <v>426</v>
      </c>
      <c r="BK419" s="27" t="s">
        <v>407</v>
      </c>
      <c r="BL419" s="24" t="s">
        <v>472</v>
      </c>
      <c r="BM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hidden="1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930</v>
      </c>
      <c r="F420" s="25" t="str">
        <f>IF(ISBLANK(Table2[[#This Row],[unique_id]]), "", IF(LEN(Table2[[#This Row],[_device_entity_name]])=0, PROPER(SUBSTITUTE(Table2[[#This Row],[unique_id]], "_", " ")), Table2[[#This Row],[_device_entity_name]]))</f>
        <v>Edwin Tablet</v>
      </c>
      <c r="G420" s="21" t="s">
        <v>931</v>
      </c>
      <c r="H420" s="21" t="s">
        <v>843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21" t="str">
        <f>IF(ISBLANK(Table2[[#This Row],[device_model]]), "", Table2[[#This Row],[device_suggested_area]])</f>
        <v>Kitchen</v>
      </c>
      <c r="BB420" s="21" t="s">
        <v>931</v>
      </c>
      <c r="BC420" s="21" t="s">
        <v>1201</v>
      </c>
      <c r="BD420" s="21" t="s">
        <v>238</v>
      </c>
      <c r="BE420" s="21" t="s">
        <v>929</v>
      </c>
      <c r="BF420" s="21" t="s">
        <v>208</v>
      </c>
      <c r="BJ420" s="21" t="s">
        <v>426</v>
      </c>
      <c r="BK420" s="27" t="s">
        <v>937</v>
      </c>
      <c r="BL420" s="24" t="s">
        <v>928</v>
      </c>
      <c r="BM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hidden="1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IF(LEN(Table2[[#This Row],[_device_entity_name]])=0, PROPER(SUBSTITUTE(Table2[[#This Row],[unique_id]], "_", " ")), Table2[[#This Row],[_device_entity_name]]))</f>
        <v>Office Tv</v>
      </c>
      <c r="G421" s="21" t="s">
        <v>780</v>
      </c>
      <c r="H421" s="21" t="s">
        <v>843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21" t="str">
        <f>IF(ISBLANK(Table2[[#This Row],[device_model]]), "", Table2[[#This Row],[device_suggested_area]])</f>
        <v>Office</v>
      </c>
      <c r="BB421" s="21" t="s">
        <v>1122</v>
      </c>
      <c r="BC421" s="21" t="s">
        <v>400</v>
      </c>
      <c r="BD421" s="21" t="s">
        <v>238</v>
      </c>
      <c r="BE421" s="21" t="s">
        <v>401</v>
      </c>
      <c r="BF421" s="21" t="s">
        <v>215</v>
      </c>
      <c r="BJ421" s="21" t="s">
        <v>426</v>
      </c>
      <c r="BK421" s="27" t="s">
        <v>471</v>
      </c>
      <c r="BL421" s="24" t="s">
        <v>465</v>
      </c>
      <c r="BM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hidden="1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22" s="21" t="s">
        <v>334</v>
      </c>
      <c r="H422" s="21" t="s">
        <v>843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21" t="str">
        <f>IF(ISBLANK(Table2[[#This Row],[device_model]]), "", Table2[[#This Row],[device_suggested_area]])</f>
        <v/>
      </c>
      <c r="BE422" s="22"/>
      <c r="BK422" s="21"/>
      <c r="BL422" s="21"/>
      <c r="BM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hidden="1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832</v>
      </c>
      <c r="F423" s="25" t="str">
        <f>IF(ISBLANK(Table2[[#This Row],[unique_id]]), "", IF(LEN(Table2[[#This Row],[_device_entity_name]])=0, PROPER(SUBSTITUTE(Table2[[#This Row],[unique_id]], "_", " ")), Table2[[#This Row],[_device_entity_name]]))</f>
        <v>Lounge Arc</v>
      </c>
      <c r="G423" s="21" t="s">
        <v>835</v>
      </c>
      <c r="H423" s="21" t="s">
        <v>843</v>
      </c>
      <c r="I423" s="21" t="s">
        <v>144</v>
      </c>
      <c r="M423" s="21" t="s">
        <v>136</v>
      </c>
      <c r="N423" s="21" t="s">
        <v>274</v>
      </c>
      <c r="O423" s="22" t="s">
        <v>888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21" t="str">
        <f>IF(ISBLANK(Table2[[#This Row],[device_model]]), "", Table2[[#This Row],[device_suggested_area]])</f>
        <v>Lounge</v>
      </c>
      <c r="BB423" s="21" t="s">
        <v>649</v>
      </c>
      <c r="BC423" s="21" t="s">
        <v>1197</v>
      </c>
      <c r="BD423" s="21" t="s">
        <v>183</v>
      </c>
      <c r="BE423" s="21">
        <v>15.4</v>
      </c>
      <c r="BF423" s="21" t="s">
        <v>196</v>
      </c>
      <c r="BJ423" s="21" t="s">
        <v>426</v>
      </c>
      <c r="BK423" s="21" t="s">
        <v>650</v>
      </c>
      <c r="BL423" s="24" t="s">
        <v>651</v>
      </c>
      <c r="BM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hidden="1" customHeight="1">
      <c r="A424" s="21">
        <v>2684</v>
      </c>
      <c r="B424" s="21" t="s">
        <v>643</v>
      </c>
      <c r="C424" s="21" t="s">
        <v>911</v>
      </c>
      <c r="D424" s="21" t="s">
        <v>149</v>
      </c>
      <c r="E424" s="21" t="s">
        <v>913</v>
      </c>
      <c r="F424" s="25" t="str">
        <f>IF(ISBLANK(Table2[[#This Row],[unique_id]]), "", IF(LEN(Table2[[#This Row],[_device_entity_name]])=0, PROPER(SUBSTITUTE(Table2[[#This Row],[unique_id]], "_", " ")), Table2[[#This Row],[_device_entity_name]]))</f>
        <v>Template Kitchen Move Proxy</v>
      </c>
      <c r="G424" s="21" t="s">
        <v>836</v>
      </c>
      <c r="H424" s="21" t="s">
        <v>843</v>
      </c>
      <c r="I424" s="21" t="s">
        <v>144</v>
      </c>
      <c r="O424" s="22" t="s">
        <v>888</v>
      </c>
      <c r="P424" s="21" t="s">
        <v>166</v>
      </c>
      <c r="Q424" s="21" t="s">
        <v>858</v>
      </c>
      <c r="R424" s="45" t="s">
        <v>843</v>
      </c>
      <c r="S424" s="21" t="str">
        <f>_xlfn.CONCAT( Table2[[#This Row],[friendly_name]], " Devices")</f>
        <v>Kitchen Move Devices</v>
      </c>
      <c r="T424" s="26" t="s">
        <v>916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21" t="str">
        <f>IF(ISBLANK(Table2[[#This Row],[device_model]]), "", Table2[[#This Row],[device_suggested_area]])</f>
        <v>Kitchen</v>
      </c>
      <c r="BB424" s="21" t="s">
        <v>371</v>
      </c>
      <c r="BC424" s="21" t="s">
        <v>1195</v>
      </c>
      <c r="BD424" s="21" t="s">
        <v>183</v>
      </c>
      <c r="BE424" s="21">
        <v>15.4</v>
      </c>
      <c r="BF424" s="21" t="s">
        <v>208</v>
      </c>
      <c r="BK424" s="21"/>
      <c r="BL424" s="24"/>
      <c r="BM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831</v>
      </c>
      <c r="F425" s="25" t="str">
        <f>IF(ISBLANK(Table2[[#This Row],[unique_id]]), "", IF(LEN(Table2[[#This Row],[_device_entity_name]])=0, PROPER(SUBSTITUTE(Table2[[#This Row],[unique_id]], "_", " ")), Table2[[#This Row],[_device_entity_name]]))</f>
        <v>Kitchen Move</v>
      </c>
      <c r="G425" s="21" t="s">
        <v>836</v>
      </c>
      <c r="H425" s="21" t="s">
        <v>843</v>
      </c>
      <c r="I425" s="21" t="s">
        <v>144</v>
      </c>
      <c r="M425" s="21" t="s">
        <v>136</v>
      </c>
      <c r="N425" s="21" t="s">
        <v>274</v>
      </c>
      <c r="O425" s="22" t="s">
        <v>888</v>
      </c>
      <c r="P425" s="21" t="s">
        <v>166</v>
      </c>
      <c r="Q425" s="21" t="s">
        <v>858</v>
      </c>
      <c r="R425" s="45" t="s">
        <v>843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21" t="str">
        <f>IF(ISBLANK(Table2[[#This Row],[device_model]]), "", Table2[[#This Row],[device_suggested_area]])</f>
        <v>Kitchen</v>
      </c>
      <c r="BB425" s="21" t="s">
        <v>371</v>
      </c>
      <c r="BC425" s="21" t="s">
        <v>1195</v>
      </c>
      <c r="BD425" s="21" t="s">
        <v>183</v>
      </c>
      <c r="BE425" s="21">
        <v>15.4</v>
      </c>
      <c r="BF425" s="21" t="s">
        <v>208</v>
      </c>
      <c r="BJ425" s="21" t="s">
        <v>426</v>
      </c>
      <c r="BK425" s="21" t="s">
        <v>374</v>
      </c>
      <c r="BL425" s="24" t="s">
        <v>494</v>
      </c>
      <c r="BM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hidden="1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830</v>
      </c>
      <c r="F426" s="25" t="str">
        <f>IF(ISBLANK(Table2[[#This Row],[unique_id]]), "", IF(LEN(Table2[[#This Row],[_device_entity_name]])=0, PROPER(SUBSTITUTE(Table2[[#This Row],[unique_id]], "_", " ")), Table2[[#This Row],[_device_entity_name]]))</f>
        <v>Kitchen Five</v>
      </c>
      <c r="G426" s="21" t="s">
        <v>837</v>
      </c>
      <c r="H426" s="21" t="s">
        <v>843</v>
      </c>
      <c r="I426" s="21" t="s">
        <v>144</v>
      </c>
      <c r="M426" s="21" t="s">
        <v>136</v>
      </c>
      <c r="N426" s="21" t="s">
        <v>274</v>
      </c>
      <c r="O426" s="22" t="s">
        <v>888</v>
      </c>
      <c r="P426" s="21" t="s">
        <v>166</v>
      </c>
      <c r="Q426" s="21" t="s">
        <v>858</v>
      </c>
      <c r="R426" s="45" t="s">
        <v>843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21" t="str">
        <f>IF(ISBLANK(Table2[[#This Row],[device_model]]), "", Table2[[#This Row],[device_suggested_area]])</f>
        <v>Kitchen</v>
      </c>
      <c r="BB426" s="21" t="s">
        <v>915</v>
      </c>
      <c r="BC426" s="21" t="s">
        <v>1196</v>
      </c>
      <c r="BD426" s="21" t="s">
        <v>183</v>
      </c>
      <c r="BE426" s="21">
        <v>15.4</v>
      </c>
      <c r="BF426" s="21" t="s">
        <v>208</v>
      </c>
      <c r="BJ426" s="21" t="s">
        <v>426</v>
      </c>
      <c r="BK426" s="26" t="s">
        <v>373</v>
      </c>
      <c r="BL426" s="24" t="s">
        <v>495</v>
      </c>
      <c r="BM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hidden="1" customHeight="1">
      <c r="A427" s="21">
        <v>2687</v>
      </c>
      <c r="B427" s="21" t="s">
        <v>643</v>
      </c>
      <c r="C427" s="21" t="s">
        <v>911</v>
      </c>
      <c r="D427" s="21" t="s">
        <v>149</v>
      </c>
      <c r="E427" s="21" t="s">
        <v>914</v>
      </c>
      <c r="F427" s="25" t="str">
        <f>IF(ISBLANK(Table2[[#This Row],[unique_id]]), "", IF(LEN(Table2[[#This Row],[_device_entity_name]])=0, PROPER(SUBSTITUTE(Table2[[#This Row],[unique_id]], "_", " ")), Table2[[#This Row],[_device_entity_name]]))</f>
        <v>Template Parents Move Proxy</v>
      </c>
      <c r="G427" s="21" t="s">
        <v>838</v>
      </c>
      <c r="H427" s="21" t="s">
        <v>843</v>
      </c>
      <c r="I427" s="21" t="s">
        <v>144</v>
      </c>
      <c r="O427" s="22" t="s">
        <v>888</v>
      </c>
      <c r="P427" s="21" t="s">
        <v>166</v>
      </c>
      <c r="Q427" s="21" t="s">
        <v>858</v>
      </c>
      <c r="R427" s="45" t="s">
        <v>843</v>
      </c>
      <c r="S427" s="21" t="str">
        <f>_xlfn.CONCAT( Table2[[#This Row],[friendly_name]], " Devices")</f>
        <v>Parents Move Devices</v>
      </c>
      <c r="T427" s="26" t="s">
        <v>916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21" t="str">
        <f>IF(ISBLANK(Table2[[#This Row],[device_model]]), "", Table2[[#This Row],[device_suggested_area]])</f>
        <v>Parents</v>
      </c>
      <c r="BB427" s="21" t="s">
        <v>371</v>
      </c>
      <c r="BC427" s="21" t="s">
        <v>1195</v>
      </c>
      <c r="BD427" s="21" t="s">
        <v>183</v>
      </c>
      <c r="BE427" s="21">
        <v>15.4</v>
      </c>
      <c r="BF427" s="21" t="s">
        <v>194</v>
      </c>
      <c r="BK427" s="21"/>
      <c r="BL427" s="24"/>
      <c r="BM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829</v>
      </c>
      <c r="F428" s="25" t="str">
        <f>IF(ISBLANK(Table2[[#This Row],[unique_id]]), "", IF(LEN(Table2[[#This Row],[_device_entity_name]])=0, PROPER(SUBSTITUTE(Table2[[#This Row],[unique_id]], "_", " ")), Table2[[#This Row],[_device_entity_name]]))</f>
        <v>Parents Move</v>
      </c>
      <c r="G428" s="21" t="s">
        <v>838</v>
      </c>
      <c r="H428" s="21" t="s">
        <v>843</v>
      </c>
      <c r="I428" s="21" t="s">
        <v>144</v>
      </c>
      <c r="M428" s="21" t="s">
        <v>136</v>
      </c>
      <c r="N428" s="21" t="s">
        <v>274</v>
      </c>
      <c r="O428" s="22" t="s">
        <v>888</v>
      </c>
      <c r="P428" s="21" t="s">
        <v>166</v>
      </c>
      <c r="Q428" s="21" t="s">
        <v>858</v>
      </c>
      <c r="R428" s="45" t="s">
        <v>843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21" t="str">
        <f>IF(ISBLANK(Table2[[#This Row],[device_model]]), "", Table2[[#This Row],[device_suggested_area]])</f>
        <v>Parents</v>
      </c>
      <c r="BB428" s="21" t="s">
        <v>371</v>
      </c>
      <c r="BC428" s="21" t="s">
        <v>1195</v>
      </c>
      <c r="BD428" s="21" t="s">
        <v>183</v>
      </c>
      <c r="BE428" s="21">
        <v>15.4</v>
      </c>
      <c r="BF428" s="21" t="s">
        <v>194</v>
      </c>
      <c r="BJ428" s="21" t="s">
        <v>426</v>
      </c>
      <c r="BK428" s="21" t="s">
        <v>372</v>
      </c>
      <c r="BL428" s="24" t="s">
        <v>493</v>
      </c>
      <c r="BM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hidden="1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IF(LEN(Table2[[#This Row],[_device_entity_name]])=0, PROPER(SUBSTITUTE(Table2[[#This Row],[unique_id]], "_", " ")), Table2[[#This Row],[_device_entity_name]]))</f>
        <v>Parents Tv Speaker</v>
      </c>
      <c r="G429" s="21" t="s">
        <v>729</v>
      </c>
      <c r="H429" s="21" t="s">
        <v>843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2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21" t="str">
        <f>IF(ISBLANK(Table2[[#This Row],[device_model]]), "", Table2[[#This Row],[device_suggested_area]])</f>
        <v>Parents</v>
      </c>
      <c r="BB429" s="21" t="s">
        <v>1125</v>
      </c>
      <c r="BC429" s="21" t="s">
        <v>1198</v>
      </c>
      <c r="BD429" s="21" t="s">
        <v>268</v>
      </c>
      <c r="BE429" s="21" t="s">
        <v>405</v>
      </c>
      <c r="BF429" s="21" t="s">
        <v>194</v>
      </c>
      <c r="BJ429" s="21" t="s">
        <v>426</v>
      </c>
      <c r="BK429" s="27" t="s">
        <v>408</v>
      </c>
      <c r="BL429" s="24" t="s">
        <v>473</v>
      </c>
      <c r="BM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hidden="1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IF(LEN(Table2[[#This Row],[_device_entity_name]])=0, PROPER(SUBSTITUTE(Table2[[#This Row],[unique_id]], "_", " ")), Table2[[#This Row],[_device_entity_name]]))</f>
        <v>Back Door Lock 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21" t="str">
        <f>IF(ISBLANK(Table2[[#This Row],[device_model]]), "", Table2[[#This Row],[device_suggested_area]])</f>
        <v/>
      </c>
      <c r="BE430" s="22"/>
      <c r="BK430" s="27"/>
      <c r="BL430" s="24"/>
      <c r="BM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IF(LEN(Table2[[#This Row],[_device_entity_name]])=0, PROPER(SUBSTITUTE(Table2[[#This Row],[unique_id]], "_", " ")), Table2[[#This Row],[_device_entity_name]]))</f>
        <v>Template Back Door 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21" t="str">
        <f>IF(ISBLANK(Table2[[#This Row],[device_model]]), "", Table2[[#This Row],[device_suggested_area]])</f>
        <v/>
      </c>
      <c r="BE431" s="22"/>
      <c r="BK431" s="27"/>
      <c r="BL431" s="24"/>
      <c r="BM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IF(LEN(Table2[[#This Row],[_device_entity_name]])=0, PROPER(SUBSTITUTE(Table2[[#This Row],[unique_id]], "_", " ")), Table2[[#This Row],[_device_entity_name]]))</f>
        <v>Back Door 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854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21" t="str">
        <f>Table2[[#This Row],[device_suggested_area]]</f>
        <v>Back Door</v>
      </c>
      <c r="BA432" s="21" t="str">
        <f>IF(ISBLANK(Table2[[#This Row],[device_model]]), "", Table2[[#This Row],[device_suggested_area]])</f>
        <v>Back Door</v>
      </c>
      <c r="BB432" s="21" t="s">
        <v>1179</v>
      </c>
      <c r="BC432" s="21" t="s">
        <v>712</v>
      </c>
      <c r="BD432" s="21" t="s">
        <v>711</v>
      </c>
      <c r="BE432" s="21" t="s">
        <v>713</v>
      </c>
      <c r="BF432" s="21" t="s">
        <v>720</v>
      </c>
      <c r="BK432" s="21" t="s">
        <v>710</v>
      </c>
      <c r="BL432" s="21"/>
      <c r="BM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hidden="1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IF(LEN(Table2[[#This Row],[_device_entity_name]])=0, PROPER(SUBSTITUTE(Table2[[#This Row],[unique_id]], "_", " ")), Table2[[#This Row],[_device_entity_name]]))</f>
        <v>Template Back Door Sensor Contact 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854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6" t="str">
        <f>Table2[[#This Row],[device_suggested_area]]</f>
        <v>Back Door</v>
      </c>
      <c r="BA433" s="21" t="str">
        <f>IF(ISBLANK(Table2[[#This Row],[device_model]]), "", Table2[[#This Row],[device_suggested_area]])</f>
        <v>Back Door</v>
      </c>
      <c r="BB433" s="26" t="s">
        <v>1192</v>
      </c>
      <c r="BC433" s="26" t="s">
        <v>734</v>
      </c>
      <c r="BD433" s="21" t="s">
        <v>1285</v>
      </c>
      <c r="BE433" s="21" t="s">
        <v>713</v>
      </c>
      <c r="BF433" s="21" t="s">
        <v>720</v>
      </c>
      <c r="BK433" s="21" t="s">
        <v>736</v>
      </c>
      <c r="BL433" s="21"/>
      <c r="BM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hidden="1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21" t="str">
        <f>IF(ISBLANK(Table2[[#This Row],[device_model]]), "", Table2[[#This Row],[device_suggested_area]])</f>
        <v/>
      </c>
      <c r="BC434" s="26"/>
      <c r="BE434" s="22"/>
      <c r="BK434" s="21"/>
      <c r="BL434" s="21"/>
      <c r="BM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IF(LEN(Table2[[#This Row],[_device_entity_name]])=0, PROPER(SUBSTITUTE(Table2[[#This Row],[unique_id]], "_", " ")), Table2[[#This Row],[_device_entity_name]]))</f>
        <v>Front Door Lock 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21" t="str">
        <f>IF(ISBLANK(Table2[[#This Row],[device_model]]), "", Table2[[#This Row],[device_suggested_area]])</f>
        <v/>
      </c>
      <c r="BE435" s="22"/>
      <c r="BK435" s="27"/>
      <c r="BL435" s="24"/>
      <c r="BM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hidden="1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IF(LEN(Table2[[#This Row],[_device_entity_name]])=0, PROPER(SUBSTITUTE(Table2[[#This Row],[unique_id]], "_", " ")), Table2[[#This Row],[_device_entity_name]]))</f>
        <v>Template Front Door 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21" t="str">
        <f>IF(ISBLANK(Table2[[#This Row],[device_model]]), "", Table2[[#This Row],[device_suggested_area]])</f>
        <v/>
      </c>
      <c r="BE436" s="22"/>
      <c r="BK436" s="27"/>
      <c r="BL436" s="24"/>
      <c r="BM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IF(LEN(Table2[[#This Row],[_device_entity_name]])=0, PROPER(SUBSTITUTE(Table2[[#This Row],[unique_id]], "_", " ")), Table2[[#This Row],[_device_entity_name]]))</f>
        <v>Front Door 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854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1" t="str">
        <f>Table2[[#This Row],[device_suggested_area]]</f>
        <v>Front Door</v>
      </c>
      <c r="BA437" s="21" t="str">
        <f>IF(ISBLANK(Table2[[#This Row],[device_model]]), "", Table2[[#This Row],[device_suggested_area]])</f>
        <v>Front Door</v>
      </c>
      <c r="BB437" s="21" t="s">
        <v>1179</v>
      </c>
      <c r="BC437" s="21" t="s">
        <v>712</v>
      </c>
      <c r="BD437" s="21" t="s">
        <v>711</v>
      </c>
      <c r="BE437" s="21" t="s">
        <v>713</v>
      </c>
      <c r="BF437" s="21" t="s">
        <v>719</v>
      </c>
      <c r="BK437" s="21" t="s">
        <v>717</v>
      </c>
      <c r="BL437" s="21"/>
      <c r="BM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hidden="1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IF(LEN(Table2[[#This Row],[_device_entity_name]])=0, PROPER(SUBSTITUTE(Table2[[#This Row],[unique_id]], "_", " ")), Table2[[#This Row],[_device_entity_name]]))</f>
        <v>Template Front Door Sensor Contact 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854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6" t="str">
        <f>Table2[[#This Row],[device_suggested_area]]</f>
        <v>Front Door</v>
      </c>
      <c r="BA438" s="21" t="str">
        <f>IF(ISBLANK(Table2[[#This Row],[device_model]]), "", Table2[[#This Row],[device_suggested_area]])</f>
        <v>Front Door</v>
      </c>
      <c r="BB438" s="26" t="s">
        <v>1192</v>
      </c>
      <c r="BC438" s="26" t="s">
        <v>734</v>
      </c>
      <c r="BD438" s="21" t="s">
        <v>1285</v>
      </c>
      <c r="BE438" s="21" t="s">
        <v>713</v>
      </c>
      <c r="BF438" s="21" t="s">
        <v>719</v>
      </c>
      <c r="BK438" s="21" t="s">
        <v>735</v>
      </c>
      <c r="BL438" s="21"/>
      <c r="BM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hidden="1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3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21" t="str">
        <f>IF(ISBLANK(Table2[[#This Row],[device_model]]), "", Table2[[#This Row],[device_suggested_area]])</f>
        <v/>
      </c>
      <c r="BC439" s="26"/>
      <c r="BE439" s="22"/>
      <c r="BK439" s="21"/>
      <c r="BL439" s="21"/>
      <c r="BM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hidden="1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21" t="str">
        <f>IF(ISBLANK(Table2[[#This Row],[device_model]]), "", Table2[[#This Row],[device_suggested_area]])</f>
        <v/>
      </c>
      <c r="BE440" s="22"/>
      <c r="BK440" s="21"/>
      <c r="BL440" s="21"/>
      <c r="BM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IF(LEN(Table2[[#This Row],[_device_entity_name]])=0, PROPER(SUBSTITUTE(Table2[[#This Row],[unique_id]], "_", " ")), Table2[[#This Row],[_device_entity_name]]))</f>
        <v>Uvc Ada 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21" t="str">
        <f>IF(ISBLANK(Table2[[#This Row],[device_model]]), "", Table2[[#This Row],[device_suggested_area]])</f>
        <v/>
      </c>
      <c r="BE441" s="22"/>
      <c r="BK441" s="21"/>
      <c r="BL441" s="21"/>
      <c r="BM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IF(LEN(Table2[[#This Row],[_device_entity_name]])=0, PROPER(SUBSTITUTE(Table2[[#This Row],[unique_id]], "_", " ")), Table2[[#This Row],[_device_entity_name]]))</f>
        <v>Uvc Ada 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1" t="s">
        <v>394</v>
      </c>
      <c r="BA442" s="21" t="str">
        <f>IF(ISBLANK(Table2[[#This Row],[device_model]]), "", Table2[[#This Row],[device_suggested_area]])</f>
        <v>Ada</v>
      </c>
      <c r="BB442" s="21" t="str">
        <f>Table2[[#This Row],[device_suggested_area]]</f>
        <v>Ada</v>
      </c>
      <c r="BC442" s="21" t="s">
        <v>392</v>
      </c>
      <c r="BD442" s="21" t="s">
        <v>237</v>
      </c>
      <c r="BE442" s="21" t="s">
        <v>393</v>
      </c>
      <c r="BF442" s="21" t="s">
        <v>130</v>
      </c>
      <c r="BJ442" s="21" t="s">
        <v>446</v>
      </c>
      <c r="BK442" s="21" t="s">
        <v>390</v>
      </c>
      <c r="BL442" s="21" t="s">
        <v>411</v>
      </c>
      <c r="BM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hidden="1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21" t="str">
        <f>IF(ISBLANK(Table2[[#This Row],[device_model]]), "", Table2[[#This Row],[device_suggested_area]])</f>
        <v/>
      </c>
      <c r="BE443" s="22"/>
      <c r="BK443" s="21"/>
      <c r="BL443" s="21"/>
      <c r="BM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IF(LEN(Table2[[#This Row],[_device_entity_name]])=0, PROPER(SUBSTITUTE(Table2[[#This Row],[unique_id]], "_", " ")), Table2[[#This Row],[_device_entity_name]]))</f>
        <v>Uvc Edwin 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21" t="str">
        <f>IF(ISBLANK(Table2[[#This Row],[device_model]]), "", Table2[[#This Row],[device_suggested_area]])</f>
        <v/>
      </c>
      <c r="BE444" s="22"/>
      <c r="BK444" s="21"/>
      <c r="BL444" s="21"/>
      <c r="BM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IF(LEN(Table2[[#This Row],[_device_entity_name]])=0, PROPER(SUBSTITUTE(Table2[[#This Row],[unique_id]], "_", " ")), Table2[[#This Row],[_device_entity_name]]))</f>
        <v>Uvc Edwin 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1" t="s">
        <v>394</v>
      </c>
      <c r="BA445" s="21" t="str">
        <f>IF(ISBLANK(Table2[[#This Row],[device_model]]), "", Table2[[#This Row],[device_suggested_area]])</f>
        <v>Edwin</v>
      </c>
      <c r="BB445" s="21" t="str">
        <f>Table2[[#This Row],[device_suggested_area]]</f>
        <v>Edwin</v>
      </c>
      <c r="BC445" s="21" t="s">
        <v>392</v>
      </c>
      <c r="BD445" s="21" t="s">
        <v>237</v>
      </c>
      <c r="BE445" s="21" t="s">
        <v>393</v>
      </c>
      <c r="BF445" s="21" t="s">
        <v>127</v>
      </c>
      <c r="BJ445" s="21" t="s">
        <v>446</v>
      </c>
      <c r="BK445" s="21" t="s">
        <v>391</v>
      </c>
      <c r="BL445" s="21" t="s">
        <v>412</v>
      </c>
      <c r="BM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hidden="1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IF(LEN(Table2[[#This Row],[_device_entity_name]])=0, PROPER(SUBSTITUTE(Table2[[#This Row],[unique_id]], "_", " ")), Table2[[#This Row],[_device_entity_name]]))</f>
        <v>Column 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21" t="str">
        <f>IF(ISBLANK(Table2[[#This Row],[device_model]]), "", Table2[[#This Row],[device_suggested_area]])</f>
        <v/>
      </c>
      <c r="BE446" s="22"/>
      <c r="BK446" s="21"/>
      <c r="BL446" s="21"/>
      <c r="BM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IF(LEN(Table2[[#This Row],[_device_entity_name]])=0, PROPER(SUBSTITUTE(Table2[[#This Row],[unique_id]], "_", " ")), Table2[[#This Row],[_device_entity_name]]))</f>
        <v>Ada Fan 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21" t="str">
        <f>IF(ISBLANK(Table2[[#This Row],[device_model]]), "", Table2[[#This Row],[device_suggested_area]])</f>
        <v/>
      </c>
      <c r="BE447" s="22"/>
      <c r="BK447" s="21"/>
      <c r="BL447" s="21"/>
      <c r="BM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IF(LEN(Table2[[#This Row],[_device_entity_name]])=0, PROPER(SUBSTITUTE(Table2[[#This Row],[unique_id]], "_", " ")), Table2[[#This Row],[_device_entity_name]]))</f>
        <v>Edwin Fan 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21" t="str">
        <f>IF(ISBLANK(Table2[[#This Row],[device_model]]), "", Table2[[#This Row],[device_suggested_area]])</f>
        <v/>
      </c>
      <c r="BE448" s="22"/>
      <c r="BK448" s="21"/>
      <c r="BL448" s="21"/>
      <c r="BM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IF(LEN(Table2[[#This Row],[_device_entity_name]])=0, PROPER(SUBSTITUTE(Table2[[#This Row],[unique_id]], "_", " ")), Table2[[#This Row],[_device_entity_name]]))</f>
        <v>Parents Fan 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4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21" t="str">
        <f>IF(ISBLANK(Table2[[#This Row],[device_model]]), "", Table2[[#This Row],[device_suggested_area]])</f>
        <v/>
      </c>
      <c r="BE449" s="22"/>
      <c r="BK449" s="21"/>
      <c r="BL449" s="21"/>
      <c r="BM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IF(LEN(Table2[[#This Row],[_device_entity_name]])=0, PROPER(SUBSTITUTE(Table2[[#This Row],[unique_id]], "_", " ")), Table2[[#This Row],[_device_entity_name]]))</f>
        <v>Lounge Fan 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21" t="str">
        <f>IF(ISBLANK(Table2[[#This Row],[device_model]]), "", Table2[[#This Row],[device_suggested_area]])</f>
        <v/>
      </c>
      <c r="BE450" s="22"/>
      <c r="BK450" s="21"/>
      <c r="BL450" s="21"/>
      <c r="BM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IF(LEN(Table2[[#This Row],[_device_entity_name]])=0, PROPER(SUBSTITUTE(Table2[[#This Row],[unique_id]], "_", " ")), Table2[[#This Row],[_device_entity_name]]))</f>
        <v>Deck East Fan 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21" t="str">
        <f>IF(ISBLANK(Table2[[#This Row],[device_model]]), "", Table2[[#This Row],[device_suggested_area]])</f>
        <v/>
      </c>
      <c r="BE451" s="22"/>
      <c r="BK451" s="21"/>
      <c r="BL451" s="21"/>
      <c r="BM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IF(LEN(Table2[[#This Row],[_device_entity_name]])=0, PROPER(SUBSTITUTE(Table2[[#This Row],[unique_id]], "_", " ")), Table2[[#This Row],[_device_entity_name]]))</f>
        <v>Deck West Fan 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21" t="str">
        <f>IF(ISBLANK(Table2[[#This Row],[device_model]]), "", Table2[[#This Row],[device_suggested_area]])</f>
        <v/>
      </c>
      <c r="BE452" s="22"/>
      <c r="BK452" s="21"/>
      <c r="BL452" s="21"/>
      <c r="BM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21" t="s">
        <v>1174</v>
      </c>
      <c r="BA453" s="21" t="str">
        <f>IF(ISBLANK(Table2[[#This Row],[device_model]]), "", Table2[[#This Row],[device_suggested_area]])</f>
        <v>Rack</v>
      </c>
      <c r="BB453" s="21" t="s">
        <v>1229</v>
      </c>
      <c r="BC453" s="21" t="s">
        <v>1173</v>
      </c>
      <c r="BD453" s="21" t="s">
        <v>237</v>
      </c>
      <c r="BE453" s="21" t="s">
        <v>415</v>
      </c>
      <c r="BF453" s="21" t="s">
        <v>28</v>
      </c>
      <c r="BJ453" s="21" t="s">
        <v>413</v>
      </c>
      <c r="BK453" s="21" t="s">
        <v>422</v>
      </c>
      <c r="BL453" s="21" t="s">
        <v>418</v>
      </c>
      <c r="BM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hidden="1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21" t="s">
        <v>1175</v>
      </c>
      <c r="BA454" s="21" t="str">
        <f>IF(ISBLANK(Table2[[#This Row],[device_model]]), "", Table2[[#This Row],[device_suggested_area]])</f>
        <v>Rack</v>
      </c>
      <c r="BB454" s="21" t="str">
        <f>Table2[[#This Row],[device_suggested_area]]</f>
        <v>Rack</v>
      </c>
      <c r="BC454" s="21" t="s">
        <v>1169</v>
      </c>
      <c r="BD454" s="21" t="s">
        <v>237</v>
      </c>
      <c r="BE454" s="21" t="s">
        <v>697</v>
      </c>
      <c r="BF454" s="21" t="s">
        <v>28</v>
      </c>
      <c r="BJ454" s="21" t="s">
        <v>413</v>
      </c>
      <c r="BK454" s="21" t="s">
        <v>698</v>
      </c>
      <c r="BL454" s="21" t="s">
        <v>419</v>
      </c>
      <c r="BM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hidden="1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21" t="s">
        <v>1175</v>
      </c>
      <c r="BA455" s="21" t="str">
        <f>IF(ISBLANK(Table2[[#This Row],[device_model]]), "", Table2[[#This Row],[device_suggested_area]])</f>
        <v>Ceiling</v>
      </c>
      <c r="BB455" s="21" t="str">
        <f>Table2[[#This Row],[device_suggested_area]]</f>
        <v>Ceiling</v>
      </c>
      <c r="BC455" s="21" t="s">
        <v>1170</v>
      </c>
      <c r="BD455" s="21" t="s">
        <v>237</v>
      </c>
      <c r="BE455" s="21" t="s">
        <v>1235</v>
      </c>
      <c r="BF455" s="21" t="s">
        <v>416</v>
      </c>
      <c r="BJ455" s="21" t="s">
        <v>413</v>
      </c>
      <c r="BK455" s="21" t="s">
        <v>423</v>
      </c>
      <c r="BL455" s="21" t="s">
        <v>420</v>
      </c>
      <c r="BM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hidden="1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21" t="s">
        <v>1176</v>
      </c>
      <c r="BA456" s="21" t="str">
        <f>IF(ISBLANK(Table2[[#This Row],[device_model]]), "", Table2[[#This Row],[device_suggested_area]])</f>
        <v>Deck</v>
      </c>
      <c r="BB456" s="21" t="str">
        <f>Table2[[#This Row],[device_suggested_area]]</f>
        <v>Deck</v>
      </c>
      <c r="BC456" s="21" t="s">
        <v>1171</v>
      </c>
      <c r="BD456" s="21" t="s">
        <v>237</v>
      </c>
      <c r="BE456" s="21" t="s">
        <v>1234</v>
      </c>
      <c r="BF456" s="21" t="s">
        <v>363</v>
      </c>
      <c r="BJ456" s="21" t="s">
        <v>413</v>
      </c>
      <c r="BK456" s="21" t="s">
        <v>424</v>
      </c>
      <c r="BL456" s="21" t="s">
        <v>421</v>
      </c>
      <c r="BM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hidden="1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21" t="s">
        <v>1176</v>
      </c>
      <c r="BA457" s="21" t="str">
        <f>IF(ISBLANK(Table2[[#This Row],[device_model]]), "", Table2[[#This Row],[device_suggested_area]])</f>
        <v>Hallway</v>
      </c>
      <c r="BB457" s="21" t="str">
        <f>Table2[[#This Row],[device_suggested_area]]</f>
        <v>Hallway</v>
      </c>
      <c r="BC457" s="21" t="s">
        <v>1172</v>
      </c>
      <c r="BD457" s="21" t="s">
        <v>237</v>
      </c>
      <c r="BE457" s="21" t="s">
        <v>1234</v>
      </c>
      <c r="BF457" s="21" t="s">
        <v>417</v>
      </c>
      <c r="BJ457" s="21" t="s">
        <v>413</v>
      </c>
      <c r="BK457" s="21" t="s">
        <v>425</v>
      </c>
      <c r="BL457" s="21" t="s">
        <v>696</v>
      </c>
      <c r="BM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hidden="1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21" t="s">
        <v>1174</v>
      </c>
      <c r="BA458" s="21" t="str">
        <f>IF(ISBLANK(Table2[[#This Row],[device_model]]), "", Table2[[#This Row],[device_suggested_area]])</f>
        <v>Rack</v>
      </c>
      <c r="BB458" s="21" t="s">
        <v>395</v>
      </c>
      <c r="BC458" s="21" t="s">
        <v>396</v>
      </c>
      <c r="BD458" s="21" t="s">
        <v>398</v>
      </c>
      <c r="BE458" s="21" t="s">
        <v>397</v>
      </c>
      <c r="BF458" s="21" t="s">
        <v>28</v>
      </c>
      <c r="BJ458" s="21" t="s">
        <v>426</v>
      </c>
      <c r="BK458" s="27" t="s">
        <v>488</v>
      </c>
      <c r="BL458" s="21" t="s">
        <v>427</v>
      </c>
      <c r="BM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hidden="1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5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21" t="s">
        <v>1218</v>
      </c>
      <c r="BA459" s="21" t="str">
        <f>IF(ISBLANK(Table2[[#This Row],[device_model]]), "", Table2[[#This Row],[device_suggested_area]])</f>
        <v>Rack</v>
      </c>
      <c r="BB459" s="21" t="s">
        <v>1181</v>
      </c>
      <c r="BC459" s="21" t="s">
        <v>1180</v>
      </c>
      <c r="BD459" s="21" t="s">
        <v>268</v>
      </c>
      <c r="BE459" s="21">
        <v>12.1</v>
      </c>
      <c r="BF459" s="21" t="s">
        <v>28</v>
      </c>
      <c r="BJ459" s="21" t="s">
        <v>426</v>
      </c>
      <c r="BK459" s="21" t="s">
        <v>659</v>
      </c>
      <c r="BL459" s="21" t="s">
        <v>484</v>
      </c>
      <c r="BM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hidden="1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0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21" t="s">
        <v>1218</v>
      </c>
      <c r="BA460" s="21" t="str">
        <f>IF(ISBLANK(Table2[[#This Row],[device_model]]), "", Table2[[#This Row],[device_suggested_area]])</f>
        <v>Rack</v>
      </c>
      <c r="BB460" s="21" t="s">
        <v>1181</v>
      </c>
      <c r="BC460" s="21" t="s">
        <v>1180</v>
      </c>
      <c r="BD460" s="21" t="s">
        <v>268</v>
      </c>
      <c r="BE460" s="21">
        <v>12.1</v>
      </c>
      <c r="BF460" s="21" t="s">
        <v>28</v>
      </c>
      <c r="BJ460" s="21" t="s">
        <v>414</v>
      </c>
      <c r="BK460" s="21" t="s">
        <v>876</v>
      </c>
      <c r="BL460" s="21" t="s">
        <v>409</v>
      </c>
      <c r="BM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hidden="1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1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21" t="s">
        <v>1218</v>
      </c>
      <c r="BA461" s="21" t="str">
        <f>IF(ISBLANK(Table2[[#This Row],[device_model]]), "", Table2[[#This Row],[device_suggested_area]])</f>
        <v>Rack</v>
      </c>
      <c r="BB461" s="21" t="s">
        <v>1181</v>
      </c>
      <c r="BC461" s="21" t="s">
        <v>1180</v>
      </c>
      <c r="BD461" s="21" t="s">
        <v>268</v>
      </c>
      <c r="BE461" s="21">
        <v>12.1</v>
      </c>
      <c r="BF461" s="21" t="s">
        <v>28</v>
      </c>
      <c r="BJ461" s="21" t="s">
        <v>446</v>
      </c>
      <c r="BK461" s="21" t="s">
        <v>487</v>
      </c>
      <c r="BL461" s="21" t="s">
        <v>485</v>
      </c>
      <c r="BM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hidden="1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2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21" t="s">
        <v>1219</v>
      </c>
      <c r="BA462" s="21" t="str">
        <f>IF(ISBLANK(Table2[[#This Row],[device_model]]), "", Table2[[#This Row],[device_suggested_area]])</f>
        <v>Rack</v>
      </c>
      <c r="BB462" s="21" t="s">
        <v>1183</v>
      </c>
      <c r="BC462" s="21" t="s">
        <v>1182</v>
      </c>
      <c r="BD462" s="21" t="s">
        <v>268</v>
      </c>
      <c r="BE462" s="21">
        <v>12.1</v>
      </c>
      <c r="BF462" s="21" t="s">
        <v>28</v>
      </c>
      <c r="BJ462" s="21" t="s">
        <v>414</v>
      </c>
      <c r="BK462" s="21" t="s">
        <v>385</v>
      </c>
      <c r="BL462" s="21"/>
      <c r="BM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hidden="1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3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21" t="s">
        <v>1219</v>
      </c>
      <c r="BA463" s="21" t="str">
        <f>IF(ISBLANK(Table2[[#This Row],[device_model]]), "", Table2[[#This Row],[device_suggested_area]])</f>
        <v>Rack</v>
      </c>
      <c r="BB463" s="21" t="s">
        <v>1185</v>
      </c>
      <c r="BC463" s="21" t="s">
        <v>1184</v>
      </c>
      <c r="BD463" s="21" t="s">
        <v>268</v>
      </c>
      <c r="BE463" s="21">
        <v>12.1</v>
      </c>
      <c r="BF463" s="21" t="s">
        <v>28</v>
      </c>
      <c r="BJ463" s="21" t="s">
        <v>414</v>
      </c>
      <c r="BK463" s="21" t="s">
        <v>486</v>
      </c>
      <c r="BL463" s="24"/>
      <c r="BM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hidden="1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4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21" t="s">
        <v>1219</v>
      </c>
      <c r="BA464" s="21" t="str">
        <f>IF(ISBLANK(Table2[[#This Row],[device_model]]), "", Table2[[#This Row],[device_suggested_area]])</f>
        <v>Rack</v>
      </c>
      <c r="BB464" s="21" t="s">
        <v>1189</v>
      </c>
      <c r="BC464" s="21" t="s">
        <v>1186</v>
      </c>
      <c r="BD464" s="21" t="s">
        <v>268</v>
      </c>
      <c r="BE464" s="21">
        <v>12.1</v>
      </c>
      <c r="BF464" s="21" t="s">
        <v>28</v>
      </c>
      <c r="BJ464" s="21" t="s">
        <v>414</v>
      </c>
      <c r="BK464" s="21" t="s">
        <v>654</v>
      </c>
      <c r="BL464" s="24"/>
      <c r="BM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hidden="1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5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21" t="s">
        <v>1219</v>
      </c>
      <c r="BA465" s="21" t="str">
        <f>IF(ISBLANK(Table2[[#This Row],[device_model]]), "", Table2[[#This Row],[device_suggested_area]])</f>
        <v>Rack</v>
      </c>
      <c r="BB465" s="21" t="s">
        <v>1188</v>
      </c>
      <c r="BC465" s="21" t="s">
        <v>1187</v>
      </c>
      <c r="BD465" s="21" t="s">
        <v>268</v>
      </c>
      <c r="BE465" s="21">
        <v>12.1</v>
      </c>
      <c r="BF465" s="21" t="s">
        <v>28</v>
      </c>
      <c r="BJ465" s="21" t="s">
        <v>414</v>
      </c>
      <c r="BK465" s="21" t="s">
        <v>653</v>
      </c>
      <c r="BL465" s="24" t="s">
        <v>875</v>
      </c>
      <c r="BM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hidden="1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IF(LEN(Table2[[#This Row],[_device_entity_name]])=0, PROPER(SUBSTITUTE(Table2[[#This Row],[unique_id]], "_", " ")), Table2[[#This Row],[_device_entity_name]]))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6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21" t="s">
        <v>1220</v>
      </c>
      <c r="BA466" s="21" t="str">
        <f>IF(ISBLANK(Table2[[#This Row],[device_model]]), "", Table2[[#This Row],[device_suggested_area]])</f>
        <v>Rack</v>
      </c>
      <c r="BB466" s="21" t="s">
        <v>1191</v>
      </c>
      <c r="BC466" s="21" t="s">
        <v>1190</v>
      </c>
      <c r="BD466" s="21" t="s">
        <v>615</v>
      </c>
      <c r="BE466" s="21">
        <v>12.1</v>
      </c>
      <c r="BF466" s="21" t="s">
        <v>28</v>
      </c>
      <c r="BJ466" s="21" t="s">
        <v>414</v>
      </c>
      <c r="BK466" s="21" t="s">
        <v>614</v>
      </c>
      <c r="BL466" s="24" t="s">
        <v>410</v>
      </c>
      <c r="BM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hidden="1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IF(LEN(Table2[[#This Row],[_device_entity_name]])=0, PROPER(SUBSTITUTE(Table2[[#This Row],[unique_id]], "_", " ")), Table2[[#This Row],[_device_entity_name]]))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7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21" t="s">
        <v>387</v>
      </c>
      <c r="BA467" s="21" t="str">
        <f>IF(ISBLANK(Table2[[#This Row],[device_model]]), "", Table2[[#This Row],[device_suggested_area]])</f>
        <v>Rack</v>
      </c>
      <c r="BB467" s="21" t="s">
        <v>389</v>
      </c>
      <c r="BC467" s="21" t="s">
        <v>388</v>
      </c>
      <c r="BD467" s="21" t="s">
        <v>387</v>
      </c>
      <c r="BE467" s="21" t="s">
        <v>874</v>
      </c>
      <c r="BF467" s="21" t="s">
        <v>28</v>
      </c>
      <c r="BJ467" s="21" t="s">
        <v>446</v>
      </c>
      <c r="BK467" s="21" t="s">
        <v>386</v>
      </c>
      <c r="BL467" s="21" t="s">
        <v>489</v>
      </c>
      <c r="BM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hidden="1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IF(LEN(Table2[[#This Row],[_device_entity_name]])=0, PROPER(SUBSTITUTE(Table2[[#This Row],[unique_id]], "_", " ")), Table2[[#This Row],[_device_entity_name]]))</f>
        <v/>
      </c>
      <c r="I468" s="24"/>
      <c r="T468" s="26"/>
      <c r="V468" s="22"/>
      <c r="W468" s="22" t="s">
        <v>549</v>
      </c>
      <c r="X468" s="22"/>
      <c r="Y468" s="29" t="s">
        <v>854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8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6" t="str">
        <f>Table2[[#This Row],[device_suggested_area]]</f>
        <v>Home</v>
      </c>
      <c r="BA468" s="21" t="str">
        <f>IF(ISBLANK(Table2[[#This Row],[device_model]]), "", Table2[[#This Row],[device_suggested_area]])</f>
        <v>Home</v>
      </c>
      <c r="BB468" s="26" t="s">
        <v>1178</v>
      </c>
      <c r="BC468" s="26" t="s">
        <v>541</v>
      </c>
      <c r="BD468" s="21" t="s">
        <v>517</v>
      </c>
      <c r="BE468" s="26" t="s">
        <v>542</v>
      </c>
      <c r="BF468" s="21" t="s">
        <v>166</v>
      </c>
      <c r="BK468" s="21" t="s">
        <v>540</v>
      </c>
      <c r="BL468" s="21"/>
      <c r="BM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hidden="1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IF(LEN(Table2[[#This Row],[_device_entity_name]])=0, PROPER(SUBSTITUTE(Table2[[#This Row],[unique_id]], "_", " ")), Table2[[#This Row],[_device_entity_name]]))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tr">
        <f>IF(OR(ISBLANK(Table2[[#This Row],[unique_id]]), ISBLANK(Table2[[#This Row],[device_name]])), "", IF(NOT(ISBLANK(Table2[[#This Row],[discovery_topic]])), _xlfn.CONCAT(Table2[[#This Row],[device_name]], " ", IF(ISBLANK(Table2[[#This Row],[unique_id]]), "", PROPER(SUBSTITUTE(Table2[[#This Row],[unique_id]], "_", " ")))), ""))</f>
        <v/>
      </c>
      <c r="AY469" s="2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21" t="s">
        <v>1226</v>
      </c>
      <c r="BA469" s="21" t="str">
        <f>IF(ISBLANK(Table2[[#This Row],[device_model]]), "", Table2[[#This Row],[device_suggested_area]])</f>
        <v>Home</v>
      </c>
      <c r="BB469" s="21" t="s">
        <v>298</v>
      </c>
      <c r="BC469" s="21" t="s">
        <v>1227</v>
      </c>
      <c r="BD469" s="21" t="s">
        <v>268</v>
      </c>
      <c r="BE469" s="22" t="s">
        <v>1228</v>
      </c>
      <c r="BF469" s="21" t="s">
        <v>166</v>
      </c>
      <c r="BJ469" s="21" t="s">
        <v>426</v>
      </c>
      <c r="BK469" s="21" t="s">
        <v>1290</v>
      </c>
      <c r="BL469" s="21"/>
      <c r="BM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2023-08-11T01:23:40Z</dcterms:modified>
</cp:coreProperties>
</file>