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10DD538-BB46-8C49-8ABB-5609AF2DE4EF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73" i="1" l="1"/>
  <c r="AM73" i="1"/>
  <c r="AI73" i="1"/>
  <c r="AH73" i="1"/>
  <c r="R73" i="1"/>
  <c r="S73" i="1" s="1"/>
  <c r="F73" i="1"/>
  <c r="AZ72" i="1"/>
  <c r="AM72" i="1"/>
  <c r="AI72" i="1"/>
  <c r="AH72" i="1"/>
  <c r="R72" i="1"/>
  <c r="S72" i="1" s="1"/>
  <c r="F72" i="1"/>
  <c r="AZ71" i="1"/>
  <c r="AM71" i="1"/>
  <c r="AI71" i="1"/>
  <c r="AH71" i="1"/>
  <c r="F71" i="1"/>
  <c r="AZ70" i="1"/>
  <c r="AM70" i="1"/>
  <c r="AI70" i="1"/>
  <c r="AH70" i="1"/>
  <c r="R70" i="1"/>
  <c r="S70" i="1" s="1"/>
  <c r="F70" i="1"/>
  <c r="AZ69" i="1"/>
  <c r="AM69" i="1"/>
  <c r="AI69" i="1"/>
  <c r="AH69" i="1"/>
  <c r="R69" i="1"/>
  <c r="S69" i="1" s="1"/>
  <c r="F69" i="1"/>
  <c r="AZ68" i="1"/>
  <c r="AM68" i="1"/>
  <c r="AI68" i="1"/>
  <c r="AH68" i="1"/>
  <c r="F68" i="1"/>
  <c r="AM65" i="1"/>
  <c r="AM64" i="1"/>
  <c r="AM63" i="1"/>
  <c r="AM62" i="1"/>
  <c r="R65" i="1"/>
  <c r="S65" i="1" s="1"/>
  <c r="R64" i="1"/>
  <c r="S64" i="1" s="1"/>
  <c r="R63" i="1"/>
  <c r="S63" i="1" s="1"/>
  <c r="F63" i="1"/>
  <c r="AH63" i="1"/>
  <c r="AI63" i="1"/>
  <c r="AZ63" i="1"/>
  <c r="F62" i="1"/>
  <c r="AH62" i="1"/>
  <c r="AI62" i="1"/>
  <c r="AZ62" i="1"/>
  <c r="F64" i="1"/>
  <c r="AH64" i="1"/>
  <c r="AI64" i="1"/>
  <c r="AZ64" i="1"/>
  <c r="F65" i="1"/>
  <c r="AH65" i="1"/>
  <c r="AI65" i="1"/>
  <c r="AZ65" i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292" i="1"/>
  <c r="F292" i="1" s="1"/>
  <c r="E290" i="1"/>
  <c r="F290" i="1" s="1"/>
  <c r="E188" i="1"/>
  <c r="F188" i="1" s="1"/>
  <c r="E185" i="1"/>
  <c r="F185" i="1" s="1"/>
  <c r="E183" i="1"/>
  <c r="F183" i="1" s="1"/>
  <c r="E181" i="1"/>
  <c r="F181" i="1" s="1"/>
  <c r="E171" i="1"/>
  <c r="F171" i="1" s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189" i="1"/>
  <c r="T186" i="1"/>
  <c r="T184" i="1"/>
  <c r="T182" i="1"/>
  <c r="T172" i="1"/>
  <c r="AZ289" i="1"/>
  <c r="AI289" i="1"/>
  <c r="AH289" i="1"/>
  <c r="F289" i="1"/>
  <c r="AZ229" i="1"/>
  <c r="AI229" i="1"/>
  <c r="F229" i="1"/>
  <c r="AZ202" i="1"/>
  <c r="AI202" i="1"/>
  <c r="AH202" i="1"/>
  <c r="F202" i="1"/>
  <c r="AM374" i="1"/>
  <c r="AM370" i="1"/>
  <c r="AZ374" i="1"/>
  <c r="AI374" i="1"/>
  <c r="AH374" i="1"/>
  <c r="F374" i="1"/>
  <c r="AZ370" i="1"/>
  <c r="AI370" i="1"/>
  <c r="AH370" i="1"/>
  <c r="F370" i="1"/>
  <c r="T314" i="1"/>
  <c r="AZ315" i="1"/>
  <c r="AQ315" i="1"/>
  <c r="AM315" i="1" s="1"/>
  <c r="AI315" i="1"/>
  <c r="AH315" i="1"/>
  <c r="S315" i="1"/>
  <c r="F315" i="1"/>
  <c r="AI314" i="1"/>
  <c r="AH314" i="1"/>
  <c r="S314" i="1"/>
  <c r="AI378" i="1"/>
  <c r="AH378" i="1"/>
  <c r="S378" i="1"/>
  <c r="F378" i="1"/>
  <c r="AI381" i="1"/>
  <c r="AH381" i="1"/>
  <c r="S381" i="1"/>
  <c r="F381" i="1"/>
  <c r="AZ194" i="1"/>
  <c r="AL194" i="1"/>
  <c r="AI194" i="1"/>
  <c r="AH194" i="1"/>
  <c r="F194" i="1"/>
  <c r="AZ192" i="1"/>
  <c r="AL192" i="1"/>
  <c r="AI192" i="1"/>
  <c r="AH192" i="1"/>
  <c r="F192" i="1"/>
  <c r="AZ319" i="1"/>
  <c r="AQ319" i="1"/>
  <c r="AM319" i="1" s="1"/>
  <c r="AI319" i="1"/>
  <c r="AH319" i="1"/>
  <c r="S319" i="1"/>
  <c r="F319" i="1"/>
  <c r="AZ318" i="1"/>
  <c r="AI318" i="1"/>
  <c r="AH318" i="1"/>
  <c r="T318" i="1"/>
  <c r="S318" i="1"/>
  <c r="AZ317" i="1"/>
  <c r="AQ317" i="1"/>
  <c r="AM317" i="1" s="1"/>
  <c r="AI317" i="1"/>
  <c r="AH317" i="1"/>
  <c r="S317" i="1"/>
  <c r="F317" i="1"/>
  <c r="AZ316" i="1"/>
  <c r="AI316" i="1"/>
  <c r="AH316" i="1"/>
  <c r="T316" i="1"/>
  <c r="S316" i="1"/>
  <c r="T382" i="1"/>
  <c r="T380" i="1"/>
  <c r="T379" i="1"/>
  <c r="T377" i="1"/>
  <c r="T292" i="1"/>
  <c r="AZ292" i="1"/>
  <c r="AI292" i="1"/>
  <c r="AH292" i="1"/>
  <c r="AZ232" i="1"/>
  <c r="AI232" i="1"/>
  <c r="AH232" i="1"/>
  <c r="F232" i="1"/>
  <c r="AZ231" i="1"/>
  <c r="AI231" i="1"/>
  <c r="AH231" i="1"/>
  <c r="F231" i="1"/>
  <c r="AZ205" i="1"/>
  <c r="AI205" i="1"/>
  <c r="AH205" i="1"/>
  <c r="F205" i="1"/>
  <c r="AZ204" i="1"/>
  <c r="AI204" i="1"/>
  <c r="AH204" i="1"/>
  <c r="F204" i="1"/>
  <c r="AZ203" i="1"/>
  <c r="AI203" i="1"/>
  <c r="AH203" i="1"/>
  <c r="F203" i="1"/>
  <c r="AZ230" i="1"/>
  <c r="AI230" i="1"/>
  <c r="AH230" i="1"/>
  <c r="F230" i="1"/>
  <c r="AZ228" i="1"/>
  <c r="AI228" i="1"/>
  <c r="AH228" i="1"/>
  <c r="F228" i="1"/>
  <c r="AZ201" i="1"/>
  <c r="AI201" i="1"/>
  <c r="AH201" i="1"/>
  <c r="F201" i="1"/>
  <c r="S325" i="1"/>
  <c r="S324" i="1"/>
  <c r="T322" i="1"/>
  <c r="T320" i="1"/>
  <c r="T308" i="1"/>
  <c r="T306" i="1"/>
  <c r="T290" i="1"/>
  <c r="T188" i="1"/>
  <c r="T181" i="1"/>
  <c r="T171" i="1"/>
  <c r="T324" i="1"/>
  <c r="T312" i="1"/>
  <c r="T304" i="1"/>
  <c r="T302" i="1"/>
  <c r="T300" i="1"/>
  <c r="T298" i="1"/>
  <c r="T296" i="1"/>
  <c r="T294" i="1"/>
  <c r="T185" i="1"/>
  <c r="T183" i="1"/>
  <c r="T310" i="1"/>
  <c r="S309" i="1"/>
  <c r="S307" i="1"/>
  <c r="S293" i="1"/>
  <c r="S323" i="1"/>
  <c r="S321" i="1"/>
  <c r="S313" i="1"/>
  <c r="S311" i="1"/>
  <c r="S305" i="1"/>
  <c r="S303" i="1"/>
  <c r="S301" i="1"/>
  <c r="S299" i="1"/>
  <c r="S297" i="1"/>
  <c r="S295" i="1"/>
  <c r="S291" i="1"/>
  <c r="S189" i="1"/>
  <c r="R188" i="1"/>
  <c r="R185" i="1"/>
  <c r="R183" i="1"/>
  <c r="R181" i="1"/>
  <c r="R171" i="1"/>
  <c r="AH324" i="1"/>
  <c r="AI324" i="1"/>
  <c r="AZ324" i="1"/>
  <c r="AH322" i="1"/>
  <c r="AI322" i="1"/>
  <c r="AZ322" i="1"/>
  <c r="AH320" i="1"/>
  <c r="AI320" i="1"/>
  <c r="AZ320" i="1"/>
  <c r="AH312" i="1"/>
  <c r="AI312" i="1"/>
  <c r="AZ312" i="1"/>
  <c r="AH310" i="1"/>
  <c r="AI310" i="1"/>
  <c r="AZ310" i="1"/>
  <c r="AH308" i="1"/>
  <c r="AI308" i="1"/>
  <c r="AZ308" i="1"/>
  <c r="AH306" i="1"/>
  <c r="AI306" i="1"/>
  <c r="AZ306" i="1"/>
  <c r="AH304" i="1"/>
  <c r="AI304" i="1"/>
  <c r="AZ304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188" i="1"/>
  <c r="AI188" i="1"/>
  <c r="AZ188" i="1"/>
  <c r="AH185" i="1"/>
  <c r="AI185" i="1"/>
  <c r="AZ185" i="1"/>
  <c r="AH183" i="1"/>
  <c r="AI183" i="1"/>
  <c r="AZ183" i="1"/>
  <c r="AH181" i="1"/>
  <c r="AI181" i="1"/>
  <c r="AZ181" i="1"/>
  <c r="R172" i="1"/>
  <c r="S172" i="1" s="1"/>
  <c r="T369" i="1"/>
  <c r="T368" i="1"/>
  <c r="T365" i="1"/>
  <c r="T364" i="1"/>
  <c r="S382" i="1"/>
  <c r="S380" i="1"/>
  <c r="S379" i="1"/>
  <c r="S369" i="1"/>
  <c r="S368" i="1"/>
  <c r="S367" i="1"/>
  <c r="S366" i="1"/>
  <c r="S365" i="1"/>
  <c r="S364" i="1"/>
  <c r="S195" i="1"/>
  <c r="S193" i="1"/>
  <c r="R191" i="1"/>
  <c r="S191" i="1" s="1"/>
  <c r="R189" i="1"/>
  <c r="R58" i="1"/>
  <c r="S58" i="1" s="1"/>
  <c r="R57" i="1"/>
  <c r="S57" i="1" s="1"/>
  <c r="R51" i="1"/>
  <c r="S51" i="1" s="1"/>
  <c r="R50" i="1"/>
  <c r="S50" i="1" s="1"/>
  <c r="R49" i="1"/>
  <c r="S49" i="1" s="1"/>
  <c r="R48" i="1"/>
  <c r="S48" i="1" s="1"/>
  <c r="R186" i="1"/>
  <c r="S186" i="1" s="1"/>
  <c r="S185" i="1" s="1"/>
  <c r="R184" i="1"/>
  <c r="S184" i="1" s="1"/>
  <c r="R42" i="1"/>
  <c r="S42" i="1" s="1"/>
  <c r="R40" i="1"/>
  <c r="S40" i="1" s="1"/>
  <c r="R38" i="1"/>
  <c r="S38" i="1" s="1"/>
  <c r="R36" i="1"/>
  <c r="S36" i="1" s="1"/>
  <c r="R34" i="1"/>
  <c r="S34" i="1" s="1"/>
  <c r="R32" i="1"/>
  <c r="S32" i="1" s="1"/>
  <c r="R182" i="1"/>
  <c r="S182" i="1" s="1"/>
  <c r="R30" i="1"/>
  <c r="S30" i="1" s="1"/>
  <c r="R29" i="1"/>
  <c r="S29" i="1" s="1"/>
  <c r="R28" i="1"/>
  <c r="S28" i="1" s="1"/>
  <c r="R27" i="1"/>
  <c r="S27" i="1" s="1"/>
  <c r="R61" i="1"/>
  <c r="S61" i="1" s="1"/>
  <c r="R25" i="1"/>
  <c r="S25" i="1" s="1"/>
  <c r="R24" i="1"/>
  <c r="S24" i="1" s="1"/>
  <c r="R23" i="1"/>
  <c r="S23" i="1" s="1"/>
  <c r="R46" i="1"/>
  <c r="S46" i="1" s="1"/>
  <c r="R180" i="1"/>
  <c r="S180" i="1" s="1"/>
  <c r="R21" i="1"/>
  <c r="S21" i="1" s="1"/>
  <c r="R20" i="1"/>
  <c r="S20" i="1" s="1"/>
  <c r="R19" i="1"/>
  <c r="S19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0" i="1"/>
  <c r="S10" i="1" s="1"/>
  <c r="R9" i="1"/>
  <c r="S9" i="1" s="1"/>
  <c r="R8" i="1"/>
  <c r="S8" i="1" s="1"/>
  <c r="R7" i="1"/>
  <c r="S7" i="1" s="1"/>
  <c r="R5" i="1"/>
  <c r="S5" i="1" s="1"/>
  <c r="R179" i="1"/>
  <c r="S179" i="1" s="1"/>
  <c r="R67" i="1"/>
  <c r="S67" i="1" s="1"/>
  <c r="R44" i="1"/>
  <c r="S44" i="1" s="1"/>
  <c r="R178" i="1"/>
  <c r="S178" i="1" s="1"/>
  <c r="R176" i="1"/>
  <c r="S176" i="1" s="1"/>
  <c r="R175" i="1"/>
  <c r="S175" i="1" s="1"/>
  <c r="R173" i="1"/>
  <c r="S173" i="1" s="1"/>
  <c r="R170" i="1"/>
  <c r="S170" i="1" s="1"/>
  <c r="R169" i="1"/>
  <c r="S169" i="1" s="1"/>
  <c r="R168" i="1"/>
  <c r="S168" i="1" s="1"/>
  <c r="AM5" i="1"/>
  <c r="E5" i="1" s="1"/>
  <c r="AZ61" i="1"/>
  <c r="AM61" i="1"/>
  <c r="E61" i="1" s="1"/>
  <c r="F61" i="1" s="1"/>
  <c r="AL61" i="1"/>
  <c r="AI61" i="1"/>
  <c r="AH61" i="1"/>
  <c r="AZ60" i="1"/>
  <c r="AM60" i="1"/>
  <c r="AL60" i="1"/>
  <c r="AI60" i="1"/>
  <c r="AH60" i="1"/>
  <c r="F60" i="1"/>
  <c r="AZ367" i="1"/>
  <c r="AM367" i="1"/>
  <c r="AI367" i="1"/>
  <c r="AH367" i="1"/>
  <c r="F367" i="1"/>
  <c r="AZ362" i="1"/>
  <c r="AI362" i="1"/>
  <c r="F362" i="1"/>
  <c r="AZ363" i="1"/>
  <c r="AI363" i="1"/>
  <c r="AH363" i="1"/>
  <c r="F363" i="1"/>
  <c r="AZ349" i="1"/>
  <c r="AI349" i="1"/>
  <c r="F349" i="1"/>
  <c r="AH260" i="1"/>
  <c r="AH261" i="1"/>
  <c r="AH262" i="1"/>
  <c r="AH263" i="1"/>
  <c r="AZ263" i="1"/>
  <c r="F263" i="1"/>
  <c r="AZ272" i="1"/>
  <c r="AI272" i="1"/>
  <c r="AH272" i="1"/>
  <c r="F272" i="1"/>
  <c r="F265" i="1"/>
  <c r="AH265" i="1"/>
  <c r="AI265" i="1"/>
  <c r="AZ265" i="1"/>
  <c r="F271" i="1"/>
  <c r="F270" i="1"/>
  <c r="F269" i="1"/>
  <c r="F268" i="1"/>
  <c r="F267" i="1"/>
  <c r="F266" i="1"/>
  <c r="AH266" i="1"/>
  <c r="AI266" i="1"/>
  <c r="AZ266" i="1"/>
  <c r="AH267" i="1"/>
  <c r="AI267" i="1"/>
  <c r="AZ267" i="1"/>
  <c r="AH268" i="1"/>
  <c r="AI268" i="1"/>
  <c r="AZ268" i="1"/>
  <c r="AH269" i="1"/>
  <c r="AI269" i="1"/>
  <c r="AZ269" i="1"/>
  <c r="AH270" i="1"/>
  <c r="AI270" i="1"/>
  <c r="AZ270" i="1"/>
  <c r="AH271" i="1"/>
  <c r="AI271" i="1"/>
  <c r="AZ271" i="1"/>
  <c r="AZ332" i="1"/>
  <c r="AL332" i="1"/>
  <c r="AI332" i="1"/>
  <c r="AH332" i="1"/>
  <c r="F332" i="1"/>
  <c r="AZ331" i="1"/>
  <c r="AL331" i="1"/>
  <c r="AI331" i="1"/>
  <c r="AH331" i="1"/>
  <c r="F331" i="1"/>
  <c r="AL422" i="1"/>
  <c r="AL330" i="1"/>
  <c r="AL328" i="1"/>
  <c r="AL327" i="1"/>
  <c r="AL326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46" i="1"/>
  <c r="AL45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67" i="1"/>
  <c r="AL66" i="1"/>
  <c r="AL44" i="1"/>
  <c r="AL43" i="1"/>
  <c r="AZ330" i="1"/>
  <c r="AI330" i="1"/>
  <c r="AH330" i="1"/>
  <c r="F330" i="1"/>
  <c r="AM4" i="1"/>
  <c r="AZ166" i="1"/>
  <c r="AI166" i="1"/>
  <c r="AH166" i="1"/>
  <c r="F166" i="1"/>
  <c r="AZ165" i="1"/>
  <c r="AI165" i="1"/>
  <c r="AH165" i="1"/>
  <c r="F165" i="1"/>
  <c r="AZ164" i="1"/>
  <c r="AI164" i="1"/>
  <c r="AH164" i="1"/>
  <c r="F164" i="1"/>
  <c r="F163" i="1"/>
  <c r="AH163" i="1"/>
  <c r="AI163" i="1"/>
  <c r="AZ163" i="1"/>
  <c r="F385" i="1"/>
  <c r="AH385" i="1"/>
  <c r="AI385" i="1"/>
  <c r="AZ385" i="1"/>
  <c r="F390" i="1"/>
  <c r="AH390" i="1"/>
  <c r="AI390" i="1"/>
  <c r="AZ390" i="1"/>
  <c r="F280" i="1"/>
  <c r="AZ281" i="1"/>
  <c r="AI281" i="1"/>
  <c r="AH281" i="1"/>
  <c r="F281" i="1"/>
  <c r="AZ187" i="1"/>
  <c r="AI187" i="1"/>
  <c r="AH187" i="1"/>
  <c r="F187" i="1"/>
  <c r="AZ191" i="1"/>
  <c r="AM191" i="1"/>
  <c r="AI191" i="1"/>
  <c r="AH191" i="1"/>
  <c r="J191" i="1"/>
  <c r="F191" i="1"/>
  <c r="AZ190" i="1"/>
  <c r="AM190" i="1"/>
  <c r="AI190" i="1"/>
  <c r="AH190" i="1"/>
  <c r="J190" i="1"/>
  <c r="F190" i="1"/>
  <c r="AZ189" i="1"/>
  <c r="AQ189" i="1"/>
  <c r="AM189" i="1" s="1"/>
  <c r="AI189" i="1"/>
  <c r="AH189" i="1"/>
  <c r="F189" i="1"/>
  <c r="AZ159" i="1"/>
  <c r="AI159" i="1"/>
  <c r="AH159" i="1"/>
  <c r="F159" i="1"/>
  <c r="AZ384" i="1"/>
  <c r="AI384" i="1"/>
  <c r="AH384" i="1"/>
  <c r="F384" i="1"/>
  <c r="F389" i="1"/>
  <c r="AH389" i="1"/>
  <c r="AI389" i="1"/>
  <c r="AZ389" i="1"/>
  <c r="AZ277" i="1"/>
  <c r="AI277" i="1"/>
  <c r="AH277" i="1"/>
  <c r="F277" i="1"/>
  <c r="F278" i="1"/>
  <c r="AH278" i="1"/>
  <c r="AI278" i="1"/>
  <c r="AZ278" i="1"/>
  <c r="AZ387" i="1"/>
  <c r="AI387" i="1"/>
  <c r="AH387" i="1"/>
  <c r="F387" i="1"/>
  <c r="F392" i="1"/>
  <c r="AH392" i="1"/>
  <c r="AI392" i="1"/>
  <c r="AZ392" i="1"/>
  <c r="F388" i="1"/>
  <c r="AH388" i="1"/>
  <c r="AI388" i="1"/>
  <c r="AZ388" i="1"/>
  <c r="F393" i="1"/>
  <c r="AH393" i="1"/>
  <c r="AI393" i="1"/>
  <c r="AZ393" i="1"/>
  <c r="AM366" i="1"/>
  <c r="AI366" i="1"/>
  <c r="AH366" i="1"/>
  <c r="F366" i="1"/>
  <c r="AZ366" i="1"/>
  <c r="AZ394" i="1"/>
  <c r="AI394" i="1"/>
  <c r="F394" i="1"/>
  <c r="AZ386" i="1"/>
  <c r="AI386" i="1"/>
  <c r="AH386" i="1"/>
  <c r="F386" i="1"/>
  <c r="AZ391" i="1"/>
  <c r="AI391" i="1"/>
  <c r="AH391" i="1"/>
  <c r="F391" i="1"/>
  <c r="F275" i="1"/>
  <c r="AH275" i="1"/>
  <c r="AI275" i="1"/>
  <c r="AZ275" i="1"/>
  <c r="F276" i="1"/>
  <c r="AH276" i="1"/>
  <c r="AI276" i="1"/>
  <c r="AZ276" i="1"/>
  <c r="AZ59" i="1"/>
  <c r="AM59" i="1"/>
  <c r="AI59" i="1"/>
  <c r="AH59" i="1"/>
  <c r="F59" i="1"/>
  <c r="AZ55" i="1"/>
  <c r="AM55" i="1"/>
  <c r="AI55" i="1"/>
  <c r="AH55" i="1"/>
  <c r="F55" i="1"/>
  <c r="AZ54" i="1"/>
  <c r="AM54" i="1"/>
  <c r="AI54" i="1"/>
  <c r="AH54" i="1"/>
  <c r="F54" i="1"/>
  <c r="AZ53" i="1"/>
  <c r="AM53" i="1"/>
  <c r="AI53" i="1"/>
  <c r="AH53" i="1"/>
  <c r="F53" i="1"/>
  <c r="AZ52" i="1"/>
  <c r="AM52" i="1"/>
  <c r="AI52" i="1"/>
  <c r="AH52" i="1"/>
  <c r="F52" i="1"/>
  <c r="AM326" i="1"/>
  <c r="AM327" i="1"/>
  <c r="AM328" i="1"/>
  <c r="F327" i="1"/>
  <c r="AH327" i="1"/>
  <c r="AI327" i="1"/>
  <c r="AZ327" i="1"/>
  <c r="F326" i="1"/>
  <c r="AH326" i="1"/>
  <c r="AI326" i="1"/>
  <c r="AZ326" i="1"/>
  <c r="AZ328" i="1"/>
  <c r="AI328" i="1"/>
  <c r="AH328" i="1"/>
  <c r="F328" i="1"/>
  <c r="AZ408" i="1"/>
  <c r="AI408" i="1"/>
  <c r="AH408" i="1"/>
  <c r="F408" i="1"/>
  <c r="AZ411" i="1"/>
  <c r="AI411" i="1"/>
  <c r="AH411" i="1"/>
  <c r="F411" i="1"/>
  <c r="F177" i="1"/>
  <c r="AH177" i="1"/>
  <c r="AI177" i="1"/>
  <c r="AZ177" i="1"/>
  <c r="AZ329" i="1"/>
  <c r="AM329" i="1"/>
  <c r="F329" i="1"/>
  <c r="AH329" i="1"/>
  <c r="AI329" i="1"/>
  <c r="AZ419" i="1"/>
  <c r="AI419" i="1"/>
  <c r="AH419" i="1"/>
  <c r="AZ418" i="1"/>
  <c r="AI418" i="1"/>
  <c r="AH418" i="1"/>
  <c r="AZ340" i="1"/>
  <c r="AI340" i="1"/>
  <c r="AH340" i="1"/>
  <c r="F340" i="1"/>
  <c r="AZ376" i="1"/>
  <c r="AI376" i="1"/>
  <c r="F376" i="1"/>
  <c r="AZ371" i="1"/>
  <c r="AI371" i="1"/>
  <c r="F371" i="1"/>
  <c r="F372" i="1"/>
  <c r="AH372" i="1"/>
  <c r="AI372" i="1"/>
  <c r="AM372" i="1"/>
  <c r="AZ372" i="1"/>
  <c r="F373" i="1"/>
  <c r="AH373" i="1"/>
  <c r="AI373" i="1"/>
  <c r="AM373" i="1"/>
  <c r="AZ373" i="1"/>
  <c r="F377" i="1"/>
  <c r="AH377" i="1"/>
  <c r="AI377" i="1"/>
  <c r="AQ377" i="1"/>
  <c r="AM377" i="1" s="1"/>
  <c r="AZ377" i="1"/>
  <c r="F383" i="1"/>
  <c r="AH383" i="1"/>
  <c r="AI383" i="1"/>
  <c r="AM383" i="1"/>
  <c r="AZ383" i="1"/>
  <c r="F368" i="1"/>
  <c r="AH368" i="1"/>
  <c r="AI368" i="1"/>
  <c r="AM368" i="1"/>
  <c r="AZ368" i="1"/>
  <c r="AZ380" i="1"/>
  <c r="AQ380" i="1"/>
  <c r="AM380" i="1" s="1"/>
  <c r="AI380" i="1"/>
  <c r="AH380" i="1"/>
  <c r="F380" i="1"/>
  <c r="AZ58" i="1"/>
  <c r="AM58" i="1"/>
  <c r="AI58" i="1"/>
  <c r="AH58" i="1"/>
  <c r="S188" i="1" l="1"/>
  <c r="S183" i="1"/>
  <c r="S181" i="1" s="1"/>
  <c r="S171" i="1" s="1"/>
  <c r="S322" i="1"/>
  <c r="S320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S292" i="1" s="1"/>
  <c r="S290" i="1" s="1"/>
  <c r="E58" i="1"/>
  <c r="F58" i="1" s="1"/>
  <c r="AM56" i="1"/>
  <c r="AM57" i="1"/>
  <c r="E57" i="1" s="1"/>
  <c r="F57" i="1" s="1"/>
  <c r="AM49" i="1"/>
  <c r="AM50" i="1"/>
  <c r="E50" i="1" s="1"/>
  <c r="F50" i="1" s="1"/>
  <c r="AM51" i="1"/>
  <c r="AI51" i="1"/>
  <c r="AH51" i="1"/>
  <c r="AI50" i="1"/>
  <c r="AH50" i="1"/>
  <c r="AI49" i="1"/>
  <c r="AH49" i="1"/>
  <c r="AZ48" i="1"/>
  <c r="AM48" i="1"/>
  <c r="AI48" i="1"/>
  <c r="AH48" i="1"/>
  <c r="AZ47" i="1"/>
  <c r="AM47" i="1"/>
  <c r="AI47" i="1"/>
  <c r="AH47" i="1"/>
  <c r="F47" i="1"/>
  <c r="AZ49" i="1"/>
  <c r="AZ50" i="1"/>
  <c r="AZ51" i="1"/>
  <c r="F56" i="1"/>
  <c r="AH56" i="1"/>
  <c r="AI56" i="1"/>
  <c r="AZ56" i="1"/>
  <c r="AH57" i="1"/>
  <c r="AI57" i="1"/>
  <c r="AZ57" i="1"/>
  <c r="F182" i="1"/>
  <c r="AQ182" i="1"/>
  <c r="AM182" i="1" s="1"/>
  <c r="AZ186" i="1"/>
  <c r="AQ186" i="1"/>
  <c r="AM186" i="1" s="1"/>
  <c r="AI186" i="1"/>
  <c r="AH186" i="1"/>
  <c r="F186" i="1"/>
  <c r="AZ182" i="1"/>
  <c r="AI182" i="1"/>
  <c r="AH182" i="1"/>
  <c r="F45" i="1"/>
  <c r="AH45" i="1"/>
  <c r="AI45" i="1"/>
  <c r="AM45" i="1"/>
  <c r="AZ45" i="1"/>
  <c r="AZ46" i="1"/>
  <c r="AM46" i="1"/>
  <c r="AI46" i="1"/>
  <c r="AH46" i="1"/>
  <c r="AZ420" i="1"/>
  <c r="AI420" i="1"/>
  <c r="AH420" i="1"/>
  <c r="AZ345" i="1"/>
  <c r="AI345" i="1"/>
  <c r="AH345" i="1"/>
  <c r="F345" i="1"/>
  <c r="AZ334" i="1"/>
  <c r="AI334" i="1"/>
  <c r="AH334" i="1"/>
  <c r="F334" i="1"/>
  <c r="F335" i="1"/>
  <c r="AH335" i="1"/>
  <c r="AI335" i="1"/>
  <c r="AZ335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F339" i="1"/>
  <c r="AH339" i="1"/>
  <c r="AI339" i="1"/>
  <c r="AZ339" i="1"/>
  <c r="F341" i="1"/>
  <c r="AH341" i="1"/>
  <c r="AI341" i="1"/>
  <c r="AZ341" i="1"/>
  <c r="F342" i="1"/>
  <c r="AH342" i="1"/>
  <c r="AI342" i="1"/>
  <c r="AZ342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47" i="1"/>
  <c r="AH347" i="1"/>
  <c r="AI347" i="1"/>
  <c r="AZ347" i="1"/>
  <c r="F348" i="1"/>
  <c r="AH348" i="1"/>
  <c r="AI348" i="1"/>
  <c r="AZ348" i="1"/>
  <c r="AZ106" i="1"/>
  <c r="AI106" i="1"/>
  <c r="AH106" i="1"/>
  <c r="F106" i="1"/>
  <c r="F195" i="1"/>
  <c r="AM67" i="1"/>
  <c r="AM66" i="1"/>
  <c r="AM44" i="1"/>
  <c r="E44" i="1" s="1"/>
  <c r="F44" i="1" s="1"/>
  <c r="AM43" i="1"/>
  <c r="AM21" i="1"/>
  <c r="E21" i="1" s="1"/>
  <c r="F21" i="1" s="1"/>
  <c r="AM20" i="1"/>
  <c r="E20" i="1" s="1"/>
  <c r="F20" i="1" s="1"/>
  <c r="AM19" i="1"/>
  <c r="AM18" i="1"/>
  <c r="AM17" i="1"/>
  <c r="AM16" i="1"/>
  <c r="AM15" i="1"/>
  <c r="AM14" i="1"/>
  <c r="AM13" i="1"/>
  <c r="AM12" i="1"/>
  <c r="AM11" i="1"/>
  <c r="AM10" i="1"/>
  <c r="E10" i="1" s="1"/>
  <c r="F10" i="1" s="1"/>
  <c r="AM9" i="1"/>
  <c r="E9" i="1" s="1"/>
  <c r="F9" i="1" s="1"/>
  <c r="AM8" i="1"/>
  <c r="E8" i="1" s="1"/>
  <c r="F8" i="1" s="1"/>
  <c r="AM7" i="1"/>
  <c r="AM6" i="1"/>
  <c r="AM26" i="1"/>
  <c r="AM27" i="1"/>
  <c r="AM28" i="1"/>
  <c r="AM29" i="1"/>
  <c r="AM30" i="1"/>
  <c r="AM31" i="1"/>
  <c r="AM32" i="1"/>
  <c r="E32" i="1" s="1"/>
  <c r="F32" i="1" s="1"/>
  <c r="AM33" i="1"/>
  <c r="AM34" i="1"/>
  <c r="E34" i="1" s="1"/>
  <c r="F34" i="1" s="1"/>
  <c r="AM35" i="1"/>
  <c r="AM36" i="1"/>
  <c r="AM37" i="1"/>
  <c r="AM38" i="1"/>
  <c r="AM39" i="1"/>
  <c r="AM40" i="1"/>
  <c r="AM41" i="1"/>
  <c r="AM42" i="1"/>
  <c r="AM23" i="1"/>
  <c r="AM24" i="1"/>
  <c r="E24" i="1" s="1"/>
  <c r="F24" i="1" s="1"/>
  <c r="AM25" i="1"/>
  <c r="E25" i="1" s="1"/>
  <c r="F25" i="1" s="1"/>
  <c r="AM22" i="1"/>
  <c r="F422" i="1"/>
  <c r="AH422" i="1"/>
  <c r="AI422" i="1"/>
  <c r="AZ422" i="1"/>
  <c r="AM76" i="1"/>
  <c r="AM78" i="1"/>
  <c r="AS94" i="1"/>
  <c r="AS92" i="1"/>
  <c r="AM92" i="1" s="1"/>
  <c r="AS90" i="1"/>
  <c r="AS88" i="1"/>
  <c r="AS86" i="1"/>
  <c r="AM86" i="1" s="1"/>
  <c r="AS84" i="1"/>
  <c r="AM84" i="1" s="1"/>
  <c r="AS82" i="1"/>
  <c r="AM82" i="1" s="1"/>
  <c r="F96" i="1"/>
  <c r="AH96" i="1"/>
  <c r="AI96" i="1"/>
  <c r="AZ96" i="1"/>
  <c r="F94" i="1"/>
  <c r="AH94" i="1"/>
  <c r="AI94" i="1"/>
  <c r="AZ94" i="1"/>
  <c r="F92" i="1"/>
  <c r="AH92" i="1"/>
  <c r="AI92" i="1"/>
  <c r="AZ92" i="1"/>
  <c r="F90" i="1"/>
  <c r="AH90" i="1"/>
  <c r="AI90" i="1"/>
  <c r="AZ90" i="1"/>
  <c r="F88" i="1"/>
  <c r="AH88" i="1"/>
  <c r="AI88" i="1"/>
  <c r="AZ88" i="1"/>
  <c r="F86" i="1"/>
  <c r="AH86" i="1"/>
  <c r="AI86" i="1"/>
  <c r="AZ86" i="1"/>
  <c r="F84" i="1"/>
  <c r="AH84" i="1"/>
  <c r="AI84" i="1"/>
  <c r="AZ84" i="1"/>
  <c r="F82" i="1"/>
  <c r="AH82" i="1"/>
  <c r="AI82" i="1"/>
  <c r="AZ82" i="1"/>
  <c r="F78" i="1"/>
  <c r="AH78" i="1"/>
  <c r="AI78" i="1"/>
  <c r="AZ78" i="1"/>
  <c r="F76" i="1"/>
  <c r="AH76" i="1"/>
  <c r="AI76" i="1"/>
  <c r="AZ76" i="1"/>
  <c r="AZ74" i="1"/>
  <c r="AI74" i="1"/>
  <c r="AH74" i="1"/>
  <c r="F74" i="1"/>
  <c r="AS136" i="1"/>
  <c r="AM136" i="1" s="1"/>
  <c r="AS135" i="1"/>
  <c r="AM135" i="1" s="1"/>
  <c r="AS134" i="1"/>
  <c r="AM134" i="1" s="1"/>
  <c r="AS133" i="1"/>
  <c r="AM133" i="1" s="1"/>
  <c r="AS132" i="1"/>
  <c r="AM132" i="1" s="1"/>
  <c r="AS131" i="1"/>
  <c r="AM131" i="1" s="1"/>
  <c r="AS129" i="1"/>
  <c r="AM129" i="1" s="1"/>
  <c r="AS128" i="1"/>
  <c r="AS127" i="1"/>
  <c r="AS126" i="1"/>
  <c r="AM126" i="1" s="1"/>
  <c r="AS125" i="1"/>
  <c r="AS124" i="1"/>
  <c r="AM124" i="1" s="1"/>
  <c r="AS123" i="1"/>
  <c r="AM123" i="1" s="1"/>
  <c r="AS122" i="1"/>
  <c r="AM122" i="1" s="1"/>
  <c r="AS121" i="1"/>
  <c r="AM121" i="1" s="1"/>
  <c r="AS118" i="1"/>
  <c r="AS117" i="1"/>
  <c r="AM117" i="1" s="1"/>
  <c r="AS116" i="1"/>
  <c r="AS115" i="1"/>
  <c r="AS114" i="1"/>
  <c r="AM114" i="1" s="1"/>
  <c r="AS113" i="1"/>
  <c r="AM113" i="1" s="1"/>
  <c r="AS112" i="1"/>
  <c r="AM112" i="1" s="1"/>
  <c r="AS111" i="1"/>
  <c r="AS110" i="1"/>
  <c r="AM110" i="1" s="1"/>
  <c r="AS109" i="1"/>
  <c r="AM109" i="1" s="1"/>
  <c r="AS95" i="1"/>
  <c r="AS93" i="1"/>
  <c r="AM93" i="1" s="1"/>
  <c r="AS91" i="1"/>
  <c r="AS89" i="1"/>
  <c r="AS87" i="1"/>
  <c r="AM87" i="1" s="1"/>
  <c r="AS85" i="1"/>
  <c r="AM85" i="1" s="1"/>
  <c r="AS83" i="1"/>
  <c r="AM83" i="1" s="1"/>
  <c r="AS81" i="1"/>
  <c r="AS80" i="1"/>
  <c r="AI80" i="1"/>
  <c r="AH80" i="1"/>
  <c r="F80" i="1"/>
  <c r="AZ80" i="1"/>
  <c r="AI75" i="1"/>
  <c r="AI77" i="1"/>
  <c r="AI79" i="1"/>
  <c r="AI81" i="1"/>
  <c r="AI83" i="1"/>
  <c r="AI85" i="1"/>
  <c r="AI87" i="1"/>
  <c r="AI89" i="1"/>
  <c r="AI91" i="1"/>
  <c r="AI93" i="1"/>
  <c r="AI95" i="1"/>
  <c r="AI97" i="1"/>
  <c r="AI98" i="1"/>
  <c r="AI99" i="1"/>
  <c r="AI100" i="1"/>
  <c r="AI101" i="1"/>
  <c r="AI102" i="1"/>
  <c r="AI103" i="1"/>
  <c r="AI104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05" i="1"/>
  <c r="AI10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7" i="1"/>
  <c r="AI168" i="1"/>
  <c r="AI169" i="1"/>
  <c r="AI170" i="1"/>
  <c r="AI172" i="1"/>
  <c r="AI173" i="1"/>
  <c r="AI174" i="1"/>
  <c r="AI175" i="1"/>
  <c r="AI176" i="1"/>
  <c r="AI178" i="1"/>
  <c r="AI43" i="1"/>
  <c r="AI44" i="1"/>
  <c r="AI66" i="1"/>
  <c r="AI67" i="1"/>
  <c r="AI17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180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184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198" i="1"/>
  <c r="AI197" i="1"/>
  <c r="AI196" i="1"/>
  <c r="AI199" i="1"/>
  <c r="AI200" i="1"/>
  <c r="AI206" i="1"/>
  <c r="AI207" i="1"/>
  <c r="AI208" i="1"/>
  <c r="AI209" i="1"/>
  <c r="AI210" i="1"/>
  <c r="AI211" i="1"/>
  <c r="AI212" i="1"/>
  <c r="AI216" i="1"/>
  <c r="AI213" i="1"/>
  <c r="AI214" i="1"/>
  <c r="AI215" i="1"/>
  <c r="AI217" i="1"/>
  <c r="AI218" i="1"/>
  <c r="AI219" i="1"/>
  <c r="AI220" i="1"/>
  <c r="AI221" i="1"/>
  <c r="AI222" i="1"/>
  <c r="AI225" i="1"/>
  <c r="AI224" i="1"/>
  <c r="AI223" i="1"/>
  <c r="AI226" i="1"/>
  <c r="AI227" i="1"/>
  <c r="AI233" i="1"/>
  <c r="AI234" i="1"/>
  <c r="AI235" i="1"/>
  <c r="AI236" i="1"/>
  <c r="AI237" i="1"/>
  <c r="AI238" i="1"/>
  <c r="AI239" i="1"/>
  <c r="AI245" i="1"/>
  <c r="AI240" i="1"/>
  <c r="AI241" i="1"/>
  <c r="AI242" i="1"/>
  <c r="AI243" i="1"/>
  <c r="AI244" i="1"/>
  <c r="AI246" i="1"/>
  <c r="AI247" i="1"/>
  <c r="AI248" i="1"/>
  <c r="AI249" i="1"/>
  <c r="AI251" i="1"/>
  <c r="AI250" i="1"/>
  <c r="AI252" i="1"/>
  <c r="AI255" i="1"/>
  <c r="AI254" i="1"/>
  <c r="AI253" i="1"/>
  <c r="AI258" i="1"/>
  <c r="AI257" i="1"/>
  <c r="AI256" i="1"/>
  <c r="AI259" i="1"/>
  <c r="AI274" i="1"/>
  <c r="AI291" i="1"/>
  <c r="AI293" i="1"/>
  <c r="AI295" i="1"/>
  <c r="AI297" i="1"/>
  <c r="AI299" i="1"/>
  <c r="AI301" i="1"/>
  <c r="AI303" i="1"/>
  <c r="AI305" i="1"/>
  <c r="AI307" i="1"/>
  <c r="AI309" i="1"/>
  <c r="AI311" i="1"/>
  <c r="AI313" i="1"/>
  <c r="AI321" i="1"/>
  <c r="AI323" i="1"/>
  <c r="AI325" i="1"/>
  <c r="AI333" i="1"/>
  <c r="AI282" i="1"/>
  <c r="AI283" i="1"/>
  <c r="AI284" i="1"/>
  <c r="AI285" i="1"/>
  <c r="AI279" i="1"/>
  <c r="AI286" i="1"/>
  <c r="AI287" i="1"/>
  <c r="AI288" i="1"/>
  <c r="AI364" i="1"/>
  <c r="AI365" i="1"/>
  <c r="AI369" i="1"/>
  <c r="AI375" i="1"/>
  <c r="AI382" i="1"/>
  <c r="AI379" i="1"/>
  <c r="AI396" i="1"/>
  <c r="AI395" i="1"/>
  <c r="AI397" i="1"/>
  <c r="AI399" i="1"/>
  <c r="AI398" i="1"/>
  <c r="AI400" i="1"/>
  <c r="AI401" i="1"/>
  <c r="AI402" i="1"/>
  <c r="AI403" i="1"/>
  <c r="AI404" i="1"/>
  <c r="AI405" i="1"/>
  <c r="AI406" i="1"/>
  <c r="AI407" i="1"/>
  <c r="AI409" i="1"/>
  <c r="AI410" i="1"/>
  <c r="AI412" i="1"/>
  <c r="AI413" i="1"/>
  <c r="AI414" i="1"/>
  <c r="AI415" i="1"/>
  <c r="AI416" i="1"/>
  <c r="AI417" i="1"/>
  <c r="AI421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F279" i="1"/>
  <c r="AH279" i="1"/>
  <c r="AZ279" i="1"/>
  <c r="F130" i="1"/>
  <c r="AH130" i="1"/>
  <c r="AZ130" i="1"/>
  <c r="F105" i="1"/>
  <c r="AH105" i="1"/>
  <c r="AZ105" i="1"/>
  <c r="F193" i="1"/>
  <c r="F155" i="1"/>
  <c r="AH155" i="1"/>
  <c r="AZ155" i="1"/>
  <c r="F150" i="1"/>
  <c r="AH150" i="1"/>
  <c r="AZ150" i="1"/>
  <c r="F226" i="1"/>
  <c r="AH226" i="1"/>
  <c r="AZ226" i="1"/>
  <c r="F199" i="1"/>
  <c r="AH199" i="1"/>
  <c r="AZ199" i="1"/>
  <c r="F160" i="1"/>
  <c r="AH160" i="1"/>
  <c r="AZ160" i="1"/>
  <c r="AZ417" i="1"/>
  <c r="F414" i="1"/>
  <c r="AH414" i="1"/>
  <c r="AZ414" i="1"/>
  <c r="F415" i="1"/>
  <c r="AH415" i="1"/>
  <c r="AZ415" i="1"/>
  <c r="AZ259" i="1"/>
  <c r="AZ79" i="1"/>
  <c r="AZ75" i="1"/>
  <c r="AZ77" i="1"/>
  <c r="AZ83" i="1"/>
  <c r="AZ85" i="1"/>
  <c r="AZ87" i="1"/>
  <c r="AZ89" i="1"/>
  <c r="AZ81" i="1"/>
  <c r="AZ91" i="1"/>
  <c r="AZ93" i="1"/>
  <c r="AZ95" i="1"/>
  <c r="AZ97" i="1"/>
  <c r="AZ98" i="1"/>
  <c r="AZ99" i="1"/>
  <c r="AZ100" i="1"/>
  <c r="AZ101" i="1"/>
  <c r="AZ102" i="1"/>
  <c r="AZ103" i="1"/>
  <c r="AZ104" i="1"/>
  <c r="AZ108" i="1"/>
  <c r="AZ109" i="1"/>
  <c r="AZ110" i="1"/>
  <c r="AZ112" i="1"/>
  <c r="AZ113" i="1"/>
  <c r="AZ114" i="1"/>
  <c r="AZ115" i="1"/>
  <c r="AZ111" i="1"/>
  <c r="AZ116" i="1"/>
  <c r="AZ117" i="1"/>
  <c r="AZ118" i="1"/>
  <c r="AZ119" i="1"/>
  <c r="AZ120" i="1"/>
  <c r="AZ121" i="1"/>
  <c r="AZ122" i="1"/>
  <c r="AZ123" i="1"/>
  <c r="AZ124" i="1"/>
  <c r="AZ126" i="1"/>
  <c r="AZ127" i="1"/>
  <c r="AZ125" i="1"/>
  <c r="AZ128" i="1"/>
  <c r="AZ129" i="1"/>
  <c r="AZ107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1" i="1"/>
  <c r="AZ152" i="1"/>
  <c r="AZ153" i="1"/>
  <c r="AZ154" i="1"/>
  <c r="AZ156" i="1"/>
  <c r="AZ157" i="1"/>
  <c r="AZ158" i="1"/>
  <c r="AZ161" i="1"/>
  <c r="AZ162" i="1"/>
  <c r="AZ167" i="1"/>
  <c r="AZ407" i="1"/>
  <c r="AZ409" i="1"/>
  <c r="AZ410" i="1"/>
  <c r="AZ413" i="1"/>
  <c r="AZ174" i="1"/>
  <c r="AZ416" i="1"/>
  <c r="AZ178" i="1"/>
  <c r="AZ43" i="1"/>
  <c r="AZ44" i="1"/>
  <c r="AZ66" i="1"/>
  <c r="AZ67" i="1"/>
  <c r="AZ179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180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198" i="1"/>
  <c r="AZ197" i="1"/>
  <c r="AZ196" i="1"/>
  <c r="AZ200" i="1"/>
  <c r="AZ206" i="1"/>
  <c r="AZ207" i="1"/>
  <c r="AZ208" i="1"/>
  <c r="AZ209" i="1"/>
  <c r="AZ210" i="1"/>
  <c r="AZ211" i="1"/>
  <c r="AZ212" i="1"/>
  <c r="AZ216" i="1"/>
  <c r="AZ213" i="1"/>
  <c r="AZ214" i="1"/>
  <c r="AZ215" i="1"/>
  <c r="AZ217" i="1"/>
  <c r="AZ218" i="1"/>
  <c r="AZ219" i="1"/>
  <c r="AZ220" i="1"/>
  <c r="AZ221" i="1"/>
  <c r="AZ222" i="1"/>
  <c r="AZ225" i="1"/>
  <c r="AZ224" i="1"/>
  <c r="AZ223" i="1"/>
  <c r="AZ227" i="1"/>
  <c r="AZ233" i="1"/>
  <c r="AZ234" i="1"/>
  <c r="AZ235" i="1"/>
  <c r="AZ236" i="1"/>
  <c r="AZ237" i="1"/>
  <c r="AZ238" i="1"/>
  <c r="AZ239" i="1"/>
  <c r="AZ245" i="1"/>
  <c r="AZ240" i="1"/>
  <c r="AZ241" i="1"/>
  <c r="AZ242" i="1"/>
  <c r="AZ243" i="1"/>
  <c r="AZ244" i="1"/>
  <c r="AZ246" i="1"/>
  <c r="AZ247" i="1"/>
  <c r="AZ248" i="1"/>
  <c r="AZ249" i="1"/>
  <c r="AZ251" i="1"/>
  <c r="AZ250" i="1"/>
  <c r="AZ255" i="1"/>
  <c r="AZ254" i="1"/>
  <c r="AZ253" i="1"/>
  <c r="AZ258" i="1"/>
  <c r="AZ257" i="1"/>
  <c r="AZ256" i="1"/>
  <c r="AZ260" i="1"/>
  <c r="AZ261" i="1"/>
  <c r="AZ262" i="1"/>
  <c r="AZ264" i="1"/>
  <c r="AZ274" i="1"/>
  <c r="AZ382" i="1"/>
  <c r="AZ379" i="1"/>
  <c r="AZ364" i="1"/>
  <c r="AZ365" i="1"/>
  <c r="AZ369" i="1"/>
  <c r="AZ375" i="1"/>
  <c r="AZ412" i="1"/>
  <c r="AZ421" i="1"/>
  <c r="AZ396" i="1"/>
  <c r="AZ399" i="1"/>
  <c r="AZ168" i="1"/>
  <c r="AZ333" i="1"/>
  <c r="AZ282" i="1"/>
  <c r="AZ283" i="1"/>
  <c r="AZ284" i="1"/>
  <c r="AZ285" i="1"/>
  <c r="AZ286" i="1"/>
  <c r="AZ287" i="1"/>
  <c r="AZ288" i="1"/>
  <c r="AZ169" i="1"/>
  <c r="AZ170" i="1"/>
  <c r="AZ173" i="1"/>
  <c r="AZ175" i="1"/>
  <c r="AZ176" i="1"/>
  <c r="AZ293" i="1"/>
  <c r="AZ311" i="1"/>
  <c r="AZ313" i="1"/>
  <c r="AZ299" i="1"/>
  <c r="AZ301" i="1"/>
  <c r="AZ303" i="1"/>
  <c r="AZ395" i="1"/>
  <c r="AZ397" i="1"/>
  <c r="AZ305" i="1"/>
  <c r="AZ398" i="1"/>
  <c r="AZ400" i="1"/>
  <c r="AZ401" i="1"/>
  <c r="AZ402" i="1"/>
  <c r="AZ403" i="1"/>
  <c r="AZ404" i="1"/>
  <c r="AZ405" i="1"/>
  <c r="AZ406" i="1"/>
  <c r="AZ307" i="1"/>
  <c r="AZ309" i="1"/>
  <c r="AZ184" i="1"/>
  <c r="AZ291" i="1"/>
  <c r="AZ295" i="1"/>
  <c r="AZ297" i="1"/>
  <c r="AZ323" i="1"/>
  <c r="AZ325" i="1"/>
  <c r="AZ321" i="1"/>
  <c r="AZ172" i="1"/>
  <c r="AZ25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M79" i="1"/>
  <c r="AM77" i="1"/>
  <c r="F174" i="1"/>
  <c r="AH174" i="1"/>
  <c r="AH67" i="1"/>
  <c r="AH66" i="1"/>
  <c r="F66" i="1"/>
  <c r="F407" i="1"/>
  <c r="AH407" i="1"/>
  <c r="F409" i="1"/>
  <c r="AH409" i="1"/>
  <c r="F410" i="1"/>
  <c r="AH410" i="1"/>
  <c r="AM365" i="1"/>
  <c r="AM369" i="1"/>
  <c r="AM375" i="1"/>
  <c r="AM364" i="1"/>
  <c r="F75" i="1"/>
  <c r="F77" i="1"/>
  <c r="F79" i="1"/>
  <c r="F83" i="1"/>
  <c r="F85" i="1"/>
  <c r="F87" i="1"/>
  <c r="F89" i="1"/>
  <c r="F81" i="1"/>
  <c r="F91" i="1"/>
  <c r="F93" i="1"/>
  <c r="F95" i="1"/>
  <c r="F97" i="1"/>
  <c r="F98" i="1"/>
  <c r="F99" i="1"/>
  <c r="F100" i="1"/>
  <c r="F101" i="1"/>
  <c r="F102" i="1"/>
  <c r="F103" i="1"/>
  <c r="F104" i="1"/>
  <c r="F108" i="1"/>
  <c r="F109" i="1"/>
  <c r="F110" i="1"/>
  <c r="F112" i="1"/>
  <c r="F113" i="1"/>
  <c r="F114" i="1"/>
  <c r="F115" i="1"/>
  <c r="F111" i="1"/>
  <c r="F116" i="1"/>
  <c r="F117" i="1"/>
  <c r="F118" i="1"/>
  <c r="F119" i="1"/>
  <c r="F120" i="1"/>
  <c r="F121" i="1"/>
  <c r="F122" i="1"/>
  <c r="F123" i="1"/>
  <c r="F124" i="1"/>
  <c r="F126" i="1"/>
  <c r="F127" i="1"/>
  <c r="F125" i="1"/>
  <c r="F128" i="1"/>
  <c r="F129" i="1"/>
  <c r="F10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6" i="1"/>
  <c r="F157" i="1"/>
  <c r="F158" i="1"/>
  <c r="F161" i="1"/>
  <c r="F162" i="1"/>
  <c r="F167" i="1"/>
  <c r="F168" i="1"/>
  <c r="F169" i="1"/>
  <c r="F170" i="1"/>
  <c r="F172" i="1"/>
  <c r="F173" i="1"/>
  <c r="F175" i="1"/>
  <c r="F176" i="1"/>
  <c r="F178" i="1"/>
  <c r="F43" i="1"/>
  <c r="F179" i="1"/>
  <c r="F4" i="1"/>
  <c r="F5" i="1"/>
  <c r="F6" i="1"/>
  <c r="F11" i="1"/>
  <c r="F18" i="1"/>
  <c r="F180" i="1"/>
  <c r="F22" i="1"/>
  <c r="F26" i="1"/>
  <c r="F31" i="1"/>
  <c r="F33" i="1"/>
  <c r="F35" i="1"/>
  <c r="F37" i="1"/>
  <c r="F39" i="1"/>
  <c r="F41" i="1"/>
  <c r="F184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198" i="1"/>
  <c r="F197" i="1"/>
  <c r="F196" i="1"/>
  <c r="F200" i="1"/>
  <c r="F206" i="1"/>
  <c r="F207" i="1"/>
  <c r="F208" i="1"/>
  <c r="F209" i="1"/>
  <c r="F210" i="1"/>
  <c r="F211" i="1"/>
  <c r="F212" i="1"/>
  <c r="F216" i="1"/>
  <c r="F213" i="1"/>
  <c r="F214" i="1"/>
  <c r="F215" i="1"/>
  <c r="F222" i="1"/>
  <c r="F218" i="1"/>
  <c r="F219" i="1"/>
  <c r="F220" i="1"/>
  <c r="F221" i="1"/>
  <c r="F217" i="1"/>
  <c r="F225" i="1"/>
  <c r="F224" i="1"/>
  <c r="F223" i="1"/>
  <c r="F227" i="1"/>
  <c r="F233" i="1"/>
  <c r="F234" i="1"/>
  <c r="F235" i="1"/>
  <c r="F236" i="1"/>
  <c r="F237" i="1"/>
  <c r="F238" i="1"/>
  <c r="F239" i="1"/>
  <c r="F245" i="1"/>
  <c r="F240" i="1"/>
  <c r="F241" i="1"/>
  <c r="F242" i="1"/>
  <c r="F243" i="1"/>
  <c r="F244" i="1"/>
  <c r="F249" i="1"/>
  <c r="F247" i="1"/>
  <c r="F248" i="1"/>
  <c r="F246" i="1"/>
  <c r="F252" i="1"/>
  <c r="F251" i="1"/>
  <c r="F250" i="1"/>
  <c r="F255" i="1"/>
  <c r="F254" i="1"/>
  <c r="F253" i="1"/>
  <c r="F258" i="1"/>
  <c r="F257" i="1"/>
  <c r="F256" i="1"/>
  <c r="F259" i="1"/>
  <c r="F260" i="1"/>
  <c r="F261" i="1"/>
  <c r="F262" i="1"/>
  <c r="F264" i="1"/>
  <c r="F274" i="1"/>
  <c r="F293" i="1"/>
  <c r="F295" i="1"/>
  <c r="F297" i="1"/>
  <c r="F299" i="1"/>
  <c r="F301" i="1"/>
  <c r="F303" i="1"/>
  <c r="F305" i="1"/>
  <c r="F307" i="1"/>
  <c r="F309" i="1"/>
  <c r="F311" i="1"/>
  <c r="F313" i="1"/>
  <c r="F291" i="1"/>
  <c r="F321" i="1"/>
  <c r="F323" i="1"/>
  <c r="F325" i="1"/>
  <c r="F333" i="1"/>
  <c r="F282" i="1"/>
  <c r="F283" i="1"/>
  <c r="F284" i="1"/>
  <c r="F285" i="1"/>
  <c r="F286" i="1"/>
  <c r="F287" i="1"/>
  <c r="F288" i="1"/>
  <c r="F273" i="1"/>
  <c r="F364" i="1"/>
  <c r="F365" i="1"/>
  <c r="F369" i="1"/>
  <c r="F375" i="1"/>
  <c r="F382" i="1"/>
  <c r="F379" i="1"/>
  <c r="F396" i="1"/>
  <c r="F395" i="1"/>
  <c r="F397" i="1"/>
  <c r="F399" i="1"/>
  <c r="F398" i="1"/>
  <c r="F400" i="1"/>
  <c r="F401" i="1"/>
  <c r="F402" i="1"/>
  <c r="F403" i="1"/>
  <c r="F404" i="1"/>
  <c r="F405" i="1"/>
  <c r="F406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AH412" i="1"/>
  <c r="AQ313" i="1"/>
  <c r="AM313" i="1" s="1"/>
  <c r="AQ311" i="1"/>
  <c r="AM311" i="1" s="1"/>
  <c r="AQ307" i="1"/>
  <c r="AM307" i="1" s="1"/>
  <c r="AQ305" i="1"/>
  <c r="AM305" i="1" s="1"/>
  <c r="AQ303" i="1"/>
  <c r="AM303" i="1" s="1"/>
  <c r="AQ175" i="1"/>
  <c r="AM175" i="1" s="1"/>
  <c r="AQ176" i="1"/>
  <c r="AM176" i="1" s="1"/>
  <c r="AQ173" i="1"/>
  <c r="AM173" i="1" s="1"/>
  <c r="AQ170" i="1"/>
  <c r="AM170" i="1" s="1"/>
  <c r="AQ169" i="1"/>
  <c r="AM169" i="1" s="1"/>
  <c r="AQ168" i="1"/>
  <c r="AM168" i="1" s="1"/>
  <c r="AQ379" i="1"/>
  <c r="AM379" i="1" s="1"/>
  <c r="AQ382" i="1"/>
  <c r="AM382" i="1" s="1"/>
  <c r="AH243" i="1"/>
  <c r="AH244" i="1"/>
  <c r="AH247" i="1"/>
  <c r="AH248" i="1"/>
  <c r="AQ172" i="1"/>
  <c r="AM172" i="1" s="1"/>
  <c r="AH221" i="1"/>
  <c r="AQ321" i="1"/>
  <c r="AM321" i="1" s="1"/>
  <c r="AQ325" i="1"/>
  <c r="AM325" i="1" s="1"/>
  <c r="AQ323" i="1"/>
  <c r="AM323" i="1" s="1"/>
  <c r="AQ297" i="1"/>
  <c r="AM297" i="1" s="1"/>
  <c r="AQ295" i="1"/>
  <c r="AM295" i="1" s="1"/>
  <c r="AQ291" i="1"/>
  <c r="AM291" i="1" s="1"/>
  <c r="AQ184" i="1"/>
  <c r="AM184" i="1" s="1"/>
  <c r="AQ309" i="1"/>
  <c r="AM309" i="1" s="1"/>
  <c r="AQ293" i="1"/>
  <c r="AM293" i="1" s="1"/>
  <c r="AH222" i="1"/>
  <c r="AH219" i="1"/>
  <c r="AH220" i="1"/>
  <c r="AH398" i="1"/>
  <c r="AH395" i="1"/>
  <c r="AH382" i="1"/>
  <c r="AH424" i="1"/>
  <c r="AH423" i="1"/>
  <c r="AH421" i="1"/>
  <c r="AH417" i="1"/>
  <c r="AH416" i="1"/>
  <c r="AH413" i="1"/>
  <c r="AH227" i="1"/>
  <c r="AH224" i="1"/>
  <c r="AH198" i="1"/>
  <c r="AH197" i="1"/>
  <c r="AH233" i="1"/>
  <c r="AH234" i="1"/>
  <c r="AH426" i="1"/>
  <c r="AH428" i="1"/>
  <c r="AH429" i="1"/>
  <c r="AH430" i="1"/>
  <c r="AH427" i="1"/>
  <c r="AH425" i="1"/>
  <c r="AH206" i="1"/>
  <c r="AH207" i="1"/>
  <c r="AH297" i="1"/>
  <c r="AH295" i="1"/>
  <c r="AH293" i="1"/>
  <c r="AH180" i="1"/>
  <c r="AH162" i="1"/>
  <c r="AH161" i="1"/>
  <c r="AH44" i="1"/>
  <c r="AH5" i="1"/>
  <c r="AH4" i="1"/>
  <c r="AH43" i="1"/>
  <c r="AH358" i="1"/>
  <c r="AH359" i="1"/>
  <c r="AH360" i="1"/>
  <c r="AH361" i="1"/>
  <c r="AH431" i="1"/>
  <c r="AH432" i="1"/>
  <c r="AH433" i="1"/>
  <c r="AH434" i="1"/>
  <c r="AH435" i="1"/>
  <c r="AH436" i="1"/>
  <c r="AH264" i="1"/>
  <c r="AH463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2" i="1"/>
  <c r="AH453" i="1"/>
  <c r="AH454" i="1"/>
  <c r="AH455" i="1"/>
  <c r="AH456" i="1"/>
  <c r="AH457" i="1"/>
  <c r="AH458" i="1"/>
  <c r="AH459" i="1"/>
  <c r="AH460" i="1"/>
  <c r="AH461" i="1"/>
  <c r="AH462" i="1"/>
  <c r="AH451" i="1"/>
  <c r="AH354" i="1"/>
  <c r="AH355" i="1"/>
  <c r="AH356" i="1"/>
  <c r="AH357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06" i="1"/>
  <c r="AH405" i="1"/>
  <c r="AH404" i="1"/>
  <c r="AH403" i="1"/>
  <c r="AH402" i="1"/>
  <c r="AH401" i="1"/>
  <c r="AH399" i="1"/>
  <c r="AH396" i="1"/>
  <c r="AH379" i="1"/>
  <c r="AH375" i="1"/>
  <c r="AH369" i="1"/>
  <c r="AH365" i="1"/>
  <c r="AH364" i="1"/>
  <c r="AH287" i="1"/>
  <c r="AH286" i="1"/>
  <c r="AH285" i="1"/>
  <c r="AH284" i="1"/>
  <c r="AH283" i="1"/>
  <c r="AH282" i="1"/>
  <c r="AH259" i="1"/>
  <c r="AH257" i="1"/>
  <c r="AH258" i="1"/>
  <c r="AH256" i="1"/>
  <c r="AH254" i="1"/>
  <c r="AH255" i="1"/>
  <c r="AH253" i="1"/>
  <c r="AH251" i="1"/>
  <c r="AH252" i="1"/>
  <c r="AH250" i="1"/>
  <c r="AH246" i="1"/>
  <c r="AH242" i="1"/>
  <c r="AH241" i="1"/>
  <c r="AH240" i="1"/>
  <c r="AH245" i="1"/>
  <c r="AH239" i="1"/>
  <c r="AH238" i="1"/>
  <c r="AH237" i="1"/>
  <c r="AH236" i="1"/>
  <c r="AH235" i="1"/>
  <c r="AH223" i="1"/>
  <c r="AH217" i="1"/>
  <c r="AH215" i="1"/>
  <c r="AH214" i="1"/>
  <c r="AH213" i="1"/>
  <c r="AH216" i="1"/>
  <c r="AH212" i="1"/>
  <c r="AH211" i="1"/>
  <c r="AH210" i="1"/>
  <c r="AH209" i="1"/>
  <c r="AH208" i="1"/>
  <c r="AH200" i="1"/>
  <c r="AH196" i="1"/>
  <c r="AH325" i="1"/>
  <c r="AH323" i="1"/>
  <c r="AH321" i="1"/>
  <c r="AH291" i="1"/>
  <c r="AH313" i="1"/>
  <c r="AH311" i="1"/>
  <c r="AH184" i="1"/>
  <c r="AH309" i="1"/>
  <c r="AH307" i="1"/>
  <c r="AH305" i="1"/>
  <c r="AH303" i="1"/>
  <c r="AH301" i="1"/>
  <c r="AH299" i="1"/>
  <c r="AH353" i="1"/>
  <c r="AH352" i="1"/>
  <c r="AH351" i="1"/>
  <c r="AH350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179" i="1"/>
  <c r="AH178" i="1"/>
  <c r="AH176" i="1"/>
  <c r="AH175" i="1"/>
  <c r="AH173" i="1"/>
  <c r="AH172" i="1"/>
  <c r="AH170" i="1"/>
  <c r="AH169" i="1"/>
  <c r="AH168" i="1"/>
  <c r="AH158" i="1"/>
  <c r="AH157" i="1"/>
  <c r="AH156" i="1"/>
  <c r="AH154" i="1"/>
  <c r="AH153" i="1"/>
  <c r="AH152" i="1"/>
  <c r="AH151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19" i="1"/>
  <c r="AH118" i="1"/>
  <c r="AH117" i="1"/>
  <c r="AH116" i="1"/>
  <c r="AH111" i="1"/>
  <c r="AH115" i="1"/>
  <c r="AH114" i="1"/>
  <c r="AH113" i="1"/>
  <c r="AH112" i="1"/>
  <c r="AH110" i="1"/>
  <c r="AH109" i="1"/>
  <c r="AH108" i="1"/>
  <c r="AH129" i="1"/>
  <c r="AH128" i="1"/>
  <c r="AH125" i="1"/>
  <c r="AH127" i="1"/>
  <c r="AH126" i="1"/>
  <c r="AH124" i="1"/>
  <c r="AH123" i="1"/>
  <c r="AH122" i="1"/>
  <c r="AH121" i="1"/>
  <c r="AH103" i="1"/>
  <c r="AH102" i="1"/>
  <c r="AH101" i="1"/>
  <c r="AH100" i="1"/>
  <c r="AH99" i="1"/>
  <c r="AH98" i="1"/>
  <c r="AH97" i="1"/>
  <c r="AH95" i="1"/>
  <c r="AH93" i="1"/>
  <c r="AH91" i="1"/>
  <c r="AH81" i="1"/>
  <c r="AH89" i="1"/>
  <c r="AH87" i="1"/>
  <c r="AH85" i="1"/>
  <c r="AH83" i="1"/>
  <c r="AH79" i="1"/>
  <c r="AH77" i="1"/>
  <c r="AH75" i="1"/>
  <c r="E29" i="1" l="1"/>
  <c r="F29" i="1" s="1"/>
  <c r="E14" i="1"/>
  <c r="F14" i="1" s="1"/>
  <c r="E40" i="1"/>
  <c r="F40" i="1" s="1"/>
  <c r="E28" i="1"/>
  <c r="F28" i="1" s="1"/>
  <c r="E15" i="1"/>
  <c r="F15" i="1" s="1"/>
  <c r="E27" i="1"/>
  <c r="F27" i="1" s="1"/>
  <c r="E16" i="1"/>
  <c r="F16" i="1" s="1"/>
  <c r="E38" i="1"/>
  <c r="F38" i="1" s="1"/>
  <c r="E17" i="1"/>
  <c r="F17" i="1" s="1"/>
  <c r="E36" i="1"/>
  <c r="F36" i="1" s="1"/>
  <c r="E7" i="1"/>
  <c r="F7" i="1" s="1"/>
  <c r="E19" i="1"/>
  <c r="F19" i="1" s="1"/>
  <c r="E51" i="1"/>
  <c r="F51" i="1" s="1"/>
  <c r="E49" i="1"/>
  <c r="F49" i="1" s="1"/>
  <c r="E48" i="1"/>
  <c r="F48" i="1" s="1"/>
  <c r="E46" i="1"/>
  <c r="F46" i="1" s="1"/>
  <c r="E23" i="1"/>
  <c r="F23" i="1" s="1"/>
  <c r="E12" i="1"/>
  <c r="F12" i="1" s="1"/>
  <c r="E42" i="1"/>
  <c r="F42" i="1" s="1"/>
  <c r="E30" i="1"/>
  <c r="F30" i="1" s="1"/>
  <c r="E13" i="1"/>
  <c r="F13" i="1" s="1"/>
  <c r="E67" i="1"/>
  <c r="F67" i="1" s="1"/>
  <c r="AQ299" i="1"/>
  <c r="AM299" i="1" s="1"/>
  <c r="AQ301" i="1"/>
  <c r="AM301" i="1" s="1"/>
</calcChain>
</file>

<file path=xl/sharedStrings.xml><?xml version="1.0" encoding="utf-8"?>
<sst xmlns="http://schemas.openxmlformats.org/spreadsheetml/2006/main" count="6104" uniqueCount="1272">
  <si>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</si>
  <si>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</si>
  <si>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</si>
  <si>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</si>
  <si>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</si>
  <si>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</si>
  <si>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</si>
  <si>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</si>
  <si>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</si>
  <si>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</si>
  <si>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</si>
  <si>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</si>
  <si>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</si>
  <si>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</si>
  <si>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</si>
  <si>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</si>
  <si>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</si>
  <si>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</si>
  <si>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</si>
  <si>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</si>
  <si>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</si>
  <si>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</si>
  <si>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</si>
  <si>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</si>
  <si>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</si>
  <si>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</si>
  <si>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</si>
  <si>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</si>
  <si>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</si>
  <si>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</si>
  <si>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</si>
  <si>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</si>
  <si>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</si>
  <si>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</si>
  <si>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</si>
  <si>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</si>
  <si>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</si>
  <si>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</si>
  <si>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</si>
  <si>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</si>
  <si>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</si>
  <si>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</si>
  <si>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</si>
  <si>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</si>
  <si>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</si>
  <si>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</si>
  <si>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</si>
  <si>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</si>
  <si>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</si>
  <si>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</si>
  <si>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</si>
  <si>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</si>
  <si>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</si>
  <si>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</si>
  <si>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</si>
  <si>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</si>
  <si>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</si>
  <si>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</si>
  <si>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</si>
  <si>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</si>
  <si>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</si>
  <si>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</si>
  <si>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</si>
  <si>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</si>
  <si>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</si>
  <si>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</si>
  <si>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</si>
  <si>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</si>
  <si>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</si>
  <si>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</si>
  <si>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</si>
  <si>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</si>
  <si>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</si>
  <si>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</si>
  <si>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</si>
  <si>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</si>
  <si>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</si>
  <si>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</si>
  <si>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</si>
  <si>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</si>
  <si>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</si>
  <si>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</si>
  <si>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</si>
  <si>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</si>
  <si>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</si>
  <si>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</si>
  <si>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</si>
  <si>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</si>
  <si>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</si>
  <si>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</si>
  <si>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</si>
  <si>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</si>
  <si>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</si>
  <si>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</si>
  <si>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</si>
  <si>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</si>
  <si>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</si>
  <si>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</si>
  <si>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</si>
  <si>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</si>
  <si>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</si>
  <si>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</si>
  <si>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</si>
  <si>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</si>
  <si>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</si>
  <si>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</si>
  <si>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</si>
  <si>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</si>
  <si>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</si>
  <si>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</si>
  <si>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</si>
  <si>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</si>
  <si>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</si>
  <si>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</si>
  <si>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</si>
  <si>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</si>
  <si>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</si>
  <si>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</si>
  <si>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</si>
  <si>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</si>
  <si>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</si>
  <si>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</si>
  <si>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</si>
  <si>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</si>
  <si>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</si>
  <si>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</si>
  <si>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</si>
  <si>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</si>
  <si>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</si>
  <si>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</si>
  <si>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</si>
  <si>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</si>
  <si>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</si>
  <si>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</si>
  <si>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</si>
  <si>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</si>
  <si>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</si>
  <si>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</si>
  <si>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</si>
  <si>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</si>
  <si>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</si>
  <si>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</si>
  <si>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</si>
  <si>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</si>
  <si>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</si>
  <si>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</si>
  <si>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</si>
  <si>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</si>
  <si>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</si>
  <si>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</si>
  <si>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</si>
  <si>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</si>
  <si>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</si>
  <si>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</si>
  <si>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</si>
  <si>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</si>
  <si>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</si>
  <si>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</si>
  <si>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</si>
  <si>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</si>
  <si>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</si>
  <si>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</si>
  <si>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</si>
  <si>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</si>
  <si>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</si>
  <si>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</si>
  <si>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</si>
  <si>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</si>
  <si>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</si>
  <si>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</si>
  <si>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</si>
  <si>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</si>
  <si>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</si>
  <si>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</si>
  <si>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</si>
  <si>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</si>
  <si>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</si>
  <si>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</si>
  <si>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</si>
  <si>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</si>
  <si>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</si>
  <si>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</si>
  <si>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</si>
  <si>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</si>
  <si>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</si>
  <si>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</si>
  <si>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</si>
  <si>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</si>
  <si>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</si>
  <si>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</si>
  <si>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</si>
  <si>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</si>
  <si>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</si>
  <si>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</si>
  <si>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</si>
  <si>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</si>
  <si>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</si>
  <si>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</si>
  <si>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</si>
  <si>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</si>
  <si>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</si>
  <si>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</si>
  <si>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</si>
  <si>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</si>
  <si>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</si>
  <si>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</si>
  <si>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</si>
  <si>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</si>
  <si>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</si>
  <si>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</si>
  <si>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</si>
  <si>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</si>
  <si>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</si>
  <si>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</si>
  <si>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</si>
  <si>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</si>
  <si>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</si>
  <si>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</si>
  <si>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</si>
  <si>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</si>
  <si>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</si>
  <si>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</si>
  <si>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</si>
  <si>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</si>
  <si>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</si>
  <si>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</si>
  <si>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</si>
  <si>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</si>
  <si>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</si>
  <si>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</si>
  <si>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</si>
  <si>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</si>
  <si>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</si>
  <si>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</si>
  <si>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</si>
  <si>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</si>
  <si>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</si>
  <si>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</si>
  <si>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</si>
  <si>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</si>
  <si>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</si>
  <si>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</si>
  <si>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</si>
  <si>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</si>
  <si>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</si>
  <si>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</si>
  <si>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</si>
  <si>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</si>
  <si>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</si>
  <si>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</si>
  <si>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</si>
  <si>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</si>
  <si>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</si>
  <si>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</si>
  <si>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</si>
  <si>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</si>
  <si>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</si>
  <si>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</si>
  <si>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</si>
  <si>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</si>
  <si>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</si>
  <si>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</si>
  <si>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</si>
  <si>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</si>
  <si>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</si>
  <si>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</si>
  <si>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</si>
  <si>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</si>
  <si>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</si>
  <si>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</si>
  <si>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</si>
  <si>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</si>
  <si>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</si>
  <si>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</si>
  <si>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</si>
  <si>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</si>
  <si>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</si>
  <si>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</si>
  <si>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</si>
  <si>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</si>
  <si>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</si>
  <si>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</si>
  <si>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</si>
  <si>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</si>
  <si>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</si>
  <si>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</si>
  <si>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</si>
  <si>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</si>
  <si>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</si>
  <si>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</si>
  <si>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</si>
  <si>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</si>
  <si>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</si>
  <si>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</si>
  <si>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</si>
  <si>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</si>
  <si>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</si>
  <si>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</si>
  <si>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</si>
  <si>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</si>
  <si>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</si>
  <si>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</si>
  <si>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</si>
  <si>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</si>
  <si>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</si>
  <si>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</si>
  <si>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</si>
  <si>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</si>
  <si>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</si>
  <si>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</si>
  <si>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</si>
  <si>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</si>
  <si>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</si>
  <si>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</si>
  <si>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</si>
  <si>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</si>
  <si>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</si>
  <si>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</si>
  <si>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</si>
  <si>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</si>
  <si>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</si>
  <si>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</si>
  <si>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</si>
  <si>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</si>
  <si>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</si>
  <si>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</si>
  <si>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</si>
  <si>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</si>
  <si>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</si>
  <si>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</si>
  <si>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</si>
  <si>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</si>
  <si>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</si>
  <si>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</si>
  <si>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</si>
  <si>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</si>
  <si>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</si>
  <si>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</si>
  <si>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</si>
  <si>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</si>
  <si>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</si>
  <si>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</si>
  <si>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</si>
  <si>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</si>
  <si>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</si>
  <si>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</si>
  <si>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</si>
  <si>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</si>
  <si>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</si>
  <si>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</si>
  <si>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</si>
  <si>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</si>
  <si>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</si>
  <si>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</si>
  <si>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</si>
  <si>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</si>
  <si>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</si>
  <si>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</si>
  <si>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</si>
  <si>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</si>
  <si>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</si>
  <si>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</si>
  <si>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</si>
  <si>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</si>
  <si>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</si>
  <si>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</si>
  <si>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</si>
  <si>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</si>
  <si>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</si>
  <si>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</si>
  <si>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</si>
  <si>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</si>
  <si>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</si>
  <si>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</si>
  <si>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</si>
  <si>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</si>
  <si>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</si>
  <si>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</si>
  <si>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</si>
  <si>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</si>
  <si>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</si>
  <si>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</si>
  <si>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</si>
  <si>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</si>
  <si>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</si>
  <si>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</si>
  <si>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</si>
  <si>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</si>
  <si>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</si>
  <si>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</si>
  <si>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</si>
  <si>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</si>
  <si>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</si>
  <si>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</si>
  <si>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</si>
  <si>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</si>
  <si>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</si>
  <si>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</si>
  <si>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</si>
  <si>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</si>
  <si>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</si>
  <si>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</si>
  <si>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</si>
  <si>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</si>
  <si>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</si>
  <si>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</si>
  <si>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</si>
  <si>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</si>
  <si>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</si>
  <si>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</si>
  <si>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</si>
  <si>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</si>
  <si>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</si>
  <si>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</si>
  <si>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</si>
  <si>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</si>
  <si>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</si>
  <si>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</si>
  <si>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</si>
  <si>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</si>
  <si>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</si>
  <si>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</si>
  <si>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</si>
  <si>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</si>
  <si>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</si>
  <si>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</si>
  <si>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</si>
  <si>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</si>
  <si>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</si>
  <si>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</si>
  <si>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</si>
  <si>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</si>
  <si>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</si>
  <si>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</si>
  <si>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</si>
  <si>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</si>
  <si>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</si>
  <si>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</si>
  <si>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</si>
  <si>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</si>
  <si>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</si>
  <si>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</si>
  <si>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</si>
  <si>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</si>
  <si>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</si>
  <si>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</si>
  <si>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</si>
  <si>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</si>
  <si>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</si>
  <si>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</si>
  <si>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</si>
  <si>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</si>
  <si>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</si>
  <si>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</si>
  <si>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</si>
  <si>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</si>
  <si>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</si>
  <si>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</si>
  <si>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</si>
  <si>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</si>
  <si>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</si>
  <si>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</si>
  <si>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</si>
  <si>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</si>
  <si>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</si>
  <si>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</si>
  <si>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</si>
  <si>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</si>
  <si>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</si>
  <si>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</si>
  <si>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</si>
  <si>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</si>
  <si>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</si>
  <si>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</si>
  <si>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</si>
  <si>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</si>
  <si>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</si>
  <si>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</si>
  <si>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</si>
  <si>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</si>
  <si>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</si>
  <si>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</si>
  <si>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</si>
  <si>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</si>
  <si>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</si>
  <si>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</si>
  <si>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</si>
  <si>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</si>
  <si>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</si>
  <si>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</si>
  <si>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</si>
  <si>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</si>
  <si>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</si>
  <si>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</si>
  <si>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</si>
  <si>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</si>
  <si>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</si>
  <si>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</si>
  <si>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</si>
  <si>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</si>
  <si>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</si>
  <si>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</si>
  <si>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</si>
  <si>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</si>
  <si>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</si>
  <si>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</si>
  <si>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</si>
  <si>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</si>
  <si>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</si>
  <si>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</si>
  <si>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</si>
  <si>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</si>
  <si>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</si>
  <si>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</si>
  <si>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</si>
  <si>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</si>
  <si>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</si>
  <si>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</si>
  <si>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</si>
  <si>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</si>
  <si>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</si>
  <si>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</si>
  <si>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</si>
  <si>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</si>
  <si>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</si>
  <si>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</si>
  <si>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</si>
  <si>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</si>
  <si>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</si>
  <si>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</si>
  <si>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</si>
  <si>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</si>
  <si>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</si>
  <si>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</si>
  <si>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</si>
  <si>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</si>
  <si>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</si>
  <si>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</si>
  <si>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</si>
  <si>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</si>
  <si>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</si>
  <si>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</si>
  <si>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</si>
  <si>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</si>
  <si>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</si>
  <si>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</si>
  <si>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</si>
  <si>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</si>
  <si>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</si>
  <si>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</si>
  <si>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</si>
  <si>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</si>
  <si>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</si>
  <si>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</si>
  <si>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</si>
  <si>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</si>
  <si>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</si>
  <si>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</si>
  <si>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</si>
  <si>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</si>
  <si>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</si>
  <si>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</si>
  <si>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</si>
  <si>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</si>
  <si>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</si>
  <si>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</si>
  <si>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</si>
  <si>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</si>
  <si>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</si>
  <si>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</si>
  <si>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</si>
  <si>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</si>
  <si>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</si>
  <si>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</si>
  <si>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</si>
  <si>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</si>
  <si>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</si>
  <si>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</si>
  <si>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</si>
  <si>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</si>
  <si>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</si>
  <si>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</si>
  <si>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</si>
  <si>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</si>
  <si>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</si>
  <si>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</si>
  <si>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</si>
  <si>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</si>
  <si>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</si>
  <si>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</si>
  <si>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</si>
  <si>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</si>
  <si>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</si>
  <si>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</si>
  <si>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</si>
  <si>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</si>
  <si>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</si>
  <si>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</si>
  <si>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</si>
  <si>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</si>
  <si>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</si>
  <si>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</si>
  <si>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</si>
  <si>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</si>
  <si>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</si>
  <si>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</si>
  <si>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</si>
  <si>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</si>
  <si>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</si>
  <si>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</si>
  <si>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</si>
  <si>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</si>
  <si>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</si>
  <si>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</si>
  <si>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</si>
  <si>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</si>
  <si>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</si>
  <si>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</si>
  <si>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</si>
  <si>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</si>
  <si>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</si>
  <si>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</si>
  <si>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</si>
  <si>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</si>
  <si>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</si>
  <si>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</si>
  <si>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</si>
  <si>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</si>
  <si>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</si>
  <si>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</si>
  <si>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</si>
  <si>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</si>
  <si>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</si>
  <si>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</si>
  <si>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</si>
  <si>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</si>
  <si>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</si>
  <si>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</si>
  <si>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</si>
  <si>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</si>
  <si>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</si>
  <si>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</si>
  <si>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</si>
  <si>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</si>
  <si>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</si>
  <si>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</si>
  <si>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</si>
  <si>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</si>
  <si>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</si>
  <si>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</si>
  <si>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</si>
  <si>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</si>
  <si>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</si>
  <si>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</si>
  <si>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</si>
  <si>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</si>
  <si>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</si>
  <si>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</si>
  <si>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</si>
  <si>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</si>
  <si>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</si>
  <si>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</si>
  <si>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</si>
  <si>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</si>
  <si>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</si>
  <si>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</si>
  <si>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</si>
  <si>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</si>
  <si>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</si>
  <si>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</si>
  <si>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</si>
  <si>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</si>
  <si>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</si>
  <si>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</si>
  <si>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</si>
  <si>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</si>
  <si>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</si>
  <si>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</si>
  <si>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</si>
  <si>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</si>
  <si>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</si>
  <si>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</si>
  <si>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</si>
  <si>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</si>
  <si>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</si>
  <si>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</si>
  <si>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</si>
  <si>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</si>
  <si>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</si>
  <si>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</si>
  <si>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</si>
  <si>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</si>
  <si>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</si>
  <si>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</si>
  <si>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</si>
  <si>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</si>
  <si>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</si>
  <si>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</si>
  <si>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</si>
  <si>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</si>
  <si>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</si>
  <si>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</si>
  <si>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</si>
  <si>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</si>
  <si>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</si>
  <si>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</si>
  <si>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</si>
  <si>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</si>
  <si>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</si>
  <si>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</si>
  <si>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</si>
  <si>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</si>
  <si>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</si>
  <si>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</si>
  <si>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</si>
  <si>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</si>
  <si>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</si>
  <si>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</si>
  <si>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</si>
  <si>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</si>
  <si>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</si>
  <si>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</si>
  <si>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</si>
  <si>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</si>
  <si>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</si>
  <si>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</si>
  <si>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</si>
  <si>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</si>
  <si>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</si>
  <si>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</si>
  <si>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</si>
  <si>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</si>
  <si>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</si>
  <si>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</si>
  <si>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</si>
  <si>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</si>
  <si>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</si>
  <si>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</si>
  <si>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</si>
  <si>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</si>
  <si>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</si>
  <si>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</si>
  <si>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</si>
  <si>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</si>
  <si>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</si>
  <si>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</si>
  <si>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</si>
  <si>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</si>
  <si>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</si>
  <si>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</si>
  <si>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</si>
  <si>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</si>
  <si>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</si>
  <si>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</si>
  <si>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</si>
  <si>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</si>
  <si>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</si>
  <si>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</si>
  <si>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</si>
  <si>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</si>
  <si>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</si>
  <si>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</si>
  <si>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</si>
  <si>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</si>
  <si>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</si>
  <si>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</si>
  <si>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</si>
  <si>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</si>
  <si>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</si>
  <si>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</si>
  <si>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</si>
  <si>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</si>
  <si>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</si>
  <si>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</si>
  <si>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</si>
  <si>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</si>
  <si>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</si>
  <si>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</si>
  <si>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</si>
  <si>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</si>
  <si>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</si>
  <si>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</si>
  <si>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</si>
  <si>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</si>
  <si>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</si>
  <si>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</si>
  <si>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</si>
  <si>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</si>
  <si>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</si>
  <si>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</si>
  <si>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</si>
  <si>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</si>
  <si>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</si>
  <si>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</si>
  <si>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</si>
  <si>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</si>
  <si>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</si>
  <si>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</si>
  <si>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</si>
  <si>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</si>
  <si>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</si>
  <si>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</si>
  <si>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</si>
  <si>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</si>
  <si>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</si>
  <si>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</si>
  <si>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</si>
  <si>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</si>
  <si>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</si>
  <si>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</si>
  <si>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</si>
  <si>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</si>
  <si>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</si>
  <si>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</si>
  <si>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</si>
  <si>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</si>
  <si>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</si>
  <si>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</si>
  <si>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</si>
  <si>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</si>
  <si>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</si>
  <si>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</si>
  <si>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</si>
  <si>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</si>
  <si>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</si>
  <si>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</si>
  <si>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</si>
  <si>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</si>
  <si>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</si>
  <si>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</si>
  <si>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</si>
  <si>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</si>
  <si>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</si>
  <si>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</si>
  <si>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</si>
  <si>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</si>
  <si>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</si>
  <si>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</si>
  <si>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</si>
  <si>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</si>
  <si>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</si>
  <si>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</si>
  <si>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</si>
  <si>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</si>
  <si>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</si>
  <si>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</si>
  <si>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</si>
  <si>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</si>
  <si>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</si>
  <si>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</si>
  <si>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</si>
  <si>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</si>
  <si>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</si>
  <si>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</si>
  <si>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</si>
  <si>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</si>
  <si>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</si>
  <si>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</si>
  <si>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</si>
  <si>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</si>
  <si>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</si>
  <si>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</si>
  <si>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</si>
  <si>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</si>
  <si>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</si>
  <si>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</si>
  <si>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</si>
  <si>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</si>
  <si>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</si>
  <si>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</si>
  <si>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</si>
  <si>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</si>
  <si>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</si>
  <si>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</si>
  <si>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</si>
  <si>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</si>
  <si>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</si>
  <si>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</si>
  <si>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</si>
  <si>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</si>
  <si>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</si>
  <si>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</si>
  <si>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</si>
  <si>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</si>
  <si>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</si>
  <si>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</si>
  <si>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</si>
  <si>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</si>
  <si>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</si>
  <si>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</si>
  <si>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</si>
  <si>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</si>
  <si>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</si>
  <si>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</si>
  <si>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</si>
  <si>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</si>
  <si>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</si>
  <si>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</si>
  <si>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</si>
  <si>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</si>
  <si>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</si>
  <si>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</si>
  <si>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</si>
  <si>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</si>
  <si>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</si>
  <si>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</si>
  <si>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</si>
  <si>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</si>
  <si>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</si>
  <si>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</si>
  <si>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</si>
  <si>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</si>
  <si>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</si>
  <si>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</si>
  <si>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</si>
  <si>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</si>
  <si>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</si>
  <si>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</si>
  <si>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</si>
  <si>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</si>
  <si>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</si>
  <si>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</si>
  <si>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</si>
  <si>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</si>
  <si>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</si>
  <si>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</si>
  <si>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</si>
  <si>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</si>
  <si>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</si>
  <si>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</si>
  <si>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</si>
  <si>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</si>
  <si>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</si>
  <si>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</si>
  <si>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</si>
  <si>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</si>
  <si>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</si>
  <si>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</si>
  <si>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</si>
  <si>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</si>
  <si>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</si>
  <si>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</si>
  <si>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</si>
  <si>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</si>
  <si>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</si>
  <si>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</si>
  <si>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</si>
  <si>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</si>
  <si>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</si>
  <si>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</si>
  <si>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</si>
  <si>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</si>
  <si>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</si>
  <si>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</si>
  <si>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</si>
  <si>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</si>
  <si>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</si>
  <si>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</si>
  <si>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</si>
  <si>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</si>
  <si>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</si>
  <si>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</si>
  <si>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</si>
  <si>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</si>
  <si>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</si>
  <si>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</si>
  <si>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</si>
  <si>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</si>
  <si>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</si>
  <si>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</si>
  <si>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</si>
  <si>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</si>
  <si>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</si>
  <si>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</si>
  <si>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</si>
  <si>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</si>
  <si>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</si>
  <si>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</si>
  <si>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</si>
  <si>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</si>
  <si>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</si>
  <si>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</si>
  <si>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</si>
  <si>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</si>
  <si>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</si>
  <si>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</si>
  <si>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</si>
  <si>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</si>
  <si>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</si>
  <si>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</si>
  <si>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</si>
  <si>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</si>
  <si>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</si>
  <si>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</si>
  <si>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</si>
  <si>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</si>
  <si>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</si>
  <si>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</si>
  <si>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</si>
  <si>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</si>
  <si>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</si>
  <si>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</si>
  <si>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</si>
  <si>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</si>
  <si>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</si>
  <si>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</si>
  <si>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</si>
  <si>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</si>
  <si>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</si>
  <si>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</si>
  <si>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</si>
  <si>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</si>
  <si>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</si>
  <si>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</si>
  <si>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</si>
  <si>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</si>
  <si>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</si>
  <si>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</si>
  <si>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</si>
  <si>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</si>
  <si>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</si>
  <si>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</si>
  <si>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</si>
  <si>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</si>
  <si>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</si>
  <si>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</si>
  <si>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</si>
  <si>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</si>
  <si>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</si>
  <si>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</si>
  <si>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</si>
  <si>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</si>
  <si>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</si>
  <si>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</si>
  <si>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</si>
  <si>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</si>
  <si>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</si>
  <si>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</si>
  <si>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</si>
  <si>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</si>
  <si>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</si>
  <si>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</si>
  <si>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</si>
  <si>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</si>
  <si>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</si>
  <si>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</si>
  <si>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</si>
  <si>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</si>
  <si>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</si>
  <si>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</si>
  <si>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</si>
  <si>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</si>
  <si>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</si>
  <si>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</si>
  <si>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</si>
  <si>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</si>
  <si>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</si>
  <si>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</si>
  <si>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</si>
  <si>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</si>
  <si>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</si>
  <si>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</si>
  <si>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</si>
  <si>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</si>
  <si>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</si>
  <si>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</si>
  <si>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</si>
  <si>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</si>
  <si>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</si>
  <si>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</si>
  <si>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</si>
  <si>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</si>
  <si>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</si>
  <si>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</si>
  <si>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</si>
  <si>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</si>
  <si>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</si>
  <si>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</si>
  <si>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</si>
  <si>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</si>
  <si>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</si>
  <si>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</si>
  <si>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</si>
  <si>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</si>
  <si>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</si>
  <si>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</si>
  <si>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</si>
  <si>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</si>
  <si>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</si>
  <si>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</si>
  <si>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</si>
  <si>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</si>
  <si>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</si>
  <si>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</si>
  <si>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</si>
  <si>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</si>
  <si>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</si>
  <si>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</si>
  <si>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</si>
  <si>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</si>
  <si>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</si>
  <si>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</si>
  <si>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</si>
  <si>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</si>
  <si>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</si>
  <si>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</si>
  <si>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</si>
  <si>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</si>
  <si>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</si>
  <si>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</si>
  <si>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</si>
  <si>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</si>
  <si>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</si>
  <si>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</si>
  <si>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</si>
  <si>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</si>
  <si>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</si>
  <si>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</si>
  <si>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</si>
  <si>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</si>
  <si>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</si>
  <si>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</si>
  <si>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</si>
  <si>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</si>
  <si>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</si>
  <si>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</si>
  <si>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</si>
  <si>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</si>
  <si>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</si>
  <si>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</si>
  <si>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</si>
  <si>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</si>
  <si>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</si>
  <si>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</si>
  <si>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</si>
  <si>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</si>
  <si>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</si>
  <si>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</si>
  <si>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</si>
  <si>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</si>
  <si>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</si>
  <si>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</si>
  <si>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</si>
  <si>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</si>
  <si>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</si>
  <si>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</si>
  <si>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</si>
  <si>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</si>
  <si>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</si>
  <si>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</si>
  <si>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</si>
  <si>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</si>
  <si>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</si>
  <si>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</si>
  <si>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</si>
  <si>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</si>
  <si>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</si>
  <si>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</si>
  <si>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</si>
  <si>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</si>
  <si>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</si>
  <si>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</si>
  <si>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</si>
  <si>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</si>
  <si>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</si>
  <si>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</si>
  <si>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</si>
  <si>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</si>
  <si>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</si>
  <si>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</si>
  <si>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</si>
  <si>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</si>
  <si>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</si>
  <si>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</si>
  <si>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</si>
  <si>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</si>
  <si>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</si>
  <si>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</si>
  <si>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</si>
  <si>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</si>
  <si>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</si>
  <si>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</si>
  <si>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</si>
  <si>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</si>
  <si>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</si>
  <si>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</si>
  <si>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</si>
  <si>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</si>
  <si>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</si>
  <si>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</si>
  <si>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</si>
  <si>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</si>
  <si>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</si>
  <si>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</si>
  <si>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</si>
  <si>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</si>
  <si>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</si>
  <si>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</si>
  <si>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</si>
  <si>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</si>
  <si>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</si>
  <si>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</si>
  <si>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</si>
  <si>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</si>
  <si>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</si>
  <si>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</si>
  <si>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</si>
  <si>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</si>
  <si>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</si>
  <si>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</si>
  <si>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</si>
  <si>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</si>
  <si>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</si>
  <si>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</si>
  <si>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</si>
  <si>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</si>
  <si>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</si>
  <si>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</si>
  <si>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</si>
  <si>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</si>
  <si>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</si>
  <si>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</si>
  <si>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</si>
  <si>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</si>
  <si>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</si>
  <si>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</si>
  <si>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</si>
  <si>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</si>
  <si>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</si>
  <si>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</si>
  <si>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</si>
  <si>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</si>
  <si>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</si>
  <si>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</si>
  <si>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</si>
  <si>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</si>
  <si>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</si>
  <si>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</si>
  <si>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</si>
  <si>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</si>
  <si>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</si>
  <si>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</si>
  <si>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</si>
  <si>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</si>
  <si>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</si>
  <si>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</si>
  <si>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</si>
  <si>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</si>
  <si>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</si>
  <si>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</si>
  <si>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</si>
  <si>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</si>
  <si>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</si>
  <si>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</si>
  <si>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</si>
  <si>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</si>
  <si>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</si>
  <si>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</si>
  <si>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</si>
  <si>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Parents Sconces</t>
  </si>
  <si>
    <t>parents_sconces</t>
  </si>
  <si>
    <t>parents_sconces_graham_bulb_1</t>
  </si>
  <si>
    <t>parents_sconces_jane_bulb_1</t>
  </si>
  <si>
    <t>sconces-jane-bulb-1</t>
  </si>
  <si>
    <t>0x2c1165fffea8c4d8</t>
  </si>
  <si>
    <t>0x2c1165fffeb07271</t>
  </si>
  <si>
    <t>sconces-graham-bulb-1</t>
  </si>
  <si>
    <t>hallway_sconces</t>
  </si>
  <si>
    <t>hallway_sconces_bulb_1</t>
  </si>
  <si>
    <t>Hallway Sconces</t>
  </si>
  <si>
    <t>0x2c1165fffe12d5c4</t>
  </si>
  <si>
    <t>0x2c1165fffe109407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</si>
</sst>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12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15" fillId="0" borderId="0" xfId="0" applyNumberFormat="1" applyFont="1"/>
    <xf numFmtId="0" fontId="8" fillId="0" borderId="0" xfId="0" applyFont="1"/>
    <xf numFmtId="0" fontId="4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1" fontId="4" fillId="7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9" totalsRowShown="0" headerRowDxfId="54" dataDxfId="52" headerRowBorderDxfId="53">
  <autoFilter ref="A3:AZ749" xr:uid="{00000000-0009-0000-0100-000002000000}"/>
  <sortState xmlns:xlrd2="http://schemas.microsoft.com/office/spreadsheetml/2017/richdata2" ref="A4:AZ73">
    <sortCondition ref="X3:X74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9"/>
  <sheetViews>
    <sheetView tabSelected="1" topLeftCell="A46" zoomScale="122" zoomScaleNormal="122" workbookViewId="0">
      <selection activeCell="A73" sqref="A73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customWidth="1"/>
    <col min="14" max="14" width="28.83203125" style="6" customWidth="1"/>
    <col min="15" max="15" width="21.83203125" style="8" customWidth="1"/>
    <col min="16" max="17" width="21.83203125" style="6" customWidth="1"/>
    <col min="18" max="18" width="25.5" style="6" customWidth="1"/>
    <col min="19" max="19" width="26" style="6" bestFit="1" customWidth="1"/>
    <col min="20" max="20" width="63.8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0" width="20.33203125" style="6" customWidth="1"/>
    <col min="41" max="41" width="20.6640625" style="6" bestFit="1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47" customFormat="1" ht="16" customHeight="1">
      <c r="A1" s="15" t="s">
        <v>285</v>
      </c>
      <c r="B1" s="15" t="s">
        <v>285</v>
      </c>
      <c r="C1" s="15" t="s">
        <v>285</v>
      </c>
      <c r="D1" s="15" t="s">
        <v>285</v>
      </c>
      <c r="E1" s="15" t="s">
        <v>285</v>
      </c>
      <c r="F1" s="15" t="s">
        <v>398</v>
      </c>
      <c r="G1" s="15" t="s">
        <v>285</v>
      </c>
      <c r="H1" s="15" t="s">
        <v>285</v>
      </c>
      <c r="I1" s="15" t="s">
        <v>285</v>
      </c>
      <c r="J1" s="15" t="s">
        <v>656</v>
      </c>
      <c r="K1" s="15" t="s">
        <v>286</v>
      </c>
      <c r="L1" s="15" t="s">
        <v>286</v>
      </c>
      <c r="M1" s="15" t="s">
        <v>286</v>
      </c>
      <c r="N1" s="15" t="s">
        <v>287</v>
      </c>
      <c r="O1" s="19" t="s">
        <v>1093</v>
      </c>
      <c r="P1" s="18" t="s">
        <v>1093</v>
      </c>
      <c r="Q1" s="18" t="s">
        <v>1093</v>
      </c>
      <c r="R1" s="18" t="s">
        <v>1093</v>
      </c>
      <c r="S1" s="18" t="s">
        <v>1093</v>
      </c>
      <c r="T1" s="18" t="s">
        <v>1094</v>
      </c>
      <c r="U1" s="18" t="s">
        <v>286</v>
      </c>
      <c r="V1" s="19" t="s">
        <v>286</v>
      </c>
      <c r="W1" s="20" t="s">
        <v>677</v>
      </c>
      <c r="X1" s="20" t="s">
        <v>677</v>
      </c>
      <c r="Y1" s="20" t="s">
        <v>677</v>
      </c>
      <c r="Z1" s="20" t="s">
        <v>757</v>
      </c>
      <c r="AA1" s="20" t="s">
        <v>195</v>
      </c>
      <c r="AB1" s="20" t="s">
        <v>196</v>
      </c>
      <c r="AC1" s="37" t="s">
        <v>197</v>
      </c>
      <c r="AD1" s="37" t="s">
        <v>1016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630</v>
      </c>
      <c r="AN1" s="20" t="s">
        <v>630</v>
      </c>
      <c r="AO1" s="20" t="s">
        <v>630</v>
      </c>
      <c r="AP1" s="20" t="s">
        <v>630</v>
      </c>
      <c r="AQ1" s="20" t="s">
        <v>630</v>
      </c>
      <c r="AR1" s="20" t="s">
        <v>1170</v>
      </c>
      <c r="AS1" s="20" t="s">
        <v>630</v>
      </c>
      <c r="AT1" s="20" t="s">
        <v>1012</v>
      </c>
      <c r="AU1" s="20" t="s">
        <v>630</v>
      </c>
      <c r="AV1" s="20" t="s">
        <v>1008</v>
      </c>
      <c r="AW1" s="20" t="s">
        <v>630</v>
      </c>
      <c r="AX1" s="20" t="s">
        <v>1017</v>
      </c>
      <c r="AY1" s="20" t="s">
        <v>1017</v>
      </c>
      <c r="AZ1" s="20" t="s">
        <v>1009</v>
      </c>
    </row>
    <row r="2" spans="1:52" s="48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661</v>
      </c>
      <c r="K2" s="16" t="s">
        <v>1005</v>
      </c>
      <c r="L2" s="16" t="s">
        <v>1006</v>
      </c>
      <c r="M2" s="16" t="s">
        <v>654</v>
      </c>
      <c r="N2" s="16" t="s">
        <v>655</v>
      </c>
      <c r="O2" s="45" t="s">
        <v>1156</v>
      </c>
      <c r="P2" s="17" t="s">
        <v>1162</v>
      </c>
      <c r="Q2" s="17" t="s">
        <v>1095</v>
      </c>
      <c r="R2" s="17" t="s">
        <v>1095</v>
      </c>
      <c r="S2" s="17" t="s">
        <v>1096</v>
      </c>
      <c r="T2" s="17" t="s">
        <v>1097</v>
      </c>
      <c r="U2" s="17" t="s">
        <v>657</v>
      </c>
      <c r="V2" s="21" t="s">
        <v>360</v>
      </c>
      <c r="W2" s="21" t="s">
        <v>687</v>
      </c>
      <c r="X2" s="21" t="s">
        <v>688</v>
      </c>
      <c r="Y2" s="26" t="s">
        <v>678</v>
      </c>
      <c r="Z2" s="21" t="s">
        <v>758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727</v>
      </c>
      <c r="AL2" s="25" t="s">
        <v>170</v>
      </c>
      <c r="AM2" s="23" t="s">
        <v>402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1171</v>
      </c>
      <c r="AS2" s="23" t="s">
        <v>169</v>
      </c>
      <c r="AT2" s="23" t="s">
        <v>1013</v>
      </c>
      <c r="AU2" s="23" t="s">
        <v>1010</v>
      </c>
      <c r="AV2" s="23" t="s">
        <v>1007</v>
      </c>
      <c r="AW2" s="23" t="s">
        <v>401</v>
      </c>
      <c r="AX2" s="23" t="s">
        <v>1020</v>
      </c>
      <c r="AY2" s="25" t="s">
        <v>1021</v>
      </c>
      <c r="AZ2" s="25" t="s">
        <v>1011</v>
      </c>
    </row>
    <row r="3" spans="1:52" s="49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46" t="s">
        <v>1155</v>
      </c>
      <c r="P3" s="2" t="s">
        <v>1098</v>
      </c>
      <c r="Q3" s="2" t="s">
        <v>1099</v>
      </c>
      <c r="R3" s="43" t="s">
        <v>1100</v>
      </c>
      <c r="S3" s="43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7" customFormat="1" ht="16" customHeight="1">
      <c r="A4" s="6">
        <v>1606</v>
      </c>
      <c r="B4" s="6" t="s">
        <v>26</v>
      </c>
      <c r="C4" s="6" t="s">
        <v>462</v>
      </c>
      <c r="D4" s="6" t="s">
        <v>137</v>
      </c>
      <c r="E4" s="6" t="s">
        <v>555</v>
      </c>
      <c r="F4" s="6" t="str">
        <f>IF(ISBLANK(E4), "", Table2[[#This Row],[unique_id]])</f>
        <v>edwin_night_light</v>
      </c>
      <c r="G4" s="6" t="s">
        <v>554</v>
      </c>
      <c r="H4" s="6" t="s">
        <v>139</v>
      </c>
      <c r="I4" s="6" t="s">
        <v>132</v>
      </c>
      <c r="J4" s="6" t="s">
        <v>729</v>
      </c>
      <c r="K4" s="6" t="s">
        <v>985</v>
      </c>
      <c r="L4" s="6"/>
      <c r="M4" s="6" t="s">
        <v>136</v>
      </c>
      <c r="N4" s="6"/>
      <c r="O4" s="8"/>
      <c r="P4" s="6"/>
      <c r="Q4" s="6"/>
      <c r="R4" s="6"/>
      <c r="S4" s="6"/>
      <c r="T4" s="6"/>
      <c r="U4" s="6"/>
      <c r="V4" s="8"/>
      <c r="W4" s="8" t="s">
        <v>686</v>
      </c>
      <c r="X4" s="69">
        <v>3</v>
      </c>
      <c r="Y4" s="14" t="s">
        <v>1105</v>
      </c>
      <c r="Z4" s="14" t="s">
        <v>761</v>
      </c>
      <c r="AA4" s="6"/>
      <c r="AB4" s="6"/>
      <c r="AC4" s="6"/>
      <c r="AD4" s="6" t="s">
        <v>322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</v>
      </c>
      <c r="AM4" s="6" t="str">
        <f>LOWER(_xlfn.CONCAT(Table2[[#This Row],[device_suggested_area]], "-",Table2[[#This Row],[device_identifiers]]))</f>
        <v>edwin-night-light</v>
      </c>
      <c r="AN4" s="8" t="s">
        <v>682</v>
      </c>
      <c r="AO4" s="6" t="s">
        <v>699</v>
      </c>
      <c r="AP4" s="6" t="s">
        <v>681</v>
      </c>
      <c r="AQ4" s="6" t="s">
        <v>462</v>
      </c>
      <c r="AR4" s="6"/>
      <c r="AS4" s="6" t="s">
        <v>127</v>
      </c>
      <c r="AT4" s="6" t="s">
        <v>1004</v>
      </c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1607</v>
      </c>
      <c r="B5" s="6" t="s">
        <v>26</v>
      </c>
      <c r="C5" s="6" t="s">
        <v>462</v>
      </c>
      <c r="D5" s="6" t="s">
        <v>137</v>
      </c>
      <c r="E5" s="6" t="str">
        <f>SUBSTITUTE(Table2[[#This Row],[device_name]], "-", "_")</f>
        <v>edwin_night_light_bulb_1</v>
      </c>
      <c r="F5" s="6" t="str">
        <f>IF(ISBLANK(E5), "", Table2[[#This Row],[unique_id]])</f>
        <v>edwin_night_light_bulb_1</v>
      </c>
      <c r="H5" s="6" t="s">
        <v>139</v>
      </c>
      <c r="O5" s="8" t="s">
        <v>1157</v>
      </c>
      <c r="P5" s="6" t="s">
        <v>172</v>
      </c>
      <c r="Q5" s="6" t="s">
        <v>1107</v>
      </c>
      <c r="R5" s="6" t="str">
        <f>Table2[[#This Row],[entity_domain]]</f>
        <v>Lights</v>
      </c>
      <c r="S5" s="6" t="str">
        <f>_xlfn.CONCAT( Table2[[#This Row],[device_suggested_area]], " ",Table2[[#This Row],[powercalc_group_3]])</f>
        <v>Edwin Lights</v>
      </c>
      <c r="T5" s="6"/>
      <c r="V5" s="8"/>
      <c r="W5" s="8" t="s">
        <v>685</v>
      </c>
      <c r="X5" s="69">
        <v>3</v>
      </c>
      <c r="Y5" s="14" t="s">
        <v>1103</v>
      </c>
      <c r="Z5" s="14" t="s">
        <v>761</v>
      </c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5" s="6" t="str">
        <f>LOWER(_xlfn.CONCAT(Table2[[#This Row],[device_suggested_area]], "-",Table2[[#This Row],[device_identifiers]]))</f>
        <v>edwin-night-light-bulb-1</v>
      </c>
      <c r="AN5" s="8" t="s">
        <v>682</v>
      </c>
      <c r="AO5" s="6" t="s">
        <v>700</v>
      </c>
      <c r="AP5" s="6" t="s">
        <v>681</v>
      </c>
      <c r="AQ5" s="6" t="s">
        <v>462</v>
      </c>
      <c r="AS5" s="6" t="s">
        <v>127</v>
      </c>
      <c r="AT5" s="6" t="s">
        <v>1004</v>
      </c>
      <c r="AV5" s="6" t="s">
        <v>702</v>
      </c>
      <c r="AW5" s="6"/>
      <c r="AZ5" s="6" t="str">
        <f>IF(AND(ISBLANK(AV5), ISBLANK(AW5)), "", _xlfn.CONCAT("[", IF(ISBLANK(AV5), "", _xlfn.CONCAT("[""mac"", """, AV5, """]")), IF(ISBLANK(AW5), "", _xlfn.CONCAT(", [""ip"", """, AW5, """]")), "]"))</f>
        <v>[["mac", "0x001788010343c36f"]]</v>
      </c>
    </row>
    <row r="6" spans="1:52" ht="16" customHeight="1">
      <c r="A6" s="6">
        <v>1608</v>
      </c>
      <c r="B6" s="6" t="s">
        <v>26</v>
      </c>
      <c r="C6" s="6" t="s">
        <v>462</v>
      </c>
      <c r="D6" s="6" t="s">
        <v>137</v>
      </c>
      <c r="E6" s="6" t="s">
        <v>337</v>
      </c>
      <c r="F6" s="6" t="str">
        <f>IF(ISBLANK(E6), "", Table2[[#This Row],[unique_id]])</f>
        <v>hallway_main</v>
      </c>
      <c r="G6" s="6" t="s">
        <v>209</v>
      </c>
      <c r="H6" s="6" t="s">
        <v>139</v>
      </c>
      <c r="I6" s="6" t="s">
        <v>132</v>
      </c>
      <c r="J6" s="6" t="s">
        <v>1069</v>
      </c>
      <c r="K6" s="6" t="s">
        <v>987</v>
      </c>
      <c r="M6" s="6" t="s">
        <v>136</v>
      </c>
      <c r="T6" s="6"/>
      <c r="V6" s="8"/>
      <c r="W6" s="8" t="s">
        <v>686</v>
      </c>
      <c r="X6" s="69">
        <v>4</v>
      </c>
      <c r="Y6" s="14" t="s">
        <v>1105</v>
      </c>
      <c r="Z6" s="14" t="s">
        <v>760</v>
      </c>
      <c r="AD6" s="6" t="s">
        <v>322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</v>
      </c>
      <c r="AM6" s="6" t="str">
        <f>LOWER(_xlfn.CONCAT(Table2[[#This Row],[device_suggested_area]], "-",Table2[[#This Row],[device_identifiers]]))</f>
        <v>hallway-main</v>
      </c>
      <c r="AN6" s="8" t="s">
        <v>682</v>
      </c>
      <c r="AO6" s="6" t="s">
        <v>683</v>
      </c>
      <c r="AP6" s="6" t="s">
        <v>681</v>
      </c>
      <c r="AQ6" s="6" t="s">
        <v>462</v>
      </c>
      <c r="AS6" s="6" t="s">
        <v>517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1609</v>
      </c>
      <c r="B7" s="6" t="s">
        <v>26</v>
      </c>
      <c r="C7" s="6" t="s">
        <v>462</v>
      </c>
      <c r="D7" s="6" t="s">
        <v>137</v>
      </c>
      <c r="E7" s="6" t="str">
        <f>SUBSTITUTE(Table2[[#This Row],[device_name]], "-", "_")</f>
        <v>hallway_main_bulb_1</v>
      </c>
      <c r="F7" s="6" t="str">
        <f>IF(ISBLANK(E7), "", Table2[[#This Row],[unique_id]])</f>
        <v>hallway_main_bulb_1</v>
      </c>
      <c r="H7" s="6" t="s">
        <v>139</v>
      </c>
      <c r="O7" s="8" t="s">
        <v>1157</v>
      </c>
      <c r="P7" s="6" t="s">
        <v>172</v>
      </c>
      <c r="Q7" s="6" t="s">
        <v>1107</v>
      </c>
      <c r="R7" s="6" t="str">
        <f>Table2[[#This Row],[entity_domain]]</f>
        <v>Lights</v>
      </c>
      <c r="S7" s="6" t="str">
        <f>_xlfn.CONCAT( Table2[[#This Row],[device_suggested_area]], " ",Table2[[#This Row],[powercalc_group_3]])</f>
        <v>Hallway Lights</v>
      </c>
      <c r="T7" s="6"/>
      <c r="V7" s="8"/>
      <c r="W7" s="8" t="s">
        <v>685</v>
      </c>
      <c r="X7" s="69">
        <v>4</v>
      </c>
      <c r="Y7" s="14" t="s">
        <v>1103</v>
      </c>
      <c r="Z7" s="14" t="s">
        <v>760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7" s="6" t="str">
        <f>LOWER(_xlfn.CONCAT(Table2[[#This Row],[device_suggested_area]], "-",Table2[[#This Row],[device_identifiers]]))</f>
        <v>hallway-main-bulb-1</v>
      </c>
      <c r="AN7" s="8" t="s">
        <v>682</v>
      </c>
      <c r="AO7" s="6" t="s">
        <v>684</v>
      </c>
      <c r="AP7" s="6" t="s">
        <v>681</v>
      </c>
      <c r="AQ7" s="6" t="s">
        <v>462</v>
      </c>
      <c r="AS7" s="6" t="s">
        <v>517</v>
      </c>
      <c r="AV7" s="6" t="s">
        <v>703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"0x00178801043283b0"]]</v>
      </c>
    </row>
    <row r="8" spans="1:52" ht="16" customHeight="1">
      <c r="A8" s="6">
        <v>1610</v>
      </c>
      <c r="B8" s="6" t="s">
        <v>26</v>
      </c>
      <c r="C8" s="6" t="s">
        <v>462</v>
      </c>
      <c r="D8" s="6" t="s">
        <v>137</v>
      </c>
      <c r="E8" s="6" t="str">
        <f>SUBSTITUTE(Table2[[#This Row],[device_name]], "-", "_")</f>
        <v>hallway_main_bulb_2</v>
      </c>
      <c r="F8" s="6" t="str">
        <f>IF(ISBLANK(E8), "", Table2[[#This Row],[unique_id]])</f>
        <v>hallway_main_bulb_2</v>
      </c>
      <c r="H8" s="6" t="s">
        <v>139</v>
      </c>
      <c r="O8" s="8" t="s">
        <v>1157</v>
      </c>
      <c r="P8" s="6" t="s">
        <v>172</v>
      </c>
      <c r="Q8" s="6" t="s">
        <v>1107</v>
      </c>
      <c r="R8" s="6" t="str">
        <f>Table2[[#This Row],[entity_domain]]</f>
        <v>Lights</v>
      </c>
      <c r="S8" s="6" t="str">
        <f>_xlfn.CONCAT( Table2[[#This Row],[device_suggested_area]], " ",Table2[[#This Row],[powercalc_group_3]])</f>
        <v>Hallway Lights</v>
      </c>
      <c r="T8" s="6"/>
      <c r="V8" s="8"/>
      <c r="W8" s="8" t="s">
        <v>685</v>
      </c>
      <c r="X8" s="69">
        <v>4</v>
      </c>
      <c r="Y8" s="14" t="s">
        <v>1103</v>
      </c>
      <c r="Z8" s="14" t="s">
        <v>760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8" s="6" t="str">
        <f>LOWER(_xlfn.CONCAT(Table2[[#This Row],[device_suggested_area]], "-",Table2[[#This Row],[device_identifiers]]))</f>
        <v>hallway-main-bulb-2</v>
      </c>
      <c r="AN8" s="8" t="s">
        <v>682</v>
      </c>
      <c r="AO8" s="6" t="s">
        <v>691</v>
      </c>
      <c r="AP8" s="6" t="s">
        <v>681</v>
      </c>
      <c r="AQ8" s="6" t="s">
        <v>462</v>
      </c>
      <c r="AS8" s="6" t="s">
        <v>517</v>
      </c>
      <c r="AV8" s="6" t="s">
        <v>704</v>
      </c>
      <c r="AW8" s="6"/>
      <c r="AZ8" s="6" t="str">
        <f>IF(AND(ISBLANK(AV8), ISBLANK(AW8)), "", _xlfn.CONCAT("[", IF(ISBLANK(AV8), "", _xlfn.CONCAT("[""mac"", """, AV8, """]")), IF(ISBLANK(AW8), "", _xlfn.CONCAT(", [""ip"", """, AW8, """]")), "]"))</f>
        <v>[["mac", "0x0017880104329975"]]</v>
      </c>
    </row>
    <row r="9" spans="1:52" ht="16" customHeight="1">
      <c r="A9" s="6">
        <v>1611</v>
      </c>
      <c r="B9" s="6" t="s">
        <v>26</v>
      </c>
      <c r="C9" s="6" t="s">
        <v>462</v>
      </c>
      <c r="D9" s="6" t="s">
        <v>137</v>
      </c>
      <c r="E9" s="6" t="str">
        <f>SUBSTITUTE(Table2[[#This Row],[device_name]], "-", "_")</f>
        <v>hallway_main_bulb_3</v>
      </c>
      <c r="F9" s="6" t="str">
        <f>IF(ISBLANK(E9), "", Table2[[#This Row],[unique_id]])</f>
        <v>hallway_main_bulb_3</v>
      </c>
      <c r="H9" s="6" t="s">
        <v>139</v>
      </c>
      <c r="O9" s="8" t="s">
        <v>1157</v>
      </c>
      <c r="P9" s="6" t="s">
        <v>172</v>
      </c>
      <c r="Q9" s="6" t="s">
        <v>1107</v>
      </c>
      <c r="R9" s="6" t="str">
        <f>Table2[[#This Row],[entity_domain]]</f>
        <v>Lights</v>
      </c>
      <c r="S9" s="6" t="str">
        <f>_xlfn.CONCAT( Table2[[#This Row],[device_suggested_area]], " ",Table2[[#This Row],[powercalc_group_3]])</f>
        <v>Hallway Lights</v>
      </c>
      <c r="T9" s="6"/>
      <c r="V9" s="8"/>
      <c r="W9" s="8" t="s">
        <v>685</v>
      </c>
      <c r="X9" s="69">
        <v>4</v>
      </c>
      <c r="Y9" s="14" t="s">
        <v>1103</v>
      </c>
      <c r="Z9" s="14" t="s">
        <v>760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9" s="6" t="str">
        <f>LOWER(_xlfn.CONCAT(Table2[[#This Row],[device_suggested_area]], "-",Table2[[#This Row],[device_identifiers]]))</f>
        <v>hallway-main-bulb-3</v>
      </c>
      <c r="AN9" s="8" t="s">
        <v>682</v>
      </c>
      <c r="AO9" s="6" t="s">
        <v>692</v>
      </c>
      <c r="AP9" s="6" t="s">
        <v>681</v>
      </c>
      <c r="AQ9" s="6" t="s">
        <v>462</v>
      </c>
      <c r="AS9" s="6" t="s">
        <v>517</v>
      </c>
      <c r="AV9" s="6" t="s">
        <v>705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"0x001788010432996f"]]</v>
      </c>
    </row>
    <row r="10" spans="1:52" ht="16" customHeight="1">
      <c r="A10" s="6">
        <v>1612</v>
      </c>
      <c r="B10" s="6" t="s">
        <v>26</v>
      </c>
      <c r="C10" s="6" t="s">
        <v>462</v>
      </c>
      <c r="D10" s="6" t="s">
        <v>137</v>
      </c>
      <c r="E10" s="6" t="str">
        <f>SUBSTITUTE(Table2[[#This Row],[device_name]], "-", "_")</f>
        <v>hallway_main_bulb_4</v>
      </c>
      <c r="F10" s="6" t="str">
        <f>IF(ISBLANK(E10), "", Table2[[#This Row],[unique_id]])</f>
        <v>hallway_main_bulb_4</v>
      </c>
      <c r="H10" s="6" t="s">
        <v>139</v>
      </c>
      <c r="O10" s="8" t="s">
        <v>1157</v>
      </c>
      <c r="P10" s="6" t="s">
        <v>172</v>
      </c>
      <c r="Q10" s="6" t="s">
        <v>1107</v>
      </c>
      <c r="R10" s="6" t="str">
        <f>Table2[[#This Row],[entity_domain]]</f>
        <v>Lights</v>
      </c>
      <c r="S10" s="6" t="str">
        <f>_xlfn.CONCAT( Table2[[#This Row],[device_suggested_area]], " ",Table2[[#This Row],[powercalc_group_3]])</f>
        <v>Hallway Lights</v>
      </c>
      <c r="T10" s="6"/>
      <c r="V10" s="8"/>
      <c r="W10" s="8" t="s">
        <v>685</v>
      </c>
      <c r="X10" s="69">
        <v>4</v>
      </c>
      <c r="Y10" s="14" t="s">
        <v>1103</v>
      </c>
      <c r="Z10" s="14" t="s">
        <v>760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0" s="6" t="str">
        <f>LOWER(_xlfn.CONCAT(Table2[[#This Row],[device_suggested_area]], "-",Table2[[#This Row],[device_identifiers]]))</f>
        <v>hallway-main-bulb-4</v>
      </c>
      <c r="AN10" s="8" t="s">
        <v>682</v>
      </c>
      <c r="AO10" s="6" t="s">
        <v>696</v>
      </c>
      <c r="AP10" s="6" t="s">
        <v>681</v>
      </c>
      <c r="AQ10" s="6" t="s">
        <v>462</v>
      </c>
      <c r="AS10" s="6" t="s">
        <v>517</v>
      </c>
      <c r="AV10" s="6" t="s">
        <v>706</v>
      </c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>[["mac", "0x001788010444db4e"]]</v>
      </c>
    </row>
    <row r="11" spans="1:52" ht="16" customHeight="1">
      <c r="A11" s="6">
        <v>1616</v>
      </c>
      <c r="B11" s="6" t="s">
        <v>26</v>
      </c>
      <c r="C11" s="6" t="s">
        <v>462</v>
      </c>
      <c r="D11" s="6" t="s">
        <v>137</v>
      </c>
      <c r="E11" s="6" t="s">
        <v>338</v>
      </c>
      <c r="F11" s="6" t="str">
        <f>IF(ISBLANK(E11), "", Table2[[#This Row],[unique_id]])</f>
        <v>dining_main</v>
      </c>
      <c r="G11" s="6" t="s">
        <v>138</v>
      </c>
      <c r="H11" s="6" t="s">
        <v>139</v>
      </c>
      <c r="I11" s="6" t="s">
        <v>132</v>
      </c>
      <c r="J11" s="6" t="s">
        <v>1069</v>
      </c>
      <c r="K11" s="6" t="s">
        <v>986</v>
      </c>
      <c r="M11" s="6" t="s">
        <v>136</v>
      </c>
      <c r="T11" s="6"/>
      <c r="V11" s="8"/>
      <c r="W11" s="8" t="s">
        <v>686</v>
      </c>
      <c r="X11" s="69">
        <v>5</v>
      </c>
      <c r="Y11" s="14" t="s">
        <v>1105</v>
      </c>
      <c r="Z11" s="14" t="s">
        <v>762</v>
      </c>
      <c r="AD11" s="6" t="s">
        <v>322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</v>
      </c>
      <c r="AM11" s="6" t="str">
        <f>LOWER(_xlfn.CONCAT(Table2[[#This Row],[device_suggested_area]], "-",Table2[[#This Row],[device_identifiers]]))</f>
        <v>dining-main</v>
      </c>
      <c r="AN11" s="8" t="s">
        <v>682</v>
      </c>
      <c r="AO11" s="6" t="s">
        <v>683</v>
      </c>
      <c r="AP11" s="6" t="s">
        <v>681</v>
      </c>
      <c r="AQ11" s="6" t="s">
        <v>462</v>
      </c>
      <c r="AS11" s="6" t="s">
        <v>202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6">
        <v>1617</v>
      </c>
      <c r="B12" s="6" t="s">
        <v>26</v>
      </c>
      <c r="C12" s="6" t="s">
        <v>462</v>
      </c>
      <c r="D12" s="6" t="s">
        <v>137</v>
      </c>
      <c r="E12" s="6" t="str">
        <f>SUBSTITUTE(Table2[[#This Row],[device_name]], "-", "_")</f>
        <v>dining_main_bulb_1</v>
      </c>
      <c r="F12" s="6" t="str">
        <f>IF(ISBLANK(E12), "", Table2[[#This Row],[unique_id]])</f>
        <v>dining_main_bulb_1</v>
      </c>
      <c r="H12" s="6" t="s">
        <v>139</v>
      </c>
      <c r="O12" s="8" t="s">
        <v>1157</v>
      </c>
      <c r="P12" s="6" t="s">
        <v>172</v>
      </c>
      <c r="Q12" s="6" t="s">
        <v>1107</v>
      </c>
      <c r="R12" s="6" t="str">
        <f>Table2[[#This Row],[entity_domain]]</f>
        <v>Lights</v>
      </c>
      <c r="S12" s="6" t="str">
        <f>_xlfn.CONCAT( Table2[[#This Row],[device_suggested_area]], " ",Table2[[#This Row],[powercalc_group_3]])</f>
        <v>Dining Lights</v>
      </c>
      <c r="T12" s="6"/>
      <c r="V12" s="8"/>
      <c r="W12" s="8" t="s">
        <v>685</v>
      </c>
      <c r="X12" s="69">
        <v>5</v>
      </c>
      <c r="Y12" s="14" t="s">
        <v>1103</v>
      </c>
      <c r="Z12" s="14" t="s">
        <v>762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" s="6" t="str">
        <f>LOWER(_xlfn.CONCAT(Table2[[#This Row],[device_suggested_area]], "-",Table2[[#This Row],[device_identifiers]]))</f>
        <v>dining-main-bulb-1</v>
      </c>
      <c r="AN12" s="8" t="s">
        <v>682</v>
      </c>
      <c r="AO12" s="6" t="s">
        <v>684</v>
      </c>
      <c r="AP12" s="6" t="s">
        <v>681</v>
      </c>
      <c r="AQ12" s="6" t="s">
        <v>462</v>
      </c>
      <c r="AS12" s="6" t="s">
        <v>202</v>
      </c>
      <c r="AV12" s="6" t="s">
        <v>707</v>
      </c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>[["mac", "0x00178801039f69d5"]]</v>
      </c>
    </row>
    <row r="13" spans="1:52" ht="16" customHeight="1">
      <c r="A13" s="6">
        <v>1618</v>
      </c>
      <c r="B13" s="6" t="s">
        <v>26</v>
      </c>
      <c r="C13" s="6" t="s">
        <v>462</v>
      </c>
      <c r="D13" s="6" t="s">
        <v>137</v>
      </c>
      <c r="E13" s="6" t="str">
        <f>SUBSTITUTE(Table2[[#This Row],[device_name]], "-", "_")</f>
        <v>dining_main_bulb_2</v>
      </c>
      <c r="F13" s="6" t="str">
        <f>IF(ISBLANK(E13), "", Table2[[#This Row],[unique_id]])</f>
        <v>dining_main_bulb_2</v>
      </c>
      <c r="H13" s="6" t="s">
        <v>139</v>
      </c>
      <c r="O13" s="8" t="s">
        <v>1157</v>
      </c>
      <c r="P13" s="6" t="s">
        <v>172</v>
      </c>
      <c r="Q13" s="6" t="s">
        <v>1107</v>
      </c>
      <c r="R13" s="6" t="str">
        <f>Table2[[#This Row],[entity_domain]]</f>
        <v>Lights</v>
      </c>
      <c r="S13" s="6" t="str">
        <f>_xlfn.CONCAT( Table2[[#This Row],[device_suggested_area]], " ",Table2[[#This Row],[powercalc_group_3]])</f>
        <v>Dining Lights</v>
      </c>
      <c r="T13" s="6"/>
      <c r="V13" s="8"/>
      <c r="W13" s="8" t="s">
        <v>685</v>
      </c>
      <c r="X13" s="69">
        <v>5</v>
      </c>
      <c r="Y13" s="14" t="s">
        <v>1103</v>
      </c>
      <c r="Z13" s="14" t="s">
        <v>762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3" s="6" t="str">
        <f>LOWER(_xlfn.CONCAT(Table2[[#This Row],[device_suggested_area]], "-",Table2[[#This Row],[device_identifiers]]))</f>
        <v>dining-main-bulb-2</v>
      </c>
      <c r="AN13" s="8" t="s">
        <v>682</v>
      </c>
      <c r="AO13" s="6" t="s">
        <v>691</v>
      </c>
      <c r="AP13" s="6" t="s">
        <v>681</v>
      </c>
      <c r="AQ13" s="6" t="s">
        <v>462</v>
      </c>
      <c r="AS13" s="6" t="s">
        <v>202</v>
      </c>
      <c r="AV13" s="6" t="s">
        <v>708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"0x00178801039f56c4"]]</v>
      </c>
    </row>
    <row r="14" spans="1:52" ht="16" customHeight="1">
      <c r="A14" s="6">
        <v>1619</v>
      </c>
      <c r="B14" s="6" t="s">
        <v>26</v>
      </c>
      <c r="C14" s="6" t="s">
        <v>462</v>
      </c>
      <c r="D14" s="6" t="s">
        <v>137</v>
      </c>
      <c r="E14" s="6" t="str">
        <f>SUBSTITUTE(Table2[[#This Row],[device_name]], "-", "_")</f>
        <v>dining_main_bulb_3</v>
      </c>
      <c r="F14" s="6" t="str">
        <f>IF(ISBLANK(E14), "", Table2[[#This Row],[unique_id]])</f>
        <v>dining_main_bulb_3</v>
      </c>
      <c r="H14" s="6" t="s">
        <v>139</v>
      </c>
      <c r="O14" s="8" t="s">
        <v>1157</v>
      </c>
      <c r="P14" s="6" t="s">
        <v>172</v>
      </c>
      <c r="Q14" s="6" t="s">
        <v>1107</v>
      </c>
      <c r="R14" s="6" t="str">
        <f>Table2[[#This Row],[entity_domain]]</f>
        <v>Lights</v>
      </c>
      <c r="S14" s="6" t="str">
        <f>_xlfn.CONCAT( Table2[[#This Row],[device_suggested_area]], " ",Table2[[#This Row],[powercalc_group_3]])</f>
        <v>Dining Lights</v>
      </c>
      <c r="T14" s="6"/>
      <c r="V14" s="8"/>
      <c r="W14" s="8" t="s">
        <v>685</v>
      </c>
      <c r="X14" s="69">
        <v>5</v>
      </c>
      <c r="Y14" s="14" t="s">
        <v>1103</v>
      </c>
      <c r="Z14" s="14" t="s">
        <v>762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4" s="6" t="str">
        <f>LOWER(_xlfn.CONCAT(Table2[[#This Row],[device_suggested_area]], "-",Table2[[#This Row],[device_identifiers]]))</f>
        <v>dining-main-bulb-3</v>
      </c>
      <c r="AN14" s="8" t="s">
        <v>682</v>
      </c>
      <c r="AO14" s="6" t="s">
        <v>692</v>
      </c>
      <c r="AP14" s="6" t="s">
        <v>681</v>
      </c>
      <c r="AQ14" s="6" t="s">
        <v>462</v>
      </c>
      <c r="AS14" s="6" t="s">
        <v>202</v>
      </c>
      <c r="AV14" s="6" t="s">
        <v>709</v>
      </c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>[["mac", "0x00178801039f584a"]]</v>
      </c>
    </row>
    <row r="15" spans="1:52" ht="16" customHeight="1">
      <c r="A15" s="6">
        <v>1620</v>
      </c>
      <c r="B15" s="6" t="s">
        <v>26</v>
      </c>
      <c r="C15" s="6" t="s">
        <v>462</v>
      </c>
      <c r="D15" s="6" t="s">
        <v>137</v>
      </c>
      <c r="E15" s="10" t="str">
        <f>SUBSTITUTE(Table2[[#This Row],[device_name]], "-", "_")</f>
        <v>dining_main_bulb_4</v>
      </c>
      <c r="F15" s="6" t="str">
        <f>IF(ISBLANK(E15), "", Table2[[#This Row],[unique_id]])</f>
        <v>dining_main_bulb_4</v>
      </c>
      <c r="H15" s="6" t="s">
        <v>139</v>
      </c>
      <c r="O15" s="8" t="s">
        <v>1157</v>
      </c>
      <c r="P15" s="6" t="s">
        <v>172</v>
      </c>
      <c r="Q15" s="6" t="s">
        <v>1107</v>
      </c>
      <c r="R15" s="6" t="str">
        <f>Table2[[#This Row],[entity_domain]]</f>
        <v>Lights</v>
      </c>
      <c r="S15" s="6" t="str">
        <f>_xlfn.CONCAT( Table2[[#This Row],[device_suggested_area]], " ",Table2[[#This Row],[powercalc_group_3]])</f>
        <v>Dining Lights</v>
      </c>
      <c r="T15" s="6"/>
      <c r="V15" s="8"/>
      <c r="W15" s="8" t="s">
        <v>685</v>
      </c>
      <c r="X15" s="69">
        <v>5</v>
      </c>
      <c r="Y15" s="14" t="s">
        <v>1103</v>
      </c>
      <c r="Z15" s="14" t="s">
        <v>762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5" s="6" t="str">
        <f>LOWER(_xlfn.CONCAT(Table2[[#This Row],[device_suggested_area]], "-",Table2[[#This Row],[device_identifiers]]))</f>
        <v>dining-main-bulb-4</v>
      </c>
      <c r="AN15" s="8" t="s">
        <v>682</v>
      </c>
      <c r="AO15" s="6" t="s">
        <v>696</v>
      </c>
      <c r="AP15" s="6" t="s">
        <v>681</v>
      </c>
      <c r="AQ15" s="6" t="s">
        <v>462</v>
      </c>
      <c r="AS15" s="6" t="s">
        <v>202</v>
      </c>
      <c r="AV15" s="6" t="s">
        <v>710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"0x00178801039f69d4"]]</v>
      </c>
    </row>
    <row r="16" spans="1:52" ht="16" customHeight="1">
      <c r="A16" s="6">
        <v>1621</v>
      </c>
      <c r="B16" s="6" t="s">
        <v>26</v>
      </c>
      <c r="C16" s="6" t="s">
        <v>462</v>
      </c>
      <c r="D16" s="6" t="s">
        <v>137</v>
      </c>
      <c r="E16" s="10" t="str">
        <f>SUBSTITUTE(Table2[[#This Row],[device_name]], "-", "_")</f>
        <v>dining_main_bulb_5</v>
      </c>
      <c r="F16" s="6" t="str">
        <f>IF(ISBLANK(E16), "", Table2[[#This Row],[unique_id]])</f>
        <v>dining_main_bulb_5</v>
      </c>
      <c r="H16" s="6" t="s">
        <v>139</v>
      </c>
      <c r="O16" s="8" t="s">
        <v>1157</v>
      </c>
      <c r="P16" s="6" t="s">
        <v>172</v>
      </c>
      <c r="Q16" s="6" t="s">
        <v>1107</v>
      </c>
      <c r="R16" s="6" t="str">
        <f>Table2[[#This Row],[entity_domain]]</f>
        <v>Lights</v>
      </c>
      <c r="S16" s="6" t="str">
        <f>_xlfn.CONCAT( Table2[[#This Row],[device_suggested_area]], " ",Table2[[#This Row],[powercalc_group_3]])</f>
        <v>Dining Lights</v>
      </c>
      <c r="T16" s="6"/>
      <c r="V16" s="8"/>
      <c r="W16" s="8" t="s">
        <v>685</v>
      </c>
      <c r="X16" s="69">
        <v>5</v>
      </c>
      <c r="Y16" s="14" t="s">
        <v>1103</v>
      </c>
      <c r="Z16" s="14" t="s">
        <v>762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6" s="6" t="str">
        <f>LOWER(_xlfn.CONCAT(Table2[[#This Row],[device_suggested_area]], "-",Table2[[#This Row],[device_identifiers]]))</f>
        <v>dining-main-bulb-5</v>
      </c>
      <c r="AN16" s="8" t="s">
        <v>682</v>
      </c>
      <c r="AO16" s="6" t="s">
        <v>697</v>
      </c>
      <c r="AP16" s="6" t="s">
        <v>681</v>
      </c>
      <c r="AQ16" s="6" t="s">
        <v>462</v>
      </c>
      <c r="AS16" s="6" t="s">
        <v>202</v>
      </c>
      <c r="AV16" s="6" t="s">
        <v>711</v>
      </c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>[["mac", "0x00178801039f574e"]]</v>
      </c>
    </row>
    <row r="17" spans="1:52" ht="16" customHeight="1">
      <c r="A17" s="6">
        <v>1622</v>
      </c>
      <c r="B17" s="6" t="s">
        <v>26</v>
      </c>
      <c r="C17" s="6" t="s">
        <v>462</v>
      </c>
      <c r="D17" s="6" t="s">
        <v>137</v>
      </c>
      <c r="E17" s="10" t="str">
        <f>SUBSTITUTE(Table2[[#This Row],[device_name]], "-", "_")</f>
        <v>dining_main_bulb_6</v>
      </c>
      <c r="F17" s="6" t="str">
        <f>IF(ISBLANK(E17), "", Table2[[#This Row],[unique_id]])</f>
        <v>dining_main_bulb_6</v>
      </c>
      <c r="H17" s="6" t="s">
        <v>139</v>
      </c>
      <c r="O17" s="8" t="s">
        <v>1157</v>
      </c>
      <c r="P17" s="6" t="s">
        <v>172</v>
      </c>
      <c r="Q17" s="6" t="s">
        <v>1107</v>
      </c>
      <c r="R17" s="6" t="str">
        <f>Table2[[#This Row],[entity_domain]]</f>
        <v>Lights</v>
      </c>
      <c r="S17" s="6" t="str">
        <f>_xlfn.CONCAT( Table2[[#This Row],[device_suggested_area]], " ",Table2[[#This Row],[powercalc_group_3]])</f>
        <v>Dining Lights</v>
      </c>
      <c r="T17" s="6"/>
      <c r="V17" s="8"/>
      <c r="W17" s="8" t="s">
        <v>685</v>
      </c>
      <c r="X17" s="69">
        <v>5</v>
      </c>
      <c r="Y17" s="14" t="s">
        <v>1103</v>
      </c>
      <c r="Z17" s="14" t="s">
        <v>762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" s="6" t="str">
        <f>LOWER(_xlfn.CONCAT(Table2[[#This Row],[device_suggested_area]], "-",Table2[[#This Row],[device_identifiers]]))</f>
        <v>dining-main-bulb-6</v>
      </c>
      <c r="AN17" s="8" t="s">
        <v>682</v>
      </c>
      <c r="AO17" s="6" t="s">
        <v>698</v>
      </c>
      <c r="AP17" s="6" t="s">
        <v>681</v>
      </c>
      <c r="AQ17" s="6" t="s">
        <v>462</v>
      </c>
      <c r="AS17" s="6" t="s">
        <v>202</v>
      </c>
      <c r="AV17" s="6" t="s">
        <v>712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"0x00178801039f4eed"]]</v>
      </c>
    </row>
    <row r="18" spans="1:52" ht="16" customHeight="1">
      <c r="A18" s="6">
        <v>1623</v>
      </c>
      <c r="B18" s="6" t="s">
        <v>26</v>
      </c>
      <c r="C18" s="6" t="s">
        <v>462</v>
      </c>
      <c r="D18" s="6" t="s">
        <v>137</v>
      </c>
      <c r="E18" s="6" t="s">
        <v>339</v>
      </c>
      <c r="F18" s="6" t="str">
        <f>IF(ISBLANK(E18), "", Table2[[#This Row],[unique_id]])</f>
        <v>lounge_main</v>
      </c>
      <c r="G18" s="6" t="s">
        <v>216</v>
      </c>
      <c r="H18" s="6" t="s">
        <v>139</v>
      </c>
      <c r="I18" s="6" t="s">
        <v>132</v>
      </c>
      <c r="J18" s="6" t="s">
        <v>1069</v>
      </c>
      <c r="K18" s="6" t="s">
        <v>986</v>
      </c>
      <c r="M18" s="6" t="s">
        <v>136</v>
      </c>
      <c r="T18" s="6"/>
      <c r="V18" s="8"/>
      <c r="W18" s="8" t="s">
        <v>686</v>
      </c>
      <c r="X18" s="69">
        <v>6</v>
      </c>
      <c r="Y18" s="14" t="s">
        <v>1105</v>
      </c>
      <c r="Z18" s="14" t="s">
        <v>762</v>
      </c>
      <c r="AD18" s="6" t="s">
        <v>322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</v>
      </c>
      <c r="AM18" s="6" t="str">
        <f>LOWER(_xlfn.CONCAT(Table2[[#This Row],[device_suggested_area]], "-",Table2[[#This Row],[device_identifiers]]))</f>
        <v>lounge-main</v>
      </c>
      <c r="AN18" s="8" t="s">
        <v>682</v>
      </c>
      <c r="AO18" s="6" t="s">
        <v>683</v>
      </c>
      <c r="AP18" s="6" t="s">
        <v>681</v>
      </c>
      <c r="AQ18" s="6" t="s">
        <v>462</v>
      </c>
      <c r="AS18" s="6" t="s">
        <v>203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1624</v>
      </c>
      <c r="B19" s="6" t="s">
        <v>26</v>
      </c>
      <c r="C19" s="6" t="s">
        <v>462</v>
      </c>
      <c r="D19" s="6" t="s">
        <v>137</v>
      </c>
      <c r="E19" s="6" t="str">
        <f>SUBSTITUTE(Table2[[#This Row],[device_name]], "-", "_")</f>
        <v>lounge_main_bulb_1</v>
      </c>
      <c r="F19" s="6" t="str">
        <f>IF(ISBLANK(E19), "", Table2[[#This Row],[unique_id]])</f>
        <v>lounge_main_bulb_1</v>
      </c>
      <c r="H19" s="6" t="s">
        <v>139</v>
      </c>
      <c r="O19" s="8" t="s">
        <v>1157</v>
      </c>
      <c r="P19" s="6" t="s">
        <v>172</v>
      </c>
      <c r="Q19" s="6" t="s">
        <v>1107</v>
      </c>
      <c r="R19" s="6" t="str">
        <f>Table2[[#This Row],[entity_domain]]</f>
        <v>Lights</v>
      </c>
      <c r="S19" s="6" t="str">
        <f>_xlfn.CONCAT( Table2[[#This Row],[device_suggested_area]], " ",Table2[[#This Row],[powercalc_group_3]])</f>
        <v>Lounge Lights</v>
      </c>
      <c r="T19" s="6"/>
      <c r="V19" s="8"/>
      <c r="W19" s="8" t="s">
        <v>685</v>
      </c>
      <c r="X19" s="69">
        <v>6</v>
      </c>
      <c r="Y19" s="14" t="s">
        <v>1103</v>
      </c>
      <c r="Z19" s="14" t="s">
        <v>762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9" s="6" t="str">
        <f>LOWER(_xlfn.CONCAT(Table2[[#This Row],[device_suggested_area]], "-",Table2[[#This Row],[device_identifiers]]))</f>
        <v>lounge-main-bulb-1</v>
      </c>
      <c r="AN19" s="8" t="s">
        <v>682</v>
      </c>
      <c r="AO19" s="6" t="s">
        <v>684</v>
      </c>
      <c r="AP19" s="6" t="s">
        <v>681</v>
      </c>
      <c r="AQ19" s="6" t="s">
        <v>462</v>
      </c>
      <c r="AS19" s="6" t="s">
        <v>203</v>
      </c>
      <c r="AV19" s="6" t="s">
        <v>713</v>
      </c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>[["mac", "0x00178801039f6b78"]]</v>
      </c>
    </row>
    <row r="20" spans="1:52" ht="16" customHeight="1">
      <c r="A20" s="6">
        <v>1625</v>
      </c>
      <c r="B20" s="6" t="s">
        <v>26</v>
      </c>
      <c r="C20" s="6" t="s">
        <v>462</v>
      </c>
      <c r="D20" s="6" t="s">
        <v>137</v>
      </c>
      <c r="E20" s="6" t="str">
        <f>SUBSTITUTE(Table2[[#This Row],[device_name]], "-", "_")</f>
        <v>lounge_main_bulb_2</v>
      </c>
      <c r="F20" s="6" t="str">
        <f>IF(ISBLANK(E20), "", Table2[[#This Row],[unique_id]])</f>
        <v>lounge_main_bulb_2</v>
      </c>
      <c r="H20" s="6" t="s">
        <v>139</v>
      </c>
      <c r="O20" s="8" t="s">
        <v>1157</v>
      </c>
      <c r="P20" s="6" t="s">
        <v>172</v>
      </c>
      <c r="Q20" s="6" t="s">
        <v>1107</v>
      </c>
      <c r="R20" s="6" t="str">
        <f>Table2[[#This Row],[entity_domain]]</f>
        <v>Lights</v>
      </c>
      <c r="S20" s="6" t="str">
        <f>_xlfn.CONCAT( Table2[[#This Row],[device_suggested_area]], " ",Table2[[#This Row],[powercalc_group_3]])</f>
        <v>Lounge Lights</v>
      </c>
      <c r="T20" s="6"/>
      <c r="V20" s="8"/>
      <c r="W20" s="8" t="s">
        <v>685</v>
      </c>
      <c r="X20" s="69">
        <v>6</v>
      </c>
      <c r="Y20" s="14" t="s">
        <v>1103</v>
      </c>
      <c r="Z20" s="14" t="s">
        <v>762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20" s="6" t="str">
        <f>LOWER(_xlfn.CONCAT(Table2[[#This Row],[device_suggested_area]], "-",Table2[[#This Row],[device_identifiers]]))</f>
        <v>lounge-main-bulb-2</v>
      </c>
      <c r="AN20" s="8" t="s">
        <v>682</v>
      </c>
      <c r="AO20" s="6" t="s">
        <v>691</v>
      </c>
      <c r="AP20" s="6" t="s">
        <v>681</v>
      </c>
      <c r="AQ20" s="6" t="s">
        <v>462</v>
      </c>
      <c r="AS20" s="6" t="s">
        <v>203</v>
      </c>
      <c r="AV20" s="6" t="s">
        <v>714</v>
      </c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>[["mac", "0x001788010444ef85"]]</v>
      </c>
    </row>
    <row r="21" spans="1:52" ht="16" customHeight="1">
      <c r="A21" s="6">
        <v>1626</v>
      </c>
      <c r="B21" s="6" t="s">
        <v>26</v>
      </c>
      <c r="C21" s="6" t="s">
        <v>462</v>
      </c>
      <c r="D21" s="6" t="s">
        <v>137</v>
      </c>
      <c r="E21" s="6" t="str">
        <f>SUBSTITUTE(Table2[[#This Row],[device_name]], "-", "_")</f>
        <v>lounge_main_bulb_3</v>
      </c>
      <c r="F21" s="6" t="str">
        <f>IF(ISBLANK(E21), "", Table2[[#This Row],[unique_id]])</f>
        <v>lounge_main_bulb_3</v>
      </c>
      <c r="H21" s="6" t="s">
        <v>139</v>
      </c>
      <c r="O21" s="8" t="s">
        <v>1157</v>
      </c>
      <c r="P21" s="6" t="s">
        <v>172</v>
      </c>
      <c r="Q21" s="6" t="s">
        <v>1107</v>
      </c>
      <c r="R21" s="6" t="str">
        <f>Table2[[#This Row],[entity_domain]]</f>
        <v>Lights</v>
      </c>
      <c r="S21" s="6" t="str">
        <f>_xlfn.CONCAT( Table2[[#This Row],[device_suggested_area]], " ",Table2[[#This Row],[powercalc_group_3]])</f>
        <v>Lounge Lights</v>
      </c>
      <c r="T21" s="6"/>
      <c r="V21" s="8"/>
      <c r="W21" s="8" t="s">
        <v>685</v>
      </c>
      <c r="X21" s="69">
        <v>6</v>
      </c>
      <c r="Y21" s="14" t="s">
        <v>1103</v>
      </c>
      <c r="Z21" s="14" t="s">
        <v>762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21" s="6" t="str">
        <f>LOWER(_xlfn.CONCAT(Table2[[#This Row],[device_suggested_area]], "-",Table2[[#This Row],[device_identifiers]]))</f>
        <v>lounge-main-bulb-3</v>
      </c>
      <c r="AN21" s="8" t="s">
        <v>682</v>
      </c>
      <c r="AO21" s="6" t="s">
        <v>692</v>
      </c>
      <c r="AP21" s="6" t="s">
        <v>681</v>
      </c>
      <c r="AQ21" s="6" t="s">
        <v>462</v>
      </c>
      <c r="AS21" s="6" t="s">
        <v>203</v>
      </c>
      <c r="AV21" s="6" t="s">
        <v>715</v>
      </c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>[["mac", "0x00178801039f6b4a"]]</v>
      </c>
    </row>
    <row r="22" spans="1:52" ht="16" customHeight="1">
      <c r="A22" s="6">
        <v>1630</v>
      </c>
      <c r="B22" s="6" t="s">
        <v>26</v>
      </c>
      <c r="C22" s="6" t="s">
        <v>462</v>
      </c>
      <c r="D22" s="6" t="s">
        <v>137</v>
      </c>
      <c r="E22" s="6" t="s">
        <v>340</v>
      </c>
      <c r="F22" s="6" t="str">
        <f>IF(ISBLANK(E22), "", Table2[[#This Row],[unique_id]])</f>
        <v>parents_main</v>
      </c>
      <c r="G22" s="6" t="s">
        <v>205</v>
      </c>
      <c r="H22" s="6" t="s">
        <v>139</v>
      </c>
      <c r="I22" s="6" t="s">
        <v>132</v>
      </c>
      <c r="J22" s="65" t="s">
        <v>1069</v>
      </c>
      <c r="K22" s="6" t="s">
        <v>987</v>
      </c>
      <c r="M22" s="6" t="s">
        <v>136</v>
      </c>
      <c r="T22" s="6"/>
      <c r="V22" s="8"/>
      <c r="W22" s="8" t="s">
        <v>686</v>
      </c>
      <c r="X22" s="69">
        <v>7</v>
      </c>
      <c r="Y22" s="14" t="s">
        <v>1105</v>
      </c>
      <c r="Z22" s="14" t="s">
        <v>760</v>
      </c>
      <c r="AD22" s="6" t="s">
        <v>322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</v>
      </c>
      <c r="AM22" s="6" t="str">
        <f>LOWER(_xlfn.CONCAT(Table2[[#This Row],[device_suggested_area]], "-",Table2[[#This Row],[device_identifiers]]))</f>
        <v>parents-main</v>
      </c>
      <c r="AN22" s="8" t="s">
        <v>682</v>
      </c>
      <c r="AO22" s="6" t="s">
        <v>683</v>
      </c>
      <c r="AP22" s="6" t="s">
        <v>681</v>
      </c>
      <c r="AQ22" s="6" t="s">
        <v>462</v>
      </c>
      <c r="AS22" s="6" t="s">
        <v>201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1631</v>
      </c>
      <c r="B23" s="6" t="s">
        <v>26</v>
      </c>
      <c r="C23" s="6" t="s">
        <v>462</v>
      </c>
      <c r="D23" s="6" t="s">
        <v>137</v>
      </c>
      <c r="E23" s="6" t="str">
        <f>SUBSTITUTE(Table2[[#This Row],[device_name]], "-", "_")</f>
        <v>parents_main_bulb_1</v>
      </c>
      <c r="F23" s="6" t="str">
        <f>IF(ISBLANK(E23), "", Table2[[#This Row],[unique_id]])</f>
        <v>parents_main_bulb_1</v>
      </c>
      <c r="H23" s="6" t="s">
        <v>139</v>
      </c>
      <c r="O23" s="8" t="s">
        <v>1157</v>
      </c>
      <c r="P23" s="6" t="s">
        <v>172</v>
      </c>
      <c r="Q23" s="6" t="s">
        <v>1107</v>
      </c>
      <c r="R23" s="6" t="str">
        <f>Table2[[#This Row],[entity_domain]]</f>
        <v>Lights</v>
      </c>
      <c r="S23" s="6" t="str">
        <f>_xlfn.CONCAT( Table2[[#This Row],[device_suggested_area]], " ",Table2[[#This Row],[powercalc_group_3]])</f>
        <v>Parents Lights</v>
      </c>
      <c r="T23" s="6"/>
      <c r="V23" s="8"/>
      <c r="W23" s="8" t="s">
        <v>685</v>
      </c>
      <c r="X23" s="69">
        <v>7</v>
      </c>
      <c r="Y23" s="14" t="s">
        <v>1103</v>
      </c>
      <c r="Z23" s="14" t="s">
        <v>760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23" s="6" t="str">
        <f>LOWER(_xlfn.CONCAT(Table2[[#This Row],[device_suggested_area]], "-",Table2[[#This Row],[device_identifiers]]))</f>
        <v>parents-main-bulb-1</v>
      </c>
      <c r="AN23" s="8" t="s">
        <v>682</v>
      </c>
      <c r="AO23" s="6" t="s">
        <v>684</v>
      </c>
      <c r="AP23" s="6" t="s">
        <v>681</v>
      </c>
      <c r="AQ23" s="6" t="s">
        <v>462</v>
      </c>
      <c r="AS23" s="6" t="s">
        <v>201</v>
      </c>
      <c r="AV23" s="6" t="s">
        <v>680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"0x00178801039f585a"]]</v>
      </c>
    </row>
    <row r="24" spans="1:52" ht="16" customHeight="1">
      <c r="A24" s="6">
        <v>1632</v>
      </c>
      <c r="B24" s="6" t="s">
        <v>26</v>
      </c>
      <c r="C24" s="6" t="s">
        <v>462</v>
      </c>
      <c r="D24" s="6" t="s">
        <v>137</v>
      </c>
      <c r="E24" s="6" t="str">
        <f>SUBSTITUTE(Table2[[#This Row],[device_name]], "-", "_")</f>
        <v>parents_main_bulb_2</v>
      </c>
      <c r="F24" s="6" t="str">
        <f>IF(ISBLANK(E24), "", Table2[[#This Row],[unique_id]])</f>
        <v>parents_main_bulb_2</v>
      </c>
      <c r="H24" s="6" t="s">
        <v>139</v>
      </c>
      <c r="O24" s="8" t="s">
        <v>1157</v>
      </c>
      <c r="P24" s="6" t="s">
        <v>172</v>
      </c>
      <c r="Q24" s="6" t="s">
        <v>1107</v>
      </c>
      <c r="R24" s="6" t="str">
        <f>Table2[[#This Row],[entity_domain]]</f>
        <v>Lights</v>
      </c>
      <c r="S24" s="6" t="str">
        <f>_xlfn.CONCAT( Table2[[#This Row],[device_suggested_area]], " ",Table2[[#This Row],[powercalc_group_3]])</f>
        <v>Parents Lights</v>
      </c>
      <c r="T24" s="6"/>
      <c r="V24" s="8"/>
      <c r="W24" s="8" t="s">
        <v>685</v>
      </c>
      <c r="X24" s="69">
        <v>7</v>
      </c>
      <c r="Y24" s="14" t="s">
        <v>1103</v>
      </c>
      <c r="Z24" s="14" t="s">
        <v>760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24" s="6" t="str">
        <f>LOWER(_xlfn.CONCAT(Table2[[#This Row],[device_suggested_area]], "-",Table2[[#This Row],[device_identifiers]]))</f>
        <v>parents-main-bulb-2</v>
      </c>
      <c r="AN24" s="8" t="s">
        <v>682</v>
      </c>
      <c r="AO24" s="6" t="s">
        <v>691</v>
      </c>
      <c r="AP24" s="6" t="s">
        <v>681</v>
      </c>
      <c r="AQ24" s="6" t="s">
        <v>462</v>
      </c>
      <c r="AS24" s="6" t="s">
        <v>201</v>
      </c>
      <c r="AV24" s="6" t="s">
        <v>689</v>
      </c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>[["mac", "0x00178801039f69d1"]]</v>
      </c>
    </row>
    <row r="25" spans="1:52" ht="16" customHeight="1">
      <c r="A25" s="6">
        <v>1633</v>
      </c>
      <c r="B25" s="6" t="s">
        <v>26</v>
      </c>
      <c r="C25" s="6" t="s">
        <v>462</v>
      </c>
      <c r="D25" s="6" t="s">
        <v>137</v>
      </c>
      <c r="E25" s="6" t="str">
        <f>SUBSTITUTE(Table2[[#This Row],[device_name]], "-", "_")</f>
        <v>parents_main_bulb_3</v>
      </c>
      <c r="F25" s="6" t="str">
        <f>IF(ISBLANK(E25), "", Table2[[#This Row],[unique_id]])</f>
        <v>parents_main_bulb_3</v>
      </c>
      <c r="H25" s="6" t="s">
        <v>139</v>
      </c>
      <c r="O25" s="8" t="s">
        <v>1157</v>
      </c>
      <c r="P25" s="6" t="s">
        <v>172</v>
      </c>
      <c r="Q25" s="6" t="s">
        <v>1107</v>
      </c>
      <c r="R25" s="6" t="str">
        <f>Table2[[#This Row],[entity_domain]]</f>
        <v>Lights</v>
      </c>
      <c r="S25" s="6" t="str">
        <f>_xlfn.CONCAT( Table2[[#This Row],[device_suggested_area]], " ",Table2[[#This Row],[powercalc_group_3]])</f>
        <v>Parents Lights</v>
      </c>
      <c r="T25" s="6"/>
      <c r="V25" s="8"/>
      <c r="W25" s="8" t="s">
        <v>685</v>
      </c>
      <c r="X25" s="69">
        <v>7</v>
      </c>
      <c r="Y25" s="14" t="s">
        <v>1103</v>
      </c>
      <c r="Z25" s="14" t="s">
        <v>760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25" s="6" t="str">
        <f>LOWER(_xlfn.CONCAT(Table2[[#This Row],[device_suggested_area]], "-",Table2[[#This Row],[device_identifiers]]))</f>
        <v>parents-main-bulb-3</v>
      </c>
      <c r="AN25" s="8" t="s">
        <v>682</v>
      </c>
      <c r="AO25" s="6" t="s">
        <v>692</v>
      </c>
      <c r="AP25" s="6" t="s">
        <v>681</v>
      </c>
      <c r="AQ25" s="6" t="s">
        <v>462</v>
      </c>
      <c r="AS25" s="6" t="s">
        <v>201</v>
      </c>
      <c r="AV25" s="6" t="s">
        <v>690</v>
      </c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>[["mac", "0x001788010432a064"]]</v>
      </c>
    </row>
    <row r="26" spans="1:52" ht="16" customHeight="1">
      <c r="A26" s="6">
        <v>1639</v>
      </c>
      <c r="B26" s="6" t="s">
        <v>26</v>
      </c>
      <c r="C26" s="6" t="s">
        <v>462</v>
      </c>
      <c r="D26" s="6" t="s">
        <v>137</v>
      </c>
      <c r="E26" s="6" t="s">
        <v>341</v>
      </c>
      <c r="F26" s="6" t="str">
        <f>IF(ISBLANK(E26), "", Table2[[#This Row],[unique_id]])</f>
        <v>kitchen_main</v>
      </c>
      <c r="G26" s="6" t="s">
        <v>211</v>
      </c>
      <c r="H26" s="6" t="s">
        <v>139</v>
      </c>
      <c r="I26" s="6" t="s">
        <v>132</v>
      </c>
      <c r="J26" s="65" t="s">
        <v>1069</v>
      </c>
      <c r="K26" s="6" t="s">
        <v>986</v>
      </c>
      <c r="M26" s="6" t="s">
        <v>136</v>
      </c>
      <c r="T26" s="6"/>
      <c r="V26" s="8"/>
      <c r="W26" s="8" t="s">
        <v>686</v>
      </c>
      <c r="X26" s="69">
        <v>8</v>
      </c>
      <c r="Y26" s="14" t="s">
        <v>1105</v>
      </c>
      <c r="Z26" s="14" t="s">
        <v>762</v>
      </c>
      <c r="AD26" s="6" t="s">
        <v>322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</v>
      </c>
      <c r="AM26" s="6" t="str">
        <f>LOWER(_xlfn.CONCAT(Table2[[#This Row],[device_suggested_area]], "-",Table2[[#This Row],[device_identifiers]]))</f>
        <v>kitchen-main</v>
      </c>
      <c r="AN26" s="8" t="s">
        <v>780</v>
      </c>
      <c r="AO26" s="6" t="s">
        <v>683</v>
      </c>
      <c r="AP26" s="6" t="s">
        <v>783</v>
      </c>
      <c r="AQ26" s="6" t="s">
        <v>462</v>
      </c>
      <c r="AS26" s="6" t="s">
        <v>215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1640</v>
      </c>
      <c r="B27" s="6" t="s">
        <v>26</v>
      </c>
      <c r="C27" s="6" t="s">
        <v>462</v>
      </c>
      <c r="D27" s="6" t="s">
        <v>137</v>
      </c>
      <c r="E27" s="6" t="str">
        <f>SUBSTITUTE(Table2[[#This Row],[device_name]], "-", "_")</f>
        <v>kitchen_main_bulb_1</v>
      </c>
      <c r="F27" s="6" t="str">
        <f>IF(ISBLANK(E27), "", Table2[[#This Row],[unique_id]])</f>
        <v>kitchen_main_bulb_1</v>
      </c>
      <c r="H27" s="6" t="s">
        <v>139</v>
      </c>
      <c r="O27" s="8" t="s">
        <v>1157</v>
      </c>
      <c r="P27" s="6" t="s">
        <v>172</v>
      </c>
      <c r="Q27" s="6" t="s">
        <v>1107</v>
      </c>
      <c r="R27" s="6" t="str">
        <f>Table2[[#This Row],[entity_domain]]</f>
        <v>Lights</v>
      </c>
      <c r="S27" s="6" t="str">
        <f>_xlfn.CONCAT( Table2[[#This Row],[device_suggested_area]], " ",Table2[[#This Row],[powercalc_group_3]])</f>
        <v>Kitchen Lights</v>
      </c>
      <c r="T27" s="6"/>
      <c r="V27" s="8"/>
      <c r="W27" s="8" t="s">
        <v>685</v>
      </c>
      <c r="X27" s="69">
        <v>8</v>
      </c>
      <c r="Y27" s="14" t="s">
        <v>1103</v>
      </c>
      <c r="Z27" s="14" t="s">
        <v>762</v>
      </c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27" s="6" t="str">
        <f>LOWER(_xlfn.CONCAT(Table2[[#This Row],[device_suggested_area]], "-",Table2[[#This Row],[device_identifiers]]))</f>
        <v>kitchen-main-bulb-1</v>
      </c>
      <c r="AN27" s="8" t="s">
        <v>780</v>
      </c>
      <c r="AO27" s="6" t="s">
        <v>684</v>
      </c>
      <c r="AP27" s="6" t="s">
        <v>783</v>
      </c>
      <c r="AQ27" s="6" t="s">
        <v>462</v>
      </c>
      <c r="AS27" s="6" t="s">
        <v>215</v>
      </c>
      <c r="AV27" s="6" t="s">
        <v>716</v>
      </c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>[["mac", "0x00178801040f8db2"]]</v>
      </c>
    </row>
    <row r="28" spans="1:52" ht="16" customHeight="1">
      <c r="A28" s="6">
        <v>1641</v>
      </c>
      <c r="B28" s="6" t="s">
        <v>26</v>
      </c>
      <c r="C28" s="6" t="s">
        <v>462</v>
      </c>
      <c r="D28" s="6" t="s">
        <v>137</v>
      </c>
      <c r="E28" s="6" t="str">
        <f>SUBSTITUTE(Table2[[#This Row],[device_name]], "-", "_")</f>
        <v>kitchen_main_bulb_2</v>
      </c>
      <c r="F28" s="6" t="str">
        <f>IF(ISBLANK(E28), "", Table2[[#This Row],[unique_id]])</f>
        <v>kitchen_main_bulb_2</v>
      </c>
      <c r="H28" s="6" t="s">
        <v>139</v>
      </c>
      <c r="O28" s="8" t="s">
        <v>1157</v>
      </c>
      <c r="P28" s="6" t="s">
        <v>172</v>
      </c>
      <c r="Q28" s="6" t="s">
        <v>1107</v>
      </c>
      <c r="R28" s="6" t="str">
        <f>Table2[[#This Row],[entity_domain]]</f>
        <v>Lights</v>
      </c>
      <c r="S28" s="6" t="str">
        <f>_xlfn.CONCAT( Table2[[#This Row],[device_suggested_area]], " ",Table2[[#This Row],[powercalc_group_3]])</f>
        <v>Kitchen Lights</v>
      </c>
      <c r="T28" s="6"/>
      <c r="V28" s="8"/>
      <c r="W28" s="8" t="s">
        <v>685</v>
      </c>
      <c r="X28" s="69">
        <v>8</v>
      </c>
      <c r="Y28" s="14" t="s">
        <v>1103</v>
      </c>
      <c r="Z28" s="14" t="s">
        <v>762</v>
      </c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28" s="6" t="str">
        <f>LOWER(_xlfn.CONCAT(Table2[[#This Row],[device_suggested_area]], "-",Table2[[#This Row],[device_identifiers]]))</f>
        <v>kitchen-main-bulb-2</v>
      </c>
      <c r="AN28" s="8" t="s">
        <v>780</v>
      </c>
      <c r="AO28" s="6" t="s">
        <v>691</v>
      </c>
      <c r="AP28" s="6" t="s">
        <v>783</v>
      </c>
      <c r="AQ28" s="6" t="s">
        <v>462</v>
      </c>
      <c r="AS28" s="6" t="s">
        <v>215</v>
      </c>
      <c r="AV28" s="6" t="s">
        <v>717</v>
      </c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>[["mac", "0x001788010343c34f"]]</v>
      </c>
    </row>
    <row r="29" spans="1:52" ht="16" customHeight="1">
      <c r="A29" s="6">
        <v>1642</v>
      </c>
      <c r="B29" s="6" t="s">
        <v>26</v>
      </c>
      <c r="C29" s="6" t="s">
        <v>462</v>
      </c>
      <c r="D29" s="6" t="s">
        <v>137</v>
      </c>
      <c r="E29" s="6" t="str">
        <f>SUBSTITUTE(Table2[[#This Row],[device_name]], "-", "_")</f>
        <v>kitchen_main_bulb_3</v>
      </c>
      <c r="F29" s="6" t="str">
        <f>IF(ISBLANK(E29), "", Table2[[#This Row],[unique_id]])</f>
        <v>kitchen_main_bulb_3</v>
      </c>
      <c r="H29" s="6" t="s">
        <v>139</v>
      </c>
      <c r="O29" s="8" t="s">
        <v>1157</v>
      </c>
      <c r="P29" s="6" t="s">
        <v>172</v>
      </c>
      <c r="Q29" s="6" t="s">
        <v>1107</v>
      </c>
      <c r="R29" s="6" t="str">
        <f>Table2[[#This Row],[entity_domain]]</f>
        <v>Lights</v>
      </c>
      <c r="S29" s="6" t="str">
        <f>_xlfn.CONCAT( Table2[[#This Row],[device_suggested_area]], " ",Table2[[#This Row],[powercalc_group_3]])</f>
        <v>Kitchen Lights</v>
      </c>
      <c r="T29" s="6"/>
      <c r="V29" s="8"/>
      <c r="W29" s="8" t="s">
        <v>685</v>
      </c>
      <c r="X29" s="69">
        <v>8</v>
      </c>
      <c r="Y29" s="14" t="s">
        <v>1103</v>
      </c>
      <c r="Z29" s="14" t="s">
        <v>762</v>
      </c>
      <c r="AB29" s="66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K29" s="6"/>
      <c r="AL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29" s="6" t="str">
        <f>LOWER(_xlfn.CONCAT(Table2[[#This Row],[device_suggested_area]], "-",Table2[[#This Row],[device_identifiers]]))</f>
        <v>kitchen-main-bulb-3</v>
      </c>
      <c r="AN29" s="8" t="s">
        <v>780</v>
      </c>
      <c r="AO29" s="6" t="s">
        <v>692</v>
      </c>
      <c r="AP29" s="6" t="s">
        <v>783</v>
      </c>
      <c r="AQ29" s="6" t="s">
        <v>462</v>
      </c>
      <c r="AS29" s="6" t="s">
        <v>215</v>
      </c>
      <c r="AV29" s="6" t="s">
        <v>718</v>
      </c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>[["mac", "0x001788010343c147"]]</v>
      </c>
    </row>
    <row r="30" spans="1:52" ht="16" customHeight="1">
      <c r="A30" s="6">
        <v>1643</v>
      </c>
      <c r="B30" s="6" t="s">
        <v>26</v>
      </c>
      <c r="C30" s="6" t="s">
        <v>462</v>
      </c>
      <c r="D30" s="6" t="s">
        <v>137</v>
      </c>
      <c r="E30" s="6" t="str">
        <f>SUBSTITUTE(Table2[[#This Row],[device_name]], "-", "_")</f>
        <v>kitchen_main_bulb_4</v>
      </c>
      <c r="F30" s="6" t="str">
        <f>IF(ISBLANK(E30), "", Table2[[#This Row],[unique_id]])</f>
        <v>kitchen_main_bulb_4</v>
      </c>
      <c r="H30" s="6" t="s">
        <v>139</v>
      </c>
      <c r="O30" s="8" t="s">
        <v>1157</v>
      </c>
      <c r="P30" s="6" t="s">
        <v>172</v>
      </c>
      <c r="Q30" s="6" t="s">
        <v>1107</v>
      </c>
      <c r="R30" s="6" t="str">
        <f>Table2[[#This Row],[entity_domain]]</f>
        <v>Lights</v>
      </c>
      <c r="S30" s="6" t="str">
        <f>_xlfn.CONCAT( Table2[[#This Row],[device_suggested_area]], " ",Table2[[#This Row],[powercalc_group_3]])</f>
        <v>Kitchen Lights</v>
      </c>
      <c r="T30" s="6"/>
      <c r="V30" s="8"/>
      <c r="W30" s="8" t="s">
        <v>685</v>
      </c>
      <c r="X30" s="69">
        <v>8</v>
      </c>
      <c r="Y30" s="14" t="s">
        <v>1103</v>
      </c>
      <c r="Z30" s="14" t="s">
        <v>762</v>
      </c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K30" s="6"/>
      <c r="AL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30" s="6" t="str">
        <f>LOWER(_xlfn.CONCAT(Table2[[#This Row],[device_suggested_area]], "-",Table2[[#This Row],[device_identifiers]]))</f>
        <v>kitchen-main-bulb-4</v>
      </c>
      <c r="AN30" s="8" t="s">
        <v>780</v>
      </c>
      <c r="AO30" s="6" t="s">
        <v>696</v>
      </c>
      <c r="AP30" s="6" t="s">
        <v>783</v>
      </c>
      <c r="AQ30" s="6" t="s">
        <v>462</v>
      </c>
      <c r="AS30" s="6" t="s">
        <v>215</v>
      </c>
      <c r="AV30" s="6" t="s">
        <v>719</v>
      </c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>[["mac", "0x001788010343b9d8"]]</v>
      </c>
    </row>
    <row r="31" spans="1:52" ht="16" customHeight="1">
      <c r="A31" s="6">
        <v>1646</v>
      </c>
      <c r="B31" s="6" t="s">
        <v>26</v>
      </c>
      <c r="C31" s="6" t="s">
        <v>462</v>
      </c>
      <c r="D31" s="6" t="s">
        <v>137</v>
      </c>
      <c r="E31" s="6" t="s">
        <v>342</v>
      </c>
      <c r="F31" s="6" t="str">
        <f>IF(ISBLANK(E31), "", Table2[[#This Row],[unique_id]])</f>
        <v>laundry_main</v>
      </c>
      <c r="G31" s="6" t="s">
        <v>213</v>
      </c>
      <c r="H31" s="6" t="s">
        <v>139</v>
      </c>
      <c r="I31" s="6" t="s">
        <v>132</v>
      </c>
      <c r="J31" s="6" t="s">
        <v>1068</v>
      </c>
      <c r="K31" s="6" t="s">
        <v>986</v>
      </c>
      <c r="M31" s="6" t="s">
        <v>136</v>
      </c>
      <c r="T31" s="6"/>
      <c r="V31" s="8"/>
      <c r="W31" s="8" t="s">
        <v>686</v>
      </c>
      <c r="X31" s="69">
        <v>9</v>
      </c>
      <c r="Y31" s="14" t="s">
        <v>1105</v>
      </c>
      <c r="Z31" s="14" t="s">
        <v>762</v>
      </c>
      <c r="AD31" s="6" t="s">
        <v>322</v>
      </c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</v>
      </c>
      <c r="AM31" s="6" t="str">
        <f>LOWER(_xlfn.CONCAT(Table2[[#This Row],[device_suggested_area]], "-",Table2[[#This Row],[device_identifiers]]))</f>
        <v>laundry-main</v>
      </c>
      <c r="AN31" s="8" t="s">
        <v>682</v>
      </c>
      <c r="AO31" s="6" t="s">
        <v>683</v>
      </c>
      <c r="AP31" s="6" t="s">
        <v>681</v>
      </c>
      <c r="AQ31" s="6" t="s">
        <v>462</v>
      </c>
      <c r="AS31" s="6" t="s">
        <v>223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6">
        <v>1647</v>
      </c>
      <c r="B32" s="6" t="s">
        <v>26</v>
      </c>
      <c r="C32" s="6" t="s">
        <v>462</v>
      </c>
      <c r="D32" s="6" t="s">
        <v>137</v>
      </c>
      <c r="E32" s="6" t="str">
        <f>SUBSTITUTE(Table2[[#This Row],[device_name]], "-", "_")</f>
        <v>laundry_main_bulb_1</v>
      </c>
      <c r="F32" s="6" t="str">
        <f>IF(ISBLANK(E32), "", Table2[[#This Row],[unique_id]])</f>
        <v>laundry_main_bulb_1</v>
      </c>
      <c r="H32" s="6" t="s">
        <v>139</v>
      </c>
      <c r="O32" s="8" t="s">
        <v>1157</v>
      </c>
      <c r="P32" s="6" t="s">
        <v>172</v>
      </c>
      <c r="Q32" s="6" t="s">
        <v>1107</v>
      </c>
      <c r="R32" s="6" t="str">
        <f>Table2[[#This Row],[entity_domain]]</f>
        <v>Lights</v>
      </c>
      <c r="S32" s="6" t="str">
        <f>_xlfn.CONCAT( Table2[[#This Row],[device_suggested_area]], " ",Table2[[#This Row],[powercalc_group_3]])</f>
        <v>Laundry Lights</v>
      </c>
      <c r="T32" s="6"/>
      <c r="V32" s="8"/>
      <c r="W32" s="8" t="s">
        <v>685</v>
      </c>
      <c r="X32" s="69">
        <v>9</v>
      </c>
      <c r="Y32" s="14" t="s">
        <v>1103</v>
      </c>
      <c r="Z32" s="14" t="s">
        <v>762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32" s="6" t="str">
        <f>LOWER(_xlfn.CONCAT(Table2[[#This Row],[device_suggested_area]], "-",Table2[[#This Row],[device_identifiers]]))</f>
        <v>laundry-main-bulb-1</v>
      </c>
      <c r="AN32" s="8" t="s">
        <v>682</v>
      </c>
      <c r="AO32" s="6" t="s">
        <v>684</v>
      </c>
      <c r="AP32" s="6" t="s">
        <v>681</v>
      </c>
      <c r="AQ32" s="6" t="s">
        <v>462</v>
      </c>
      <c r="AS32" s="6" t="s">
        <v>223</v>
      </c>
      <c r="AV32" s="6" t="s">
        <v>720</v>
      </c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>[["mac", "0x0017880104eaa288"]]</v>
      </c>
    </row>
    <row r="33" spans="1:52" ht="16" customHeight="1">
      <c r="A33" s="6">
        <v>1648</v>
      </c>
      <c r="B33" s="6" t="s">
        <v>26</v>
      </c>
      <c r="C33" s="6" t="s">
        <v>462</v>
      </c>
      <c r="D33" s="6" t="s">
        <v>137</v>
      </c>
      <c r="E33" s="6" t="s">
        <v>343</v>
      </c>
      <c r="F33" s="6" t="str">
        <f>IF(ISBLANK(E33), "", Table2[[#This Row],[unique_id]])</f>
        <v>pantry_main</v>
      </c>
      <c r="G33" s="6" t="s">
        <v>212</v>
      </c>
      <c r="H33" s="6" t="s">
        <v>139</v>
      </c>
      <c r="I33" s="6" t="s">
        <v>132</v>
      </c>
      <c r="J33" s="6" t="s">
        <v>1068</v>
      </c>
      <c r="K33" s="6" t="s">
        <v>986</v>
      </c>
      <c r="M33" s="6" t="s">
        <v>136</v>
      </c>
      <c r="T33" s="6"/>
      <c r="V33" s="8"/>
      <c r="W33" s="8" t="s">
        <v>686</v>
      </c>
      <c r="X33" s="69">
        <v>10</v>
      </c>
      <c r="Y33" s="14" t="s">
        <v>1105</v>
      </c>
      <c r="Z33" s="14" t="s">
        <v>762</v>
      </c>
      <c r="AD33" s="6" t="s">
        <v>322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</v>
      </c>
      <c r="AM33" s="6" t="str">
        <f>LOWER(_xlfn.CONCAT(Table2[[#This Row],[device_suggested_area]], "-",Table2[[#This Row],[device_identifiers]]))</f>
        <v>pantry-main</v>
      </c>
      <c r="AN33" s="8" t="s">
        <v>682</v>
      </c>
      <c r="AO33" s="6" t="s">
        <v>683</v>
      </c>
      <c r="AP33" s="6" t="s">
        <v>681</v>
      </c>
      <c r="AQ33" s="6" t="s">
        <v>462</v>
      </c>
      <c r="AS33" s="6" t="s">
        <v>221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6">
        <v>1649</v>
      </c>
      <c r="B34" s="6" t="s">
        <v>26</v>
      </c>
      <c r="C34" s="6" t="s">
        <v>462</v>
      </c>
      <c r="D34" s="6" t="s">
        <v>137</v>
      </c>
      <c r="E34" s="6" t="str">
        <f>SUBSTITUTE(Table2[[#This Row],[device_name]], "-", "_")</f>
        <v>pantry_main_bulb_1</v>
      </c>
      <c r="F34" s="6" t="str">
        <f>IF(ISBLANK(E34), "", Table2[[#This Row],[unique_id]])</f>
        <v>pantry_main_bulb_1</v>
      </c>
      <c r="H34" s="6" t="s">
        <v>139</v>
      </c>
      <c r="O34" s="8" t="s">
        <v>1157</v>
      </c>
      <c r="P34" s="6" t="s">
        <v>172</v>
      </c>
      <c r="Q34" s="6" t="s">
        <v>1107</v>
      </c>
      <c r="R34" s="6" t="str">
        <f>Table2[[#This Row],[entity_domain]]</f>
        <v>Lights</v>
      </c>
      <c r="S34" s="6" t="str">
        <f>_xlfn.CONCAT( Table2[[#This Row],[device_suggested_area]], " ",Table2[[#This Row],[powercalc_group_3]])</f>
        <v>Pantry Lights</v>
      </c>
      <c r="T34" s="6"/>
      <c r="V34" s="8"/>
      <c r="W34" s="8" t="s">
        <v>685</v>
      </c>
      <c r="X34" s="69">
        <v>10</v>
      </c>
      <c r="Y34" s="14" t="s">
        <v>1103</v>
      </c>
      <c r="Z34" s="14" t="s">
        <v>762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34" s="6" t="str">
        <f>LOWER(_xlfn.CONCAT(Table2[[#This Row],[device_suggested_area]], "-",Table2[[#This Row],[device_identifiers]]))</f>
        <v>pantry-main-bulb-1</v>
      </c>
      <c r="AN34" s="8" t="s">
        <v>682</v>
      </c>
      <c r="AO34" s="6" t="s">
        <v>684</v>
      </c>
      <c r="AP34" s="6" t="s">
        <v>681</v>
      </c>
      <c r="AQ34" s="6" t="s">
        <v>462</v>
      </c>
      <c r="AS34" s="6" t="s">
        <v>221</v>
      </c>
      <c r="AV34" s="6" t="s">
        <v>721</v>
      </c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>[["mac", "0x0017880104eaa272"]]</v>
      </c>
    </row>
    <row r="35" spans="1:52" ht="16" customHeight="1">
      <c r="A35" s="6">
        <v>1650</v>
      </c>
      <c r="B35" s="6" t="s">
        <v>26</v>
      </c>
      <c r="C35" s="6" t="s">
        <v>462</v>
      </c>
      <c r="D35" s="6" t="s">
        <v>137</v>
      </c>
      <c r="E35" s="6" t="s">
        <v>344</v>
      </c>
      <c r="F35" s="6" t="str">
        <f>IF(ISBLANK(E35), "", Table2[[#This Row],[unique_id]])</f>
        <v>office_main</v>
      </c>
      <c r="G35" s="6" t="s">
        <v>208</v>
      </c>
      <c r="H35" s="6" t="s">
        <v>139</v>
      </c>
      <c r="I35" s="6" t="s">
        <v>132</v>
      </c>
      <c r="J35" s="6" t="s">
        <v>1068</v>
      </c>
      <c r="M35" s="6" t="s">
        <v>136</v>
      </c>
      <c r="T35" s="6"/>
      <c r="V35" s="8"/>
      <c r="W35" s="8" t="s">
        <v>686</v>
      </c>
      <c r="X35" s="69">
        <v>11</v>
      </c>
      <c r="Y35" s="14" t="s">
        <v>1105</v>
      </c>
      <c r="Z35" s="14" t="s">
        <v>763</v>
      </c>
      <c r="AD35" s="6" t="s">
        <v>322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</v>
      </c>
      <c r="AM35" s="6" t="str">
        <f>LOWER(_xlfn.CONCAT(Table2[[#This Row],[device_suggested_area]], "-",Table2[[#This Row],[device_identifiers]]))</f>
        <v>office-main</v>
      </c>
      <c r="AN35" s="8" t="s">
        <v>780</v>
      </c>
      <c r="AO35" s="6" t="s">
        <v>683</v>
      </c>
      <c r="AP35" s="6" t="s">
        <v>783</v>
      </c>
      <c r="AQ35" s="6" t="s">
        <v>462</v>
      </c>
      <c r="AS35" s="6" t="s">
        <v>222</v>
      </c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1651</v>
      </c>
      <c r="B36" s="6" t="s">
        <v>26</v>
      </c>
      <c r="C36" s="6" t="s">
        <v>462</v>
      </c>
      <c r="D36" s="6" t="s">
        <v>137</v>
      </c>
      <c r="E36" s="6" t="str">
        <f>SUBSTITUTE(Table2[[#This Row],[device_name]], "-", "_")</f>
        <v>office_main_bulb_1</v>
      </c>
      <c r="F36" s="6" t="str">
        <f>IF(ISBLANK(E36), "", Table2[[#This Row],[unique_id]])</f>
        <v>office_main_bulb_1</v>
      </c>
      <c r="H36" s="6" t="s">
        <v>139</v>
      </c>
      <c r="O36" s="8" t="s">
        <v>1157</v>
      </c>
      <c r="P36" s="6" t="s">
        <v>172</v>
      </c>
      <c r="Q36" s="6" t="s">
        <v>1107</v>
      </c>
      <c r="R36" s="6" t="str">
        <f>Table2[[#This Row],[entity_domain]]</f>
        <v>Lights</v>
      </c>
      <c r="S36" s="6" t="str">
        <f>_xlfn.CONCAT( Table2[[#This Row],[device_suggested_area]], " ",Table2[[#This Row],[powercalc_group_3]])</f>
        <v>Office Lights</v>
      </c>
      <c r="T36" s="6"/>
      <c r="V36" s="8"/>
      <c r="W36" s="8" t="s">
        <v>685</v>
      </c>
      <c r="X36" s="69">
        <v>11</v>
      </c>
      <c r="Y36" s="14" t="s">
        <v>1103</v>
      </c>
      <c r="Z36" s="14" t="s">
        <v>763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36" s="6" t="str">
        <f>LOWER(_xlfn.CONCAT(Table2[[#This Row],[device_suggested_area]], "-",Table2[[#This Row],[device_identifiers]]))</f>
        <v>office-main-bulb-1</v>
      </c>
      <c r="AN36" s="8" t="s">
        <v>780</v>
      </c>
      <c r="AO36" s="6" t="s">
        <v>684</v>
      </c>
      <c r="AP36" s="6" t="s">
        <v>783</v>
      </c>
      <c r="AQ36" s="6" t="s">
        <v>462</v>
      </c>
      <c r="AS36" s="6" t="s">
        <v>222</v>
      </c>
      <c r="AV36" s="6" t="s">
        <v>722</v>
      </c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>[["mac", "0x00178801040edfae"]]</v>
      </c>
    </row>
    <row r="37" spans="1:52" ht="16" customHeight="1">
      <c r="A37" s="6">
        <v>1652</v>
      </c>
      <c r="B37" s="6" t="s">
        <v>26</v>
      </c>
      <c r="C37" s="6" t="s">
        <v>462</v>
      </c>
      <c r="D37" s="6" t="s">
        <v>137</v>
      </c>
      <c r="E37" s="6" t="s">
        <v>345</v>
      </c>
      <c r="F37" s="6" t="str">
        <f>IF(ISBLANK(E37), "", Table2[[#This Row],[unique_id]])</f>
        <v>bathroom_main</v>
      </c>
      <c r="G37" s="6" t="s">
        <v>207</v>
      </c>
      <c r="H37" s="6" t="s">
        <v>139</v>
      </c>
      <c r="I37" s="6" t="s">
        <v>132</v>
      </c>
      <c r="J37" s="6" t="s">
        <v>1068</v>
      </c>
      <c r="K37" s="6" t="s">
        <v>987</v>
      </c>
      <c r="M37" s="6" t="s">
        <v>136</v>
      </c>
      <c r="T37" s="6"/>
      <c r="V37" s="8"/>
      <c r="W37" s="8" t="s">
        <v>686</v>
      </c>
      <c r="X37" s="69">
        <v>12</v>
      </c>
      <c r="Y37" s="14" t="s">
        <v>1105</v>
      </c>
      <c r="Z37" s="14" t="s">
        <v>760</v>
      </c>
      <c r="AD37" s="6" t="s">
        <v>322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</v>
      </c>
      <c r="AM37" s="6" t="str">
        <f>LOWER(_xlfn.CONCAT(Table2[[#This Row],[device_suggested_area]], "-",Table2[[#This Row],[device_identifiers]]))</f>
        <v>bathroom-main</v>
      </c>
      <c r="AN37" s="8" t="s">
        <v>682</v>
      </c>
      <c r="AO37" s="6" t="s">
        <v>683</v>
      </c>
      <c r="AP37" s="6" t="s">
        <v>681</v>
      </c>
      <c r="AQ37" s="6" t="s">
        <v>462</v>
      </c>
      <c r="AS37" s="6" t="s">
        <v>423</v>
      </c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1653</v>
      </c>
      <c r="B38" s="6" t="s">
        <v>26</v>
      </c>
      <c r="C38" s="6" t="s">
        <v>462</v>
      </c>
      <c r="D38" s="6" t="s">
        <v>137</v>
      </c>
      <c r="E38" s="6" t="str">
        <f>SUBSTITUTE(Table2[[#This Row],[device_name]], "-", "_")</f>
        <v>bathroom_main_bulb_1</v>
      </c>
      <c r="F38" s="6" t="str">
        <f>IF(ISBLANK(E38), "", Table2[[#This Row],[unique_id]])</f>
        <v>bathroom_main_bulb_1</v>
      </c>
      <c r="H38" s="6" t="s">
        <v>139</v>
      </c>
      <c r="O38" s="8" t="s">
        <v>1157</v>
      </c>
      <c r="P38" s="6" t="s">
        <v>172</v>
      </c>
      <c r="Q38" s="6" t="s">
        <v>1107</v>
      </c>
      <c r="R38" s="6" t="str">
        <f>Table2[[#This Row],[entity_domain]]</f>
        <v>Lights</v>
      </c>
      <c r="S38" s="6" t="str">
        <f>_xlfn.CONCAT( Table2[[#This Row],[device_suggested_area]], " ",Table2[[#This Row],[powercalc_group_3]])</f>
        <v>Bathroom Lights</v>
      </c>
      <c r="T38" s="6"/>
      <c r="V38" s="8"/>
      <c r="W38" s="8" t="s">
        <v>685</v>
      </c>
      <c r="X38" s="69">
        <v>12</v>
      </c>
      <c r="Y38" s="14" t="s">
        <v>1103</v>
      </c>
      <c r="Z38" s="14" t="s">
        <v>760</v>
      </c>
      <c r="AF38" s="8"/>
      <c r="AH38" s="6" t="str">
        <f>IF(ISBLANK(AG38),  "", _xlfn.CONCAT("haas/entity/sensor/", LOWER(C38), "/", E38, "/config"))</f>
        <v/>
      </c>
      <c r="AI38" s="6" t="str">
        <f>IF(ISBLANK(AG38),  "", _xlfn.CONCAT(LOWER(C38), "/", E38))</f>
        <v/>
      </c>
      <c r="AK38" s="6"/>
      <c r="AL3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38" s="6" t="str">
        <f>LOWER(_xlfn.CONCAT(Table2[[#This Row],[device_suggested_area]], "-",Table2[[#This Row],[device_identifiers]]))</f>
        <v>bathroom-main-bulb-1</v>
      </c>
      <c r="AN38" s="8" t="s">
        <v>682</v>
      </c>
      <c r="AO38" s="6" t="s">
        <v>684</v>
      </c>
      <c r="AP38" s="6" t="s">
        <v>681</v>
      </c>
      <c r="AQ38" s="6" t="s">
        <v>462</v>
      </c>
      <c r="AS38" s="6" t="s">
        <v>423</v>
      </c>
      <c r="AV38" s="6" t="s">
        <v>723</v>
      </c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>[["mac", "0x00178801040edcad"]]</v>
      </c>
    </row>
    <row r="39" spans="1:52" ht="16" customHeight="1">
      <c r="A39" s="6">
        <v>1654</v>
      </c>
      <c r="B39" s="6" t="s">
        <v>26</v>
      </c>
      <c r="C39" s="6" t="s">
        <v>462</v>
      </c>
      <c r="D39" s="6" t="s">
        <v>137</v>
      </c>
      <c r="E39" s="6" t="s">
        <v>346</v>
      </c>
      <c r="F39" s="6" t="str">
        <f>IF(ISBLANK(E39), "", Table2[[#This Row],[unique_id]])</f>
        <v>ensuite_main</v>
      </c>
      <c r="G39" s="6" t="s">
        <v>206</v>
      </c>
      <c r="H39" s="6" t="s">
        <v>139</v>
      </c>
      <c r="I39" s="6" t="s">
        <v>132</v>
      </c>
      <c r="J39" s="6" t="s">
        <v>1068</v>
      </c>
      <c r="K39" s="6" t="s">
        <v>987</v>
      </c>
      <c r="M39" s="6" t="s">
        <v>136</v>
      </c>
      <c r="T39" s="6"/>
      <c r="V39" s="8"/>
      <c r="W39" s="8" t="s">
        <v>686</v>
      </c>
      <c r="X39" s="69">
        <v>13</v>
      </c>
      <c r="Y39" s="14" t="s">
        <v>1105</v>
      </c>
      <c r="Z39" s="14" t="s">
        <v>760</v>
      </c>
      <c r="AD39" s="6" t="s">
        <v>322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</v>
      </c>
      <c r="AM39" s="6" t="str">
        <f>LOWER(_xlfn.CONCAT(Table2[[#This Row],[device_suggested_area]], "-",Table2[[#This Row],[device_identifiers]]))</f>
        <v>ensuite-main</v>
      </c>
      <c r="AN39" s="8" t="s">
        <v>780</v>
      </c>
      <c r="AO39" s="6" t="s">
        <v>683</v>
      </c>
      <c r="AP39" s="6" t="s">
        <v>783</v>
      </c>
      <c r="AQ39" s="6" t="s">
        <v>462</v>
      </c>
      <c r="AS39" s="6" t="s">
        <v>496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1655</v>
      </c>
      <c r="B40" s="6" t="s">
        <v>26</v>
      </c>
      <c r="C40" s="6" t="s">
        <v>462</v>
      </c>
      <c r="D40" s="6" t="s">
        <v>137</v>
      </c>
      <c r="E40" s="6" t="str">
        <f>SUBSTITUTE(Table2[[#This Row],[device_name]], "-", "_")</f>
        <v>ensuite_main_bulb_1</v>
      </c>
      <c r="F40" s="6" t="str">
        <f>IF(ISBLANK(E40), "", Table2[[#This Row],[unique_id]])</f>
        <v>ensuite_main_bulb_1</v>
      </c>
      <c r="H40" s="6" t="s">
        <v>139</v>
      </c>
      <c r="O40" s="8" t="s">
        <v>1157</v>
      </c>
      <c r="P40" s="6" t="s">
        <v>172</v>
      </c>
      <c r="Q40" s="6" t="s">
        <v>1107</v>
      </c>
      <c r="R40" s="6" t="str">
        <f>Table2[[#This Row],[entity_domain]]</f>
        <v>Lights</v>
      </c>
      <c r="S40" s="6" t="str">
        <f>_xlfn.CONCAT( Table2[[#This Row],[device_suggested_area]], " ",Table2[[#This Row],[powercalc_group_3]])</f>
        <v>Ensuite Lights</v>
      </c>
      <c r="T40" s="6"/>
      <c r="V40" s="8"/>
      <c r="W40" s="8" t="s">
        <v>685</v>
      </c>
      <c r="X40" s="69">
        <v>13</v>
      </c>
      <c r="Y40" s="14" t="s">
        <v>1103</v>
      </c>
      <c r="Z40" s="14" t="s">
        <v>760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40" s="6" t="str">
        <f>LOWER(_xlfn.CONCAT(Table2[[#This Row],[device_suggested_area]], "-",Table2[[#This Row],[device_identifiers]]))</f>
        <v>ensuite-main-bulb-1</v>
      </c>
      <c r="AN40" s="8" t="s">
        <v>780</v>
      </c>
      <c r="AO40" s="6" t="s">
        <v>684</v>
      </c>
      <c r="AP40" s="6" t="s">
        <v>783</v>
      </c>
      <c r="AQ40" s="6" t="s">
        <v>462</v>
      </c>
      <c r="AS40" s="6" t="s">
        <v>496</v>
      </c>
      <c r="AV40" s="6" t="s">
        <v>724</v>
      </c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>[["mac", "0x00178801040eddb2"]]</v>
      </c>
    </row>
    <row r="41" spans="1:52" ht="16" customHeight="1">
      <c r="A41" s="6">
        <v>1660</v>
      </c>
      <c r="B41" s="6" t="s">
        <v>26</v>
      </c>
      <c r="C41" s="6" t="s">
        <v>462</v>
      </c>
      <c r="D41" s="6" t="s">
        <v>137</v>
      </c>
      <c r="E41" s="6" t="s">
        <v>347</v>
      </c>
      <c r="F41" s="6" t="str">
        <f>IF(ISBLANK(E41), "", Table2[[#This Row],[unique_id]])</f>
        <v>wardrobe_main</v>
      </c>
      <c r="G41" s="6" t="s">
        <v>210</v>
      </c>
      <c r="H41" s="6" t="s">
        <v>139</v>
      </c>
      <c r="I41" s="6" t="s">
        <v>132</v>
      </c>
      <c r="J41" s="6" t="s">
        <v>1068</v>
      </c>
      <c r="K41" s="67" t="s">
        <v>986</v>
      </c>
      <c r="M41" s="6" t="s">
        <v>136</v>
      </c>
      <c r="T41" s="6"/>
      <c r="V41" s="8"/>
      <c r="W41" s="8" t="s">
        <v>686</v>
      </c>
      <c r="X41" s="69">
        <v>14</v>
      </c>
      <c r="Y41" s="14" t="s">
        <v>1105</v>
      </c>
      <c r="Z41" s="14" t="s">
        <v>760</v>
      </c>
      <c r="AD41" s="6" t="s">
        <v>322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</v>
      </c>
      <c r="AM41" s="6" t="str">
        <f>LOWER(_xlfn.CONCAT(Table2[[#This Row],[device_suggested_area]], "-",Table2[[#This Row],[device_identifiers]]))</f>
        <v>wardrobe-main</v>
      </c>
      <c r="AN41" s="8" t="s">
        <v>780</v>
      </c>
      <c r="AO41" s="6" t="s">
        <v>683</v>
      </c>
      <c r="AP41" s="6" t="s">
        <v>783</v>
      </c>
      <c r="AQ41" s="6" t="s">
        <v>462</v>
      </c>
      <c r="AS41" s="6" t="s">
        <v>693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1661</v>
      </c>
      <c r="B42" s="6" t="s">
        <v>26</v>
      </c>
      <c r="C42" s="6" t="s">
        <v>462</v>
      </c>
      <c r="D42" s="6" t="s">
        <v>137</v>
      </c>
      <c r="E42" s="6" t="str">
        <f>SUBSTITUTE(Table2[[#This Row],[device_name]], "-", "_")</f>
        <v>wardrobe_main_bulb_1</v>
      </c>
      <c r="F42" s="6" t="str">
        <f>IF(ISBLANK(E42), "", Table2[[#This Row],[unique_id]])</f>
        <v>wardrobe_main_bulb_1</v>
      </c>
      <c r="H42" s="6" t="s">
        <v>139</v>
      </c>
      <c r="O42" s="8" t="s">
        <v>1157</v>
      </c>
      <c r="P42" s="6" t="s">
        <v>172</v>
      </c>
      <c r="Q42" s="6" t="s">
        <v>1107</v>
      </c>
      <c r="R42" s="6" t="str">
        <f>Table2[[#This Row],[entity_domain]]</f>
        <v>Lights</v>
      </c>
      <c r="S42" s="6" t="str">
        <f>_xlfn.CONCAT( Table2[[#This Row],[device_suggested_area]], " ",Table2[[#This Row],[powercalc_group_3]])</f>
        <v>Wardrobe Lights</v>
      </c>
      <c r="T42" s="6"/>
      <c r="V42" s="8"/>
      <c r="W42" s="8" t="s">
        <v>685</v>
      </c>
      <c r="X42" s="69">
        <v>14</v>
      </c>
      <c r="Y42" s="14" t="s">
        <v>1103</v>
      </c>
      <c r="Z42" s="14" t="s">
        <v>760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42" s="6" t="str">
        <f>LOWER(_xlfn.CONCAT(Table2[[#This Row],[device_suggested_area]], "-",Table2[[#This Row],[device_identifiers]]))</f>
        <v>wardrobe-main-bulb-1</v>
      </c>
      <c r="AN42" s="8" t="s">
        <v>780</v>
      </c>
      <c r="AO42" s="6" t="s">
        <v>684</v>
      </c>
      <c r="AP42" s="6" t="s">
        <v>783</v>
      </c>
      <c r="AQ42" s="6" t="s">
        <v>462</v>
      </c>
      <c r="AS42" s="6" t="s">
        <v>693</v>
      </c>
      <c r="AV42" s="6" t="s">
        <v>725</v>
      </c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>[["mac", "0x00178801040ede93"]]</v>
      </c>
    </row>
    <row r="43" spans="1:52" ht="16" customHeight="1">
      <c r="A43" s="6">
        <v>1601</v>
      </c>
      <c r="B43" s="6" t="s">
        <v>26</v>
      </c>
      <c r="C43" s="6" t="s">
        <v>462</v>
      </c>
      <c r="D43" s="6" t="s">
        <v>137</v>
      </c>
      <c r="E43" s="6" t="s">
        <v>348</v>
      </c>
      <c r="F43" s="6" t="str">
        <f>IF(ISBLANK(E43), "", Table2[[#This Row],[unique_id]])</f>
        <v>ada_lamp</v>
      </c>
      <c r="G43" s="6" t="s">
        <v>204</v>
      </c>
      <c r="H43" s="6" t="s">
        <v>139</v>
      </c>
      <c r="I43" s="6" t="s">
        <v>132</v>
      </c>
      <c r="J43" s="6" t="s">
        <v>728</v>
      </c>
      <c r="K43" s="6" t="s">
        <v>985</v>
      </c>
      <c r="M43" s="6" t="s">
        <v>136</v>
      </c>
      <c r="T43" s="6"/>
      <c r="V43" s="8"/>
      <c r="W43" s="8" t="s">
        <v>686</v>
      </c>
      <c r="X43" s="69">
        <v>1</v>
      </c>
      <c r="Y43" s="14" t="s">
        <v>1105</v>
      </c>
      <c r="Z43" s="14" t="s">
        <v>761</v>
      </c>
      <c r="AD43" s="6" t="s">
        <v>322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</v>
      </c>
      <c r="AM43" s="6" t="str">
        <f>LOWER(_xlfn.CONCAT(Table2[[#This Row],[device_suggested_area]], "-",Table2[[#This Row],[device_identifiers]]))</f>
        <v>ada-lamp</v>
      </c>
      <c r="AN43" s="8" t="s">
        <v>780</v>
      </c>
      <c r="AO43" s="6" t="s">
        <v>694</v>
      </c>
      <c r="AP43" s="6" t="s">
        <v>783</v>
      </c>
      <c r="AQ43" s="6" t="s">
        <v>462</v>
      </c>
      <c r="AS43" s="6" t="s">
        <v>130</v>
      </c>
      <c r="AT43" s="6" t="s">
        <v>1004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1602</v>
      </c>
      <c r="B44" s="6" t="s">
        <v>26</v>
      </c>
      <c r="C44" s="6" t="s">
        <v>462</v>
      </c>
      <c r="D44" s="6" t="s">
        <v>137</v>
      </c>
      <c r="E44" s="6" t="str">
        <f>SUBSTITUTE(Table2[[#This Row],[device_name]], "-", "_")</f>
        <v>ada_lamp_bulb_1</v>
      </c>
      <c r="F44" s="6" t="str">
        <f>IF(ISBLANK(E44), "", Table2[[#This Row],[unique_id]])</f>
        <v>ada_lamp_bulb_1</v>
      </c>
      <c r="H44" s="6" t="s">
        <v>139</v>
      </c>
      <c r="O44" s="8" t="s">
        <v>1157</v>
      </c>
      <c r="P44" s="6" t="s">
        <v>172</v>
      </c>
      <c r="Q44" s="6" t="s">
        <v>1107</v>
      </c>
      <c r="R44" s="6" t="str">
        <f>Table2[[#This Row],[entity_domain]]</f>
        <v>Lights</v>
      </c>
      <c r="S44" s="6" t="str">
        <f>_xlfn.CONCAT( Table2[[#This Row],[device_suggested_area]], " ",Table2[[#This Row],[powercalc_group_3]])</f>
        <v>Ada Lights</v>
      </c>
      <c r="T44" s="6"/>
      <c r="V44" s="8"/>
      <c r="W44" s="8" t="s">
        <v>685</v>
      </c>
      <c r="X44" s="69">
        <v>1</v>
      </c>
      <c r="Y44" s="14" t="s">
        <v>1103</v>
      </c>
      <c r="Z44" s="14" t="s">
        <v>761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44" s="6" t="str">
        <f>LOWER(_xlfn.CONCAT(Table2[[#This Row],[device_suggested_area]], "-",Table2[[#This Row],[device_identifiers]]))</f>
        <v>ada-lamp-bulb-1</v>
      </c>
      <c r="AN44" s="8" t="s">
        <v>780</v>
      </c>
      <c r="AO44" s="6" t="s">
        <v>695</v>
      </c>
      <c r="AP44" s="6" t="s">
        <v>783</v>
      </c>
      <c r="AQ44" s="6" t="s">
        <v>462</v>
      </c>
      <c r="AS44" s="6" t="s">
        <v>130</v>
      </c>
      <c r="AT44" s="6" t="s">
        <v>1004</v>
      </c>
      <c r="AV44" s="6" t="s">
        <v>701</v>
      </c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>[["mac", "0x0017880103433075"]]</v>
      </c>
    </row>
    <row r="45" spans="1:52" ht="16" customHeight="1">
      <c r="A45" s="6">
        <v>1628</v>
      </c>
      <c r="B45" s="6" t="s">
        <v>26</v>
      </c>
      <c r="C45" s="6" t="s">
        <v>462</v>
      </c>
      <c r="D45" s="6" t="s">
        <v>137</v>
      </c>
      <c r="E45" s="6" t="s">
        <v>771</v>
      </c>
      <c r="F45" s="6" t="str">
        <f>IF(ISBLANK(E45), "", Table2[[#This Row],[unique_id]])</f>
        <v>lounge_lamp</v>
      </c>
      <c r="G45" s="6" t="s">
        <v>772</v>
      </c>
      <c r="H45" s="6" t="s">
        <v>139</v>
      </c>
      <c r="I45" s="6" t="s">
        <v>132</v>
      </c>
      <c r="J45" s="6" t="s">
        <v>728</v>
      </c>
      <c r="K45" s="6" t="s">
        <v>986</v>
      </c>
      <c r="M45" s="6" t="s">
        <v>136</v>
      </c>
      <c r="T45" s="6"/>
      <c r="V45" s="8"/>
      <c r="W45" s="8" t="s">
        <v>686</v>
      </c>
      <c r="X45" s="69">
        <v>15</v>
      </c>
      <c r="Y45" s="14" t="s">
        <v>1105</v>
      </c>
      <c r="Z45" s="14" t="s">
        <v>762</v>
      </c>
      <c r="AD45" s="6" t="s">
        <v>322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</v>
      </c>
      <c r="AM45" s="6" t="str">
        <f>LOWER(_xlfn.CONCAT(Table2[[#This Row],[device_suggested_area]], "-",Table2[[#This Row],[device_identifiers]]))</f>
        <v>lounge-lamp</v>
      </c>
      <c r="AN45" s="8" t="s">
        <v>682</v>
      </c>
      <c r="AO45" s="6" t="s">
        <v>694</v>
      </c>
      <c r="AP45" s="6" t="s">
        <v>681</v>
      </c>
      <c r="AQ45" s="6" t="s">
        <v>462</v>
      </c>
      <c r="AS45" s="6" t="s">
        <v>203</v>
      </c>
      <c r="AT45" s="6" t="s">
        <v>1004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1629</v>
      </c>
      <c r="B46" s="6" t="s">
        <v>26</v>
      </c>
      <c r="C46" s="6" t="s">
        <v>462</v>
      </c>
      <c r="D46" s="6" t="s">
        <v>137</v>
      </c>
      <c r="E46" s="6" t="str">
        <f>SUBSTITUTE(Table2[[#This Row],[device_name]], "-", "_")</f>
        <v>lounge_lamp_bulb_1</v>
      </c>
      <c r="F46" s="6" t="str">
        <f>IF(ISBLANK(E46), "", Table2[[#This Row],[unique_id]])</f>
        <v>lounge_lamp_bulb_1</v>
      </c>
      <c r="H46" s="6" t="s">
        <v>139</v>
      </c>
      <c r="O46" s="8" t="s">
        <v>1157</v>
      </c>
      <c r="P46" s="6" t="s">
        <v>172</v>
      </c>
      <c r="Q46" s="6" t="s">
        <v>1107</v>
      </c>
      <c r="R46" s="6" t="str">
        <f>Table2[[#This Row],[entity_domain]]</f>
        <v>Lights</v>
      </c>
      <c r="S46" s="6" t="str">
        <f>_xlfn.CONCAT( Table2[[#This Row],[device_suggested_area]], " ",Table2[[#This Row],[powercalc_group_3]])</f>
        <v>Lounge Lights</v>
      </c>
      <c r="T46" s="6"/>
      <c r="V46" s="8"/>
      <c r="W46" s="8" t="s">
        <v>685</v>
      </c>
      <c r="X46" s="69">
        <v>15</v>
      </c>
      <c r="Y46" s="14" t="s">
        <v>1103</v>
      </c>
      <c r="Z46" s="14" t="s">
        <v>761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46" s="6" t="str">
        <f>LOWER(_xlfn.CONCAT(Table2[[#This Row],[device_suggested_area]], "-",Table2[[#This Row],[device_identifiers]]))</f>
        <v>lounge-lamp-bulb-1</v>
      </c>
      <c r="AN46" s="8" t="s">
        <v>682</v>
      </c>
      <c r="AO46" s="6" t="s">
        <v>695</v>
      </c>
      <c r="AP46" s="6" t="s">
        <v>681</v>
      </c>
      <c r="AQ46" s="6" t="s">
        <v>462</v>
      </c>
      <c r="AS46" s="6" t="s">
        <v>203</v>
      </c>
      <c r="AT46" s="6" t="s">
        <v>1004</v>
      </c>
      <c r="AV46" s="6" t="s">
        <v>773</v>
      </c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>[["mac", "0x0017880106bc4f2d"]]</v>
      </c>
    </row>
    <row r="47" spans="1:52" ht="16" customHeight="1">
      <c r="A47" s="6">
        <v>1666</v>
      </c>
      <c r="B47" s="6" t="s">
        <v>26</v>
      </c>
      <c r="C47" s="6" t="s">
        <v>462</v>
      </c>
      <c r="D47" s="6" t="s">
        <v>137</v>
      </c>
      <c r="E47" s="6" t="s">
        <v>793</v>
      </c>
      <c r="F47" s="6" t="str">
        <f>IF(ISBLANK(E47), "", Table2[[#This Row],[unique_id]])</f>
        <v>garden_pedestals</v>
      </c>
      <c r="G47" s="6" t="s">
        <v>794</v>
      </c>
      <c r="H47" s="6" t="s">
        <v>139</v>
      </c>
      <c r="I47" s="6" t="s">
        <v>132</v>
      </c>
      <c r="J47" s="6" t="s">
        <v>1072</v>
      </c>
      <c r="M47" s="6" t="s">
        <v>136</v>
      </c>
      <c r="T47" s="6"/>
      <c r="V47" s="8"/>
      <c r="W47" s="8" t="s">
        <v>686</v>
      </c>
      <c r="X47" s="69">
        <v>16</v>
      </c>
      <c r="Y47" s="14" t="s">
        <v>1106</v>
      </c>
      <c r="Z47" s="14" t="s">
        <v>785</v>
      </c>
      <c r="AD47" s="6" t="s">
        <v>322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</v>
      </c>
      <c r="AM47" s="6" t="str">
        <f>LOWER(_xlfn.CONCAT(Table2[[#This Row],[device_suggested_area]], "-",Table2[[#This Row],[device_identifiers]]))</f>
        <v>garden-pedestals</v>
      </c>
      <c r="AN47" s="8" t="s">
        <v>782</v>
      </c>
      <c r="AO47" s="6" t="s">
        <v>796</v>
      </c>
      <c r="AP47" s="6" t="s">
        <v>784</v>
      </c>
      <c r="AQ47" s="6" t="s">
        <v>462</v>
      </c>
      <c r="AS47" s="6" t="s">
        <v>795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1667</v>
      </c>
      <c r="B48" s="6" t="s">
        <v>26</v>
      </c>
      <c r="C48" s="6" t="s">
        <v>462</v>
      </c>
      <c r="D48" s="6" t="s">
        <v>137</v>
      </c>
      <c r="E48" s="6" t="str">
        <f>SUBSTITUTE(Table2[[#This Row],[device_name]], "-", "_")</f>
        <v>garden_pedestals_bulb_1</v>
      </c>
      <c r="F48" s="6" t="str">
        <f>IF(ISBLANK(E48), "", Table2[[#This Row],[unique_id]])</f>
        <v>garden_pedestals_bulb_1</v>
      </c>
      <c r="H48" s="6" t="s">
        <v>139</v>
      </c>
      <c r="O48" s="8" t="s">
        <v>1157</v>
      </c>
      <c r="P48" s="6" t="s">
        <v>172</v>
      </c>
      <c r="Q48" s="6" t="s">
        <v>1107</v>
      </c>
      <c r="R48" s="6" t="str">
        <f>Table2[[#This Row],[entity_domain]]</f>
        <v>Lights</v>
      </c>
      <c r="S48" s="6" t="str">
        <f>_xlfn.CONCAT( Table2[[#This Row],[device_suggested_area]], " ",Table2[[#This Row],[powercalc_group_3]])</f>
        <v>Garden Lights</v>
      </c>
      <c r="T48" s="6"/>
      <c r="V48" s="8"/>
      <c r="W48" s="8" t="s">
        <v>685</v>
      </c>
      <c r="X48" s="69">
        <v>16</v>
      </c>
      <c r="Y48" s="14" t="s">
        <v>1103</v>
      </c>
      <c r="Z48" s="14" t="s">
        <v>785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48" s="6" t="str">
        <f>LOWER(_xlfn.CONCAT(Table2[[#This Row],[device_suggested_area]], "-",Table2[[#This Row],[device_identifiers]]))</f>
        <v>garden-pedestals-bulb-1</v>
      </c>
      <c r="AN48" s="8" t="s">
        <v>782</v>
      </c>
      <c r="AO48" s="6" t="s">
        <v>797</v>
      </c>
      <c r="AP48" s="6" t="s">
        <v>784</v>
      </c>
      <c r="AQ48" s="6" t="s">
        <v>462</v>
      </c>
      <c r="AS48" s="6" t="s">
        <v>795</v>
      </c>
      <c r="AV48" s="6" t="s">
        <v>781</v>
      </c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>[["mac", "0x001788010c692175"]]</v>
      </c>
    </row>
    <row r="49" spans="1:52" ht="16" customHeight="1">
      <c r="A49" s="6">
        <v>1668</v>
      </c>
      <c r="B49" s="6" t="s">
        <v>26</v>
      </c>
      <c r="C49" s="6" t="s">
        <v>462</v>
      </c>
      <c r="D49" s="6" t="s">
        <v>137</v>
      </c>
      <c r="E49" s="6" t="str">
        <f>SUBSTITUTE(Table2[[#This Row],[device_name]], "-", "_")</f>
        <v>garden_pedestals_bulb_2</v>
      </c>
      <c r="F49" s="6" t="str">
        <f>IF(ISBLANK(E49), "", Table2[[#This Row],[unique_id]])</f>
        <v>garden_pedestals_bulb_2</v>
      </c>
      <c r="H49" s="6" t="s">
        <v>139</v>
      </c>
      <c r="O49" s="8" t="s">
        <v>1157</v>
      </c>
      <c r="P49" s="6" t="s">
        <v>172</v>
      </c>
      <c r="Q49" s="6" t="s">
        <v>1107</v>
      </c>
      <c r="R49" s="6" t="str">
        <f>Table2[[#This Row],[entity_domain]]</f>
        <v>Lights</v>
      </c>
      <c r="S49" s="6" t="str">
        <f>_xlfn.CONCAT( Table2[[#This Row],[device_suggested_area]], " ",Table2[[#This Row],[powercalc_group_3]])</f>
        <v>Garden Lights</v>
      </c>
      <c r="T49" s="6"/>
      <c r="V49" s="8"/>
      <c r="W49" s="8" t="s">
        <v>685</v>
      </c>
      <c r="X49" s="69">
        <v>16</v>
      </c>
      <c r="Y49" s="14" t="s">
        <v>1103</v>
      </c>
      <c r="Z49" s="14" t="s">
        <v>785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49" s="6" t="str">
        <f>LOWER(_xlfn.CONCAT(Table2[[#This Row],[device_suggested_area]], "-",Table2[[#This Row],[device_identifiers]]))</f>
        <v>garden-pedestals-bulb-2</v>
      </c>
      <c r="AN49" s="8" t="s">
        <v>782</v>
      </c>
      <c r="AO49" s="6" t="s">
        <v>798</v>
      </c>
      <c r="AP49" s="6" t="s">
        <v>784</v>
      </c>
      <c r="AQ49" s="6" t="s">
        <v>462</v>
      </c>
      <c r="AS49" s="6" t="s">
        <v>795</v>
      </c>
      <c r="AV49" s="6" t="s">
        <v>786</v>
      </c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>[["mac", "0x001788010c69214a"]]</v>
      </c>
    </row>
    <row r="50" spans="1:52" ht="16" customHeight="1">
      <c r="A50" s="6">
        <v>1669</v>
      </c>
      <c r="B50" s="6" t="s">
        <v>26</v>
      </c>
      <c r="C50" s="6" t="s">
        <v>462</v>
      </c>
      <c r="D50" s="6" t="s">
        <v>137</v>
      </c>
      <c r="E50" s="6" t="str">
        <f>SUBSTITUTE(Table2[[#This Row],[device_name]], "-", "_")</f>
        <v>garden_pedestals_bulb_3</v>
      </c>
      <c r="F50" s="6" t="str">
        <f>IF(ISBLANK(E50), "", Table2[[#This Row],[unique_id]])</f>
        <v>garden_pedestals_bulb_3</v>
      </c>
      <c r="H50" s="6" t="s">
        <v>139</v>
      </c>
      <c r="O50" s="8" t="s">
        <v>1157</v>
      </c>
      <c r="P50" s="6" t="s">
        <v>172</v>
      </c>
      <c r="Q50" s="6" t="s">
        <v>1107</v>
      </c>
      <c r="R50" s="6" t="str">
        <f>Table2[[#This Row],[entity_domain]]</f>
        <v>Lights</v>
      </c>
      <c r="S50" s="6" t="str">
        <f>_xlfn.CONCAT( Table2[[#This Row],[device_suggested_area]], " ",Table2[[#This Row],[powercalc_group_3]])</f>
        <v>Garden Lights</v>
      </c>
      <c r="T50" s="6"/>
      <c r="V50" s="8"/>
      <c r="W50" s="8" t="s">
        <v>685</v>
      </c>
      <c r="X50" s="69">
        <v>16</v>
      </c>
      <c r="Y50" s="14" t="s">
        <v>1103</v>
      </c>
      <c r="Z50" s="14" t="s">
        <v>785</v>
      </c>
      <c r="AF50" s="8"/>
      <c r="AH50" s="6" t="str">
        <f>IF(ISBLANK(AG50),  "", _xlfn.CONCAT("haas/entity/sensor/", LOWER(C50), "/", E50, "/config"))</f>
        <v/>
      </c>
      <c r="AI50" s="6" t="str">
        <f>IF(ISBLANK(AG50),  "", _xlfn.CONCAT(LOWER(C50), "/", E50))</f>
        <v/>
      </c>
      <c r="AK50" s="6"/>
      <c r="AL5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50" s="6" t="str">
        <f>LOWER(_xlfn.CONCAT(Table2[[#This Row],[device_suggested_area]], "-",Table2[[#This Row],[device_identifiers]]))</f>
        <v>garden-pedestals-bulb-3</v>
      </c>
      <c r="AN50" s="8" t="s">
        <v>782</v>
      </c>
      <c r="AO50" s="6" t="s">
        <v>799</v>
      </c>
      <c r="AP50" s="6" t="s">
        <v>784</v>
      </c>
      <c r="AQ50" s="6" t="s">
        <v>462</v>
      </c>
      <c r="AS50" s="6" t="s">
        <v>795</v>
      </c>
      <c r="AV50" s="6" t="s">
        <v>787</v>
      </c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>[["mac", "0x001788010c5c4266"]]</v>
      </c>
    </row>
    <row r="51" spans="1:52" ht="16" customHeight="1">
      <c r="A51" s="6">
        <v>1670</v>
      </c>
      <c r="B51" s="53" t="s">
        <v>26</v>
      </c>
      <c r="C51" s="53" t="s">
        <v>462</v>
      </c>
      <c r="D51" s="53" t="s">
        <v>137</v>
      </c>
      <c r="E51" s="53" t="str">
        <f>SUBSTITUTE(Table2[[#This Row],[device_name]], "-", "_")</f>
        <v>garden_pedestals_bulb_4</v>
      </c>
      <c r="F51" s="53" t="str">
        <f>IF(ISBLANK(E51), "", Table2[[#This Row],[unique_id]])</f>
        <v>garden_pedestals_bulb_4</v>
      </c>
      <c r="G51" s="53"/>
      <c r="H51" s="53" t="s">
        <v>139</v>
      </c>
      <c r="I51" s="53"/>
      <c r="J51" s="53"/>
      <c r="K51" s="53"/>
      <c r="L51" s="53"/>
      <c r="M51" s="53"/>
      <c r="N51" s="53"/>
      <c r="O51" s="54" t="s">
        <v>1157</v>
      </c>
      <c r="P51" s="53" t="s">
        <v>172</v>
      </c>
      <c r="Q51" s="53" t="s">
        <v>1107</v>
      </c>
      <c r="R51" s="53" t="str">
        <f>Table2[[#This Row],[entity_domain]]</f>
        <v>Lights</v>
      </c>
      <c r="S51" s="53" t="str">
        <f>_xlfn.CONCAT( Table2[[#This Row],[device_suggested_area]], " ",Table2[[#This Row],[powercalc_group_3]])</f>
        <v>Garden Lights</v>
      </c>
      <c r="T51" s="53"/>
      <c r="U51" s="53"/>
      <c r="V51" s="54"/>
      <c r="W51" s="54" t="s">
        <v>685</v>
      </c>
      <c r="X51" s="70">
        <v>16</v>
      </c>
      <c r="Y51" s="60" t="s">
        <v>1103</v>
      </c>
      <c r="Z51" s="60" t="s">
        <v>785</v>
      </c>
      <c r="AA51" s="53"/>
      <c r="AB51" s="53"/>
      <c r="AC51" s="53"/>
      <c r="AD51" s="53"/>
      <c r="AE51" s="53"/>
      <c r="AF51" s="54"/>
      <c r="AG51" s="53"/>
      <c r="AH51" s="53" t="str">
        <f>IF(ISBLANK(AG51),  "", _xlfn.CONCAT("haas/entity/sensor/", LOWER(C51), "/", E51, "/config"))</f>
        <v/>
      </c>
      <c r="AI51" s="53" t="str">
        <f>IF(ISBLANK(AG51),  "", _xlfn.CONCAT(LOWER(C51), "/", E51))</f>
        <v/>
      </c>
      <c r="AJ51" s="53"/>
      <c r="AK51" s="53"/>
      <c r="AL51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51" s="53" t="str">
        <f>LOWER(_xlfn.CONCAT(Table2[[#This Row],[device_suggested_area]], "-",Table2[[#This Row],[device_identifiers]]))</f>
        <v>garden-pedestals-bulb-4</v>
      </c>
      <c r="AN51" s="54" t="s">
        <v>782</v>
      </c>
      <c r="AO51" s="53" t="s">
        <v>800</v>
      </c>
      <c r="AP51" s="53" t="s">
        <v>784</v>
      </c>
      <c r="AQ51" s="53" t="s">
        <v>462</v>
      </c>
      <c r="AR51" s="53"/>
      <c r="AS51" s="53" t="s">
        <v>795</v>
      </c>
      <c r="AT51" s="53"/>
      <c r="AU51" s="53"/>
      <c r="AV51" s="53" t="s">
        <v>788</v>
      </c>
      <c r="AW51" s="53"/>
      <c r="AX51" s="53"/>
      <c r="AY51" s="53"/>
      <c r="AZ51" s="53" t="str">
        <f>IF(AND(ISBLANK(AV51), ISBLANK(AW51)), "", _xlfn.CONCAT("[", IF(ISBLANK(AV51), "", _xlfn.CONCAT("[""mac"", """, AV51, """]")), IF(ISBLANK(AW51), "", _xlfn.CONCAT(", [""ip"", """, AW51, """]")), "]"))</f>
        <v>[["mac", "0x001788010c692144"]]</v>
      </c>
    </row>
    <row r="52" spans="1:52" ht="16" customHeight="1">
      <c r="A52" s="6">
        <v>1671</v>
      </c>
      <c r="B52" s="53" t="s">
        <v>808</v>
      </c>
      <c r="C52" s="53" t="s">
        <v>462</v>
      </c>
      <c r="D52" s="53" t="s">
        <v>137</v>
      </c>
      <c r="E52" s="53"/>
      <c r="F52" s="53" t="str">
        <f>IF(ISBLANK(E52), "", Table2[[#This Row],[unique_id]])</f>
        <v/>
      </c>
      <c r="G52" s="53"/>
      <c r="H52" s="53"/>
      <c r="I52" s="53"/>
      <c r="J52" s="53"/>
      <c r="K52" s="53"/>
      <c r="L52" s="53"/>
      <c r="M52" s="53"/>
      <c r="N52" s="53"/>
      <c r="O52" s="54"/>
      <c r="P52" s="53"/>
      <c r="Q52" s="53"/>
      <c r="R52" s="53"/>
      <c r="S52" s="53"/>
      <c r="T52" s="53"/>
      <c r="U52" s="53"/>
      <c r="V52" s="54"/>
      <c r="W52" s="54" t="s">
        <v>685</v>
      </c>
      <c r="X52" s="70">
        <v>16</v>
      </c>
      <c r="Y52" s="60" t="s">
        <v>1103</v>
      </c>
      <c r="Z52" s="60" t="s">
        <v>785</v>
      </c>
      <c r="AA52" s="53"/>
      <c r="AB52" s="53"/>
      <c r="AC52" s="53"/>
      <c r="AD52" s="53"/>
      <c r="AE52" s="53"/>
      <c r="AF52" s="54"/>
      <c r="AG52" s="53"/>
      <c r="AH52" s="53" t="str">
        <f>IF(ISBLANK(AG52),  "", _xlfn.CONCAT("haas/entity/sensor/", LOWER(C52), "/", E52, "/config"))</f>
        <v/>
      </c>
      <c r="AI52" s="53" t="str">
        <f>IF(ISBLANK(AG52),  "", _xlfn.CONCAT(LOWER(C52), "/", E52))</f>
        <v/>
      </c>
      <c r="AJ52" s="53"/>
      <c r="AK52" s="53"/>
      <c r="AL52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2" s="53" t="str">
        <f>LOWER(_xlfn.CONCAT(Table2[[#This Row],[device_suggested_area]], "-",Table2[[#This Row],[device_identifiers]]))</f>
        <v>garden-pedestals-bulb-5</v>
      </c>
      <c r="AN52" s="54" t="s">
        <v>782</v>
      </c>
      <c r="AO52" s="53" t="s">
        <v>916</v>
      </c>
      <c r="AP52" s="53" t="s">
        <v>784</v>
      </c>
      <c r="AQ52" s="53" t="s">
        <v>462</v>
      </c>
      <c r="AR52" s="53"/>
      <c r="AS52" s="53" t="s">
        <v>795</v>
      </c>
      <c r="AT52" s="53"/>
      <c r="AU52" s="53"/>
      <c r="AV52" s="53" t="s">
        <v>915</v>
      </c>
      <c r="AW52" s="53"/>
      <c r="AX52" s="53"/>
      <c r="AY52" s="53"/>
      <c r="AZ52" s="53" t="str">
        <f>IF(AND(ISBLANK(AV52), ISBLANK(AW52)), "", _xlfn.CONCAT("[", IF(ISBLANK(AV52), "", _xlfn.CONCAT("[""mac"", """, AV52, """]")), IF(ISBLANK(AW52), "", _xlfn.CONCAT(", [""ip"", """, AW52, """]")), "]"))</f>
        <v>[["mac", "x"]]</v>
      </c>
    </row>
    <row r="53" spans="1:52" ht="16" customHeight="1">
      <c r="A53" s="6">
        <v>1672</v>
      </c>
      <c r="B53" s="53" t="s">
        <v>808</v>
      </c>
      <c r="C53" s="53" t="s">
        <v>462</v>
      </c>
      <c r="D53" s="53" t="s">
        <v>137</v>
      </c>
      <c r="E53" s="53"/>
      <c r="F53" s="53" t="str">
        <f>IF(ISBLANK(E53), "", Table2[[#This Row],[unique_id]])</f>
        <v/>
      </c>
      <c r="G53" s="53"/>
      <c r="H53" s="53"/>
      <c r="I53" s="53"/>
      <c r="J53" s="53"/>
      <c r="K53" s="53"/>
      <c r="L53" s="53"/>
      <c r="M53" s="53"/>
      <c r="N53" s="53"/>
      <c r="O53" s="54"/>
      <c r="P53" s="53"/>
      <c r="Q53" s="53"/>
      <c r="R53" s="53"/>
      <c r="S53" s="53"/>
      <c r="T53" s="53"/>
      <c r="U53" s="53"/>
      <c r="V53" s="54"/>
      <c r="W53" s="54" t="s">
        <v>685</v>
      </c>
      <c r="X53" s="70">
        <v>16</v>
      </c>
      <c r="Y53" s="60" t="s">
        <v>1103</v>
      </c>
      <c r="Z53" s="60" t="s">
        <v>785</v>
      </c>
      <c r="AA53" s="53"/>
      <c r="AB53" s="53"/>
      <c r="AC53" s="53"/>
      <c r="AD53" s="53"/>
      <c r="AE53" s="53"/>
      <c r="AF53" s="54"/>
      <c r="AG53" s="53"/>
      <c r="AH53" s="53" t="str">
        <f>IF(ISBLANK(AG53),  "", _xlfn.CONCAT("haas/entity/sensor/", LOWER(C53), "/", E53, "/config"))</f>
        <v/>
      </c>
      <c r="AI53" s="53" t="str">
        <f>IF(ISBLANK(AG53),  "", _xlfn.CONCAT(LOWER(C53), "/", E53))</f>
        <v/>
      </c>
      <c r="AJ53" s="53"/>
      <c r="AK53" s="53"/>
      <c r="AL53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3" s="53" t="str">
        <f>LOWER(_xlfn.CONCAT(Table2[[#This Row],[device_suggested_area]], "-",Table2[[#This Row],[device_identifiers]]))</f>
        <v>garden-pedestals-bulb-6</v>
      </c>
      <c r="AN53" s="54" t="s">
        <v>782</v>
      </c>
      <c r="AO53" s="53" t="s">
        <v>917</v>
      </c>
      <c r="AP53" s="53" t="s">
        <v>784</v>
      </c>
      <c r="AQ53" s="53" t="s">
        <v>462</v>
      </c>
      <c r="AR53" s="53"/>
      <c r="AS53" s="53" t="s">
        <v>795</v>
      </c>
      <c r="AT53" s="53"/>
      <c r="AU53" s="53"/>
      <c r="AV53" s="53" t="s">
        <v>915</v>
      </c>
      <c r="AW53" s="53"/>
      <c r="AX53" s="53"/>
      <c r="AY53" s="53"/>
      <c r="AZ53" s="53" t="str">
        <f>IF(AND(ISBLANK(AV53), ISBLANK(AW53)), "", _xlfn.CONCAT("[", IF(ISBLANK(AV53), "", _xlfn.CONCAT("[""mac"", """, AV53, """]")), IF(ISBLANK(AW53), "", _xlfn.CONCAT(", [""ip"", """, AW53, """]")), "]"))</f>
        <v>[["mac", "x"]]</v>
      </c>
    </row>
    <row r="54" spans="1:52" ht="16" customHeight="1">
      <c r="A54" s="6">
        <v>1673</v>
      </c>
      <c r="B54" s="53" t="s">
        <v>808</v>
      </c>
      <c r="C54" s="53" t="s">
        <v>462</v>
      </c>
      <c r="D54" s="53" t="s">
        <v>137</v>
      </c>
      <c r="E54" s="53"/>
      <c r="F54" s="53" t="str">
        <f>IF(ISBLANK(E54), "", Table2[[#This Row],[unique_id]])</f>
        <v/>
      </c>
      <c r="G54" s="53"/>
      <c r="H54" s="53"/>
      <c r="I54" s="53"/>
      <c r="J54" s="53"/>
      <c r="K54" s="53"/>
      <c r="L54" s="53"/>
      <c r="M54" s="53"/>
      <c r="N54" s="53"/>
      <c r="O54" s="54"/>
      <c r="P54" s="53"/>
      <c r="Q54" s="53"/>
      <c r="R54" s="53"/>
      <c r="S54" s="53"/>
      <c r="T54" s="53"/>
      <c r="U54" s="53"/>
      <c r="V54" s="54"/>
      <c r="W54" s="54" t="s">
        <v>685</v>
      </c>
      <c r="X54" s="70">
        <v>16</v>
      </c>
      <c r="Y54" s="60" t="s">
        <v>1103</v>
      </c>
      <c r="Z54" s="60" t="s">
        <v>785</v>
      </c>
      <c r="AA54" s="53"/>
      <c r="AB54" s="53"/>
      <c r="AC54" s="53"/>
      <c r="AD54" s="53"/>
      <c r="AE54" s="53"/>
      <c r="AF54" s="54"/>
      <c r="AG54" s="53"/>
      <c r="AH54" s="53" t="str">
        <f>IF(ISBLANK(AG54),  "", _xlfn.CONCAT("haas/entity/sensor/", LOWER(C54), "/", E54, "/config"))</f>
        <v/>
      </c>
      <c r="AI54" s="53" t="str">
        <f>IF(ISBLANK(AG54),  "", _xlfn.CONCAT(LOWER(C54), "/", E54))</f>
        <v/>
      </c>
      <c r="AJ54" s="53"/>
      <c r="AK54" s="53"/>
      <c r="AL54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4" s="53" t="str">
        <f>LOWER(_xlfn.CONCAT(Table2[[#This Row],[device_suggested_area]], "-",Table2[[#This Row],[device_identifiers]]))</f>
        <v>garden-pedestals-bulb-7</v>
      </c>
      <c r="AN54" s="54" t="s">
        <v>782</v>
      </c>
      <c r="AO54" s="53" t="s">
        <v>918</v>
      </c>
      <c r="AP54" s="53" t="s">
        <v>784</v>
      </c>
      <c r="AQ54" s="53" t="s">
        <v>462</v>
      </c>
      <c r="AR54" s="53"/>
      <c r="AS54" s="53" t="s">
        <v>795</v>
      </c>
      <c r="AT54" s="53"/>
      <c r="AU54" s="53"/>
      <c r="AV54" s="53" t="s">
        <v>915</v>
      </c>
      <c r="AW54" s="53"/>
      <c r="AX54" s="53"/>
      <c r="AY54" s="53"/>
      <c r="AZ54" s="53" t="str">
        <f>IF(AND(ISBLANK(AV54), ISBLANK(AW54)), "", _xlfn.CONCAT("[", IF(ISBLANK(AV54), "", _xlfn.CONCAT("[""mac"", """, AV54, """]")), IF(ISBLANK(AW54), "", _xlfn.CONCAT(", [""ip"", """, AW54, """]")), "]"))</f>
        <v>[["mac", "x"]]</v>
      </c>
    </row>
    <row r="55" spans="1:52" ht="16" customHeight="1">
      <c r="A55" s="6">
        <v>1674</v>
      </c>
      <c r="B55" s="53" t="s">
        <v>808</v>
      </c>
      <c r="C55" s="53" t="s">
        <v>462</v>
      </c>
      <c r="D55" s="53" t="s">
        <v>137</v>
      </c>
      <c r="E55" s="53"/>
      <c r="F55" s="53" t="str">
        <f>IF(ISBLANK(E55), "", Table2[[#This Row],[unique_id]])</f>
        <v/>
      </c>
      <c r="G55" s="53"/>
      <c r="H55" s="53"/>
      <c r="I55" s="53"/>
      <c r="J55" s="53"/>
      <c r="K55" s="53"/>
      <c r="L55" s="53"/>
      <c r="M55" s="53"/>
      <c r="N55" s="53"/>
      <c r="O55" s="54"/>
      <c r="P55" s="53"/>
      <c r="Q55" s="53"/>
      <c r="R55" s="53"/>
      <c r="S55" s="53"/>
      <c r="T55" s="53"/>
      <c r="U55" s="53"/>
      <c r="V55" s="54"/>
      <c r="W55" s="54" t="s">
        <v>685</v>
      </c>
      <c r="X55" s="70">
        <v>16</v>
      </c>
      <c r="Y55" s="60" t="s">
        <v>1103</v>
      </c>
      <c r="Z55" s="60" t="s">
        <v>785</v>
      </c>
      <c r="AA55" s="53"/>
      <c r="AB55" s="53"/>
      <c r="AC55" s="53"/>
      <c r="AD55" s="53"/>
      <c r="AE55" s="53"/>
      <c r="AF55" s="54"/>
      <c r="AG55" s="53"/>
      <c r="AH55" s="53" t="str">
        <f>IF(ISBLANK(AG55),  "", _xlfn.CONCAT("haas/entity/sensor/", LOWER(C55), "/", E55, "/config"))</f>
        <v/>
      </c>
      <c r="AI55" s="53" t="str">
        <f>IF(ISBLANK(AG55),  "", _xlfn.CONCAT(LOWER(C55), "/", E55))</f>
        <v/>
      </c>
      <c r="AJ55" s="53"/>
      <c r="AK55" s="53"/>
      <c r="AL55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5" s="53" t="str">
        <f>LOWER(_xlfn.CONCAT(Table2[[#This Row],[device_suggested_area]], "-",Table2[[#This Row],[device_identifiers]]))</f>
        <v>garden-pedestals-bulb-8</v>
      </c>
      <c r="AN55" s="54" t="s">
        <v>782</v>
      </c>
      <c r="AO55" s="53" t="s">
        <v>919</v>
      </c>
      <c r="AP55" s="53" t="s">
        <v>784</v>
      </c>
      <c r="AQ55" s="53" t="s">
        <v>462</v>
      </c>
      <c r="AR55" s="53"/>
      <c r="AS55" s="53" t="s">
        <v>795</v>
      </c>
      <c r="AT55" s="53"/>
      <c r="AU55" s="53"/>
      <c r="AV55" s="53" t="s">
        <v>915</v>
      </c>
      <c r="AW55" s="53"/>
      <c r="AX55" s="53"/>
      <c r="AY55" s="53"/>
      <c r="AZ55" s="53" t="str">
        <f>IF(AND(ISBLANK(AV55), ISBLANK(AW55)), "", _xlfn.CONCAT("[", IF(ISBLANK(AV55), "", _xlfn.CONCAT("[""mac"", """, AV55, """]")), IF(ISBLANK(AW55), "", _xlfn.CONCAT(", [""ip"", """, AW55, """]")), "]"))</f>
        <v>[["mac", "x"]]</v>
      </c>
    </row>
    <row r="56" spans="1:52" ht="16" customHeight="1">
      <c r="A56" s="6">
        <v>1675</v>
      </c>
      <c r="B56" s="53" t="s">
        <v>26</v>
      </c>
      <c r="C56" s="53" t="s">
        <v>462</v>
      </c>
      <c r="D56" s="53" t="s">
        <v>137</v>
      </c>
      <c r="E56" s="53" t="s">
        <v>803</v>
      </c>
      <c r="F56" s="53" t="str">
        <f>IF(ISBLANK(E56), "", Table2[[#This Row],[unique_id]])</f>
        <v>tree_spotlights</v>
      </c>
      <c r="G56" s="53" t="s">
        <v>792</v>
      </c>
      <c r="H56" s="53" t="s">
        <v>139</v>
      </c>
      <c r="I56" s="53" t="s">
        <v>132</v>
      </c>
      <c r="J56" s="53" t="s">
        <v>1074</v>
      </c>
      <c r="K56" s="53"/>
      <c r="L56" s="53"/>
      <c r="M56" s="53" t="s">
        <v>136</v>
      </c>
      <c r="N56" s="53"/>
      <c r="O56" s="54"/>
      <c r="P56" s="53"/>
      <c r="Q56" s="53"/>
      <c r="R56" s="53"/>
      <c r="S56" s="53"/>
      <c r="T56" s="53"/>
      <c r="U56" s="53"/>
      <c r="V56" s="54"/>
      <c r="W56" s="54" t="s">
        <v>686</v>
      </c>
      <c r="X56" s="70">
        <v>17</v>
      </c>
      <c r="Y56" s="60" t="s">
        <v>1106</v>
      </c>
      <c r="Z56" s="60" t="s">
        <v>785</v>
      </c>
      <c r="AA56" s="53"/>
      <c r="AB56" s="53"/>
      <c r="AC56" s="53"/>
      <c r="AD56" s="53" t="s">
        <v>322</v>
      </c>
      <c r="AE56" s="53"/>
      <c r="AF56" s="54"/>
      <c r="AG56" s="53"/>
      <c r="AH56" s="53" t="str">
        <f>IF(ISBLANK(AG56),  "", _xlfn.CONCAT("haas/entity/sensor/", LOWER(C56), "/", E56, "/config"))</f>
        <v/>
      </c>
      <c r="AI56" s="53" t="str">
        <f>IF(ISBLANK(AG56),  "", _xlfn.CONCAT(LOWER(C56), "/", E56))</f>
        <v/>
      </c>
      <c r="AJ56" s="53"/>
      <c r="AK56" s="53"/>
      <c r="AL56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</v>
      </c>
      <c r="AM56" s="53" t="str">
        <f>LOWER(_xlfn.CONCAT(Table2[[#This Row],[device_suggested_area]], "-",Table2[[#This Row],[device_identifiers]]))</f>
        <v>tree-spotlights</v>
      </c>
      <c r="AN56" s="54" t="s">
        <v>782</v>
      </c>
      <c r="AO56" s="53" t="s">
        <v>801</v>
      </c>
      <c r="AP56" s="53" t="s">
        <v>791</v>
      </c>
      <c r="AQ56" s="53" t="s">
        <v>462</v>
      </c>
      <c r="AR56" s="53"/>
      <c r="AS56" s="53" t="s">
        <v>790</v>
      </c>
      <c r="AT56" s="53"/>
      <c r="AU56" s="53"/>
      <c r="AV56" s="53"/>
      <c r="AW56" s="53"/>
      <c r="AX56" s="53"/>
      <c r="AY56" s="53"/>
      <c r="AZ56" s="53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1676</v>
      </c>
      <c r="B57" s="53" t="s">
        <v>26</v>
      </c>
      <c r="C57" s="53" t="s">
        <v>462</v>
      </c>
      <c r="D57" s="53" t="s">
        <v>137</v>
      </c>
      <c r="E57" s="53" t="str">
        <f>SUBSTITUTE(Table2[[#This Row],[device_name]], "-", "_")</f>
        <v>tree_spotlights_bulb_1</v>
      </c>
      <c r="F57" s="53" t="str">
        <f>IF(ISBLANK(E57), "", Table2[[#This Row],[unique_id]])</f>
        <v>tree_spotlights_bulb_1</v>
      </c>
      <c r="G57" s="53"/>
      <c r="H57" s="53" t="s">
        <v>139</v>
      </c>
      <c r="I57" s="53"/>
      <c r="J57" s="53"/>
      <c r="K57" s="53"/>
      <c r="L57" s="53"/>
      <c r="M57" s="53"/>
      <c r="N57" s="53"/>
      <c r="O57" s="54" t="s">
        <v>1157</v>
      </c>
      <c r="P57" s="53" t="s">
        <v>172</v>
      </c>
      <c r="Q57" s="53" t="s">
        <v>1107</v>
      </c>
      <c r="R57" s="53" t="str">
        <f>Table2[[#This Row],[entity_domain]]</f>
        <v>Lights</v>
      </c>
      <c r="S57" s="53" t="str">
        <f>_xlfn.CONCAT( Table2[[#This Row],[device_suggested_area]], " ",Table2[[#This Row],[powercalc_group_3]])</f>
        <v>Tree Lights</v>
      </c>
      <c r="T57" s="53"/>
      <c r="U57" s="53"/>
      <c r="V57" s="54"/>
      <c r="W57" s="54" t="s">
        <v>685</v>
      </c>
      <c r="X57" s="70">
        <v>17</v>
      </c>
      <c r="Y57" s="60" t="s">
        <v>1103</v>
      </c>
      <c r="Z57" s="60" t="s">
        <v>785</v>
      </c>
      <c r="AA57" s="53"/>
      <c r="AB57" s="53"/>
      <c r="AC57" s="53"/>
      <c r="AD57" s="53"/>
      <c r="AE57" s="53"/>
      <c r="AF57" s="54"/>
      <c r="AG57" s="53"/>
      <c r="AH57" s="53" t="str">
        <f>IF(ISBLANK(AG57),  "", _xlfn.CONCAT("haas/entity/sensor/", LOWER(C57), "/", E57, "/config"))</f>
        <v/>
      </c>
      <c r="AI57" s="53" t="str">
        <f>IF(ISBLANK(AG57),  "", _xlfn.CONCAT(LOWER(C57), "/", E57))</f>
        <v/>
      </c>
      <c r="AJ57" s="53"/>
      <c r="AK57" s="53"/>
      <c r="AL57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57" s="53" t="str">
        <f>LOWER(_xlfn.CONCAT(Table2[[#This Row],[device_suggested_area]], "-",Table2[[#This Row],[device_identifiers]]))</f>
        <v>tree-spotlights-bulb-1</v>
      </c>
      <c r="AN57" s="54" t="s">
        <v>782</v>
      </c>
      <c r="AO57" s="53" t="s">
        <v>802</v>
      </c>
      <c r="AP57" s="53" t="s">
        <v>791</v>
      </c>
      <c r="AQ57" s="53" t="s">
        <v>462</v>
      </c>
      <c r="AR57" s="53"/>
      <c r="AS57" s="53" t="s">
        <v>790</v>
      </c>
      <c r="AT57" s="53"/>
      <c r="AU57" s="53"/>
      <c r="AV57" s="53" t="s">
        <v>789</v>
      </c>
      <c r="AW57" s="53"/>
      <c r="AX57" s="53"/>
      <c r="AY57" s="53"/>
      <c r="AZ57" s="53" t="str">
        <f>IF(AND(ISBLANK(AV57), ISBLANK(AW57)), "", _xlfn.CONCAT("[", IF(ISBLANK(AV57), "", _xlfn.CONCAT("[""mac"", """, AV57, """]")), IF(ISBLANK(AW57), "", _xlfn.CONCAT(", [""ip"", """, AW57, """]")), "]"))</f>
        <v>[["mac", "0x00178801097ed42c"]]</v>
      </c>
    </row>
    <row r="58" spans="1:52" ht="16" customHeight="1">
      <c r="A58" s="6">
        <v>1677</v>
      </c>
      <c r="B58" s="53" t="s">
        <v>26</v>
      </c>
      <c r="C58" s="53" t="s">
        <v>462</v>
      </c>
      <c r="D58" s="53" t="s">
        <v>137</v>
      </c>
      <c r="E58" s="53" t="str">
        <f>SUBSTITUTE(Table2[[#This Row],[device_name]], "-", "_")</f>
        <v>tree_spotlights_bulb_2</v>
      </c>
      <c r="F58" s="53" t="str">
        <f>IF(ISBLANK(E58), "", Table2[[#This Row],[unique_id]])</f>
        <v>tree_spotlights_bulb_2</v>
      </c>
      <c r="G58" s="53"/>
      <c r="H58" s="53" t="s">
        <v>139</v>
      </c>
      <c r="I58" s="53"/>
      <c r="J58" s="53"/>
      <c r="K58" s="53"/>
      <c r="L58" s="53"/>
      <c r="M58" s="53"/>
      <c r="N58" s="53"/>
      <c r="O58" s="54" t="s">
        <v>1157</v>
      </c>
      <c r="P58" s="53" t="s">
        <v>172</v>
      </c>
      <c r="Q58" s="53" t="s">
        <v>1107</v>
      </c>
      <c r="R58" s="53" t="str">
        <f>Table2[[#This Row],[entity_domain]]</f>
        <v>Lights</v>
      </c>
      <c r="S58" s="53" t="str">
        <f>_xlfn.CONCAT( Table2[[#This Row],[device_suggested_area]], " ",Table2[[#This Row],[powercalc_group_3]])</f>
        <v>Tree Lights</v>
      </c>
      <c r="T58" s="53"/>
      <c r="U58" s="53"/>
      <c r="V58" s="54"/>
      <c r="W58" s="54" t="s">
        <v>685</v>
      </c>
      <c r="X58" s="70">
        <v>17</v>
      </c>
      <c r="Y58" s="60" t="s">
        <v>1103</v>
      </c>
      <c r="Z58" s="60" t="s">
        <v>785</v>
      </c>
      <c r="AA58" s="53"/>
      <c r="AB58" s="53"/>
      <c r="AC58" s="53"/>
      <c r="AD58" s="53"/>
      <c r="AE58" s="53"/>
      <c r="AF58" s="54"/>
      <c r="AG58" s="53"/>
      <c r="AH58" s="53" t="str">
        <f>IF(ISBLANK(AG58),  "", _xlfn.CONCAT("haas/entity/sensor/", LOWER(C58), "/", E58, "/config"))</f>
        <v/>
      </c>
      <c r="AI58" s="53" t="str">
        <f>IF(ISBLANK(AG58),  "", _xlfn.CONCAT(LOWER(C58), "/", E58))</f>
        <v/>
      </c>
      <c r="AJ58" s="53"/>
      <c r="AK58" s="53"/>
      <c r="AL58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58" s="53" t="str">
        <f>LOWER(_xlfn.CONCAT(Table2[[#This Row],[device_suggested_area]], "-",Table2[[#This Row],[device_identifiers]]))</f>
        <v>tree-spotlights-bulb-2</v>
      </c>
      <c r="AN58" s="54" t="s">
        <v>782</v>
      </c>
      <c r="AO58" s="53" t="s">
        <v>806</v>
      </c>
      <c r="AP58" s="53" t="s">
        <v>791</v>
      </c>
      <c r="AQ58" s="53" t="s">
        <v>462</v>
      </c>
      <c r="AR58" s="53"/>
      <c r="AS58" s="53" t="s">
        <v>790</v>
      </c>
      <c r="AT58" s="53"/>
      <c r="AU58" s="53"/>
      <c r="AV58" s="53" t="s">
        <v>807</v>
      </c>
      <c r="AW58" s="53"/>
      <c r="AX58" s="53"/>
      <c r="AY58" s="53"/>
      <c r="AZ58" s="53" t="str">
        <f>IF(AND(ISBLANK(AV58), ISBLANK(AW58)), "", _xlfn.CONCAT("[", IF(ISBLANK(AV58), "", _xlfn.CONCAT("[""mac"", """, AV58, """]")), IF(ISBLANK(AW58), "", _xlfn.CONCAT(", [""ip"", """, AW58, """]")), "]"))</f>
        <v>[["mac", "0x0017880109c40c33"]]</v>
      </c>
    </row>
    <row r="59" spans="1:52" ht="16" customHeight="1">
      <c r="A59" s="6">
        <v>1678</v>
      </c>
      <c r="B59" s="53" t="s">
        <v>808</v>
      </c>
      <c r="C59" s="53" t="s">
        <v>462</v>
      </c>
      <c r="D59" s="53" t="s">
        <v>137</v>
      </c>
      <c r="E59" s="53"/>
      <c r="F59" s="53" t="str">
        <f>IF(ISBLANK(E59), "", Table2[[#This Row],[unique_id]])</f>
        <v/>
      </c>
      <c r="G59" s="53"/>
      <c r="H59" s="53"/>
      <c r="I59" s="53"/>
      <c r="J59" s="53"/>
      <c r="K59" s="53"/>
      <c r="L59" s="53"/>
      <c r="M59" s="53"/>
      <c r="N59" s="53"/>
      <c r="O59" s="54"/>
      <c r="P59" s="53"/>
      <c r="Q59" s="53"/>
      <c r="R59" s="53"/>
      <c r="S59" s="53"/>
      <c r="T59" s="53"/>
      <c r="U59" s="53"/>
      <c r="V59" s="54"/>
      <c r="W59" s="54" t="s">
        <v>685</v>
      </c>
      <c r="X59" s="70">
        <v>17</v>
      </c>
      <c r="Y59" s="60" t="s">
        <v>1103</v>
      </c>
      <c r="Z59" s="60" t="s">
        <v>785</v>
      </c>
      <c r="AA59" s="53"/>
      <c r="AB59" s="53"/>
      <c r="AC59" s="53"/>
      <c r="AD59" s="53"/>
      <c r="AE59" s="53"/>
      <c r="AF59" s="54"/>
      <c r="AG59" s="53"/>
      <c r="AH59" s="53" t="str">
        <f>IF(ISBLANK(AG59),  "", _xlfn.CONCAT("haas/entity/sensor/", LOWER(C59), "/", E59, "/config"))</f>
        <v/>
      </c>
      <c r="AI59" s="53" t="str">
        <f>IF(ISBLANK(AG59),  "", _xlfn.CONCAT(LOWER(C59), "/", E59))</f>
        <v/>
      </c>
      <c r="AJ59" s="53"/>
      <c r="AK59" s="53"/>
      <c r="AL59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9" s="53" t="str">
        <f>LOWER(_xlfn.CONCAT(Table2[[#This Row],[device_suggested_area]], "-",Table2[[#This Row],[device_identifiers]]))</f>
        <v>tree-spotlights-bulb-3</v>
      </c>
      <c r="AN59" s="54" t="s">
        <v>782</v>
      </c>
      <c r="AO59" s="53" t="s">
        <v>920</v>
      </c>
      <c r="AP59" s="53" t="s">
        <v>791</v>
      </c>
      <c r="AQ59" s="53" t="s">
        <v>462</v>
      </c>
      <c r="AR59" s="53"/>
      <c r="AS59" s="53" t="s">
        <v>790</v>
      </c>
      <c r="AT59" s="53"/>
      <c r="AU59" s="53"/>
      <c r="AV59" s="53" t="s">
        <v>915</v>
      </c>
      <c r="AW59" s="53"/>
      <c r="AX59" s="53"/>
      <c r="AY59" s="53"/>
      <c r="AZ59" s="53" t="str">
        <f>IF(AND(ISBLANK(AV59), ISBLANK(AW59)), "", _xlfn.CONCAT("[", IF(ISBLANK(AV59), "", _xlfn.CONCAT("[""mac"", """, AV59, """]")), IF(ISBLANK(AW59), "", _xlfn.CONCAT(", [""ip"", """, AW59, """]")), "]"))</f>
        <v>[["mac", "x"]]</v>
      </c>
    </row>
    <row r="60" spans="1:52" ht="16" customHeight="1">
      <c r="A60" s="6">
        <v>1637</v>
      </c>
      <c r="B60" s="6" t="s">
        <v>26</v>
      </c>
      <c r="C60" s="6" t="s">
        <v>462</v>
      </c>
      <c r="D60" s="6" t="s">
        <v>137</v>
      </c>
      <c r="E60" s="66" t="s">
        <v>1088</v>
      </c>
      <c r="F60" s="6" t="str">
        <f>IF(ISBLANK(E60), "", Table2[[#This Row],[unique_id]])</f>
        <v>study_lamp</v>
      </c>
      <c r="G60" s="6" t="s">
        <v>1089</v>
      </c>
      <c r="H60" s="6" t="s">
        <v>139</v>
      </c>
      <c r="I60" s="6" t="s">
        <v>132</v>
      </c>
      <c r="J60" s="6" t="s">
        <v>728</v>
      </c>
      <c r="K60" s="6" t="s">
        <v>986</v>
      </c>
      <c r="M60" s="6" t="s">
        <v>136</v>
      </c>
      <c r="T60" s="6"/>
      <c r="V60" s="8"/>
      <c r="W60" s="8" t="s">
        <v>686</v>
      </c>
      <c r="X60" s="69">
        <v>18</v>
      </c>
      <c r="Y60" s="14" t="s">
        <v>1105</v>
      </c>
      <c r="Z60" s="14" t="s">
        <v>762</v>
      </c>
      <c r="AD60" s="6" t="s">
        <v>322</v>
      </c>
      <c r="AF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</v>
      </c>
      <c r="AM60" s="6" t="str">
        <f>LOWER(_xlfn.CONCAT(Table2[[#This Row],[device_suggested_area]], "-",Table2[[#This Row],[device_identifiers]]))</f>
        <v>study-lamp</v>
      </c>
      <c r="AN60" s="8" t="s">
        <v>682</v>
      </c>
      <c r="AO60" s="6" t="s">
        <v>694</v>
      </c>
      <c r="AP60" s="6" t="s">
        <v>681</v>
      </c>
      <c r="AQ60" s="6" t="s">
        <v>462</v>
      </c>
      <c r="AS60" s="6" t="s">
        <v>421</v>
      </c>
      <c r="AT60" s="6" t="s">
        <v>1004</v>
      </c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1638</v>
      </c>
      <c r="B61" s="6" t="s">
        <v>26</v>
      </c>
      <c r="C61" s="6" t="s">
        <v>462</v>
      </c>
      <c r="D61" s="6" t="s">
        <v>137</v>
      </c>
      <c r="E61" s="66" t="str">
        <f>SUBSTITUTE(Table2[[#This Row],[device_name]], "-", "_")</f>
        <v>study_lamp_bulb_1</v>
      </c>
      <c r="F61" s="6" t="str">
        <f>IF(ISBLANK(E61), "", Table2[[#This Row],[unique_id]])</f>
        <v>study_lamp_bulb_1</v>
      </c>
      <c r="H61" s="6" t="s">
        <v>139</v>
      </c>
      <c r="O61" s="8" t="s">
        <v>1157</v>
      </c>
      <c r="P61" s="6" t="s">
        <v>172</v>
      </c>
      <c r="Q61" s="6" t="s">
        <v>1107</v>
      </c>
      <c r="R61" s="6" t="str">
        <f>Table2[[#This Row],[entity_domain]]</f>
        <v>Lights</v>
      </c>
      <c r="S61" s="6" t="str">
        <f>_xlfn.CONCAT( Table2[[#This Row],[device_suggested_area]], " ",Table2[[#This Row],[powercalc_group_3]])</f>
        <v>Study Lights</v>
      </c>
      <c r="T61" s="6"/>
      <c r="V61" s="8"/>
      <c r="W61" s="8" t="s">
        <v>685</v>
      </c>
      <c r="X61" s="69">
        <v>18</v>
      </c>
      <c r="Y61" s="14" t="s">
        <v>1103</v>
      </c>
      <c r="Z61" s="14" t="s">
        <v>761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61" s="6" t="str">
        <f>LOWER(_xlfn.CONCAT(Table2[[#This Row],[device_suggested_area]], "-",Table2[[#This Row],[device_identifiers]]))</f>
        <v>study-lamp-bulb-1</v>
      </c>
      <c r="AN61" s="8" t="s">
        <v>682</v>
      </c>
      <c r="AO61" s="6" t="s">
        <v>695</v>
      </c>
      <c r="AP61" s="6" t="s">
        <v>681</v>
      </c>
      <c r="AQ61" s="6" t="s">
        <v>462</v>
      </c>
      <c r="AS61" s="6" t="s">
        <v>421</v>
      </c>
      <c r="AT61" s="6" t="s">
        <v>1004</v>
      </c>
      <c r="AV61" s="6" t="s">
        <v>1090</v>
      </c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>[["mac", "0x00178801040e2034"]]</v>
      </c>
    </row>
    <row r="62" spans="1:52" ht="16" customHeight="1">
      <c r="A62" s="6">
        <v>1656</v>
      </c>
      <c r="B62" s="56" t="s">
        <v>26</v>
      </c>
      <c r="C62" s="56" t="s">
        <v>631</v>
      </c>
      <c r="D62" s="56" t="s">
        <v>137</v>
      </c>
      <c r="E62" s="56" t="s">
        <v>1244</v>
      </c>
      <c r="F62" s="57" t="str">
        <f>IF(ISBLANK(E62), "", Table2[[#This Row],[unique_id]])</f>
        <v>ensuite_sconces</v>
      </c>
      <c r="G62" s="56" t="s">
        <v>1248</v>
      </c>
      <c r="H62" s="56" t="s">
        <v>139</v>
      </c>
      <c r="I62" s="56" t="s">
        <v>132</v>
      </c>
      <c r="J62" s="56" t="s">
        <v>1249</v>
      </c>
      <c r="K62" s="56" t="s">
        <v>986</v>
      </c>
      <c r="L62" s="56"/>
      <c r="M62" s="56" t="s">
        <v>136</v>
      </c>
      <c r="N62" s="56"/>
      <c r="O62" s="58"/>
      <c r="P62" s="56"/>
      <c r="Q62" s="56"/>
      <c r="R62" s="56"/>
      <c r="S62" s="56"/>
      <c r="T62" s="56"/>
      <c r="U62" s="56"/>
      <c r="V62" s="58"/>
      <c r="W62" s="58" t="s">
        <v>686</v>
      </c>
      <c r="X62" s="71">
        <v>19</v>
      </c>
      <c r="Y62" s="64" t="s">
        <v>1105</v>
      </c>
      <c r="Z62" s="58"/>
      <c r="AA62" s="56"/>
      <c r="AB62" s="56"/>
      <c r="AC62" s="56"/>
      <c r="AD62" s="56" t="s">
        <v>322</v>
      </c>
      <c r="AE62" s="56"/>
      <c r="AF62" s="58"/>
      <c r="AG62" s="56"/>
      <c r="AH62" s="56" t="str">
        <f>IF(ISBLANK(AG62),  "", _xlfn.CONCAT("haas/entity/sensor/", LOWER(C62), "/", E62, "/config"))</f>
        <v/>
      </c>
      <c r="AI62" s="56" t="str">
        <f>IF(ISBLANK(AG62),  "", _xlfn.CONCAT(LOWER(C62), "/", E62))</f>
        <v/>
      </c>
      <c r="AJ62" s="56"/>
      <c r="AK62" s="56"/>
      <c r="AL62" s="59"/>
      <c r="AM62" s="56" t="str">
        <f>LOWER(_xlfn.CONCAT(Table2[[#This Row],[device_suggested_area]], "-",Table2[[#This Row],[device_identifiers]]))</f>
        <v>ensuite-sconces</v>
      </c>
      <c r="AN62" s="58" t="s">
        <v>1250</v>
      </c>
      <c r="AO62" s="56" t="s">
        <v>1251</v>
      </c>
      <c r="AP62" s="56" t="s">
        <v>1256</v>
      </c>
      <c r="AQ62" s="56" t="s">
        <v>631</v>
      </c>
      <c r="AR62" s="56"/>
      <c r="AS62" s="56" t="s">
        <v>496</v>
      </c>
      <c r="AT62" s="56"/>
      <c r="AU62" s="56"/>
      <c r="AV62" s="56"/>
      <c r="AW62" s="56"/>
      <c r="AX62" s="56"/>
      <c r="AY62" s="56"/>
      <c r="AZ62" s="57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1657</v>
      </c>
      <c r="B63" s="56" t="s">
        <v>26</v>
      </c>
      <c r="C63" s="56" t="s">
        <v>631</v>
      </c>
      <c r="D63" s="56" t="s">
        <v>137</v>
      </c>
      <c r="E63" s="56" t="s">
        <v>1245</v>
      </c>
      <c r="F63" s="57" t="str">
        <f>IF(ISBLANK(E63), "", Table2[[#This Row],[unique_id]])</f>
        <v>ensuite_sconces_bulb_1</v>
      </c>
      <c r="G63" s="56"/>
      <c r="H63" s="56" t="s">
        <v>139</v>
      </c>
      <c r="I63" s="56"/>
      <c r="J63" s="56"/>
      <c r="K63" s="56"/>
      <c r="L63" s="56"/>
      <c r="M63" s="56"/>
      <c r="N63" s="56"/>
      <c r="O63" s="58" t="s">
        <v>1157</v>
      </c>
      <c r="P63" s="56" t="s">
        <v>172</v>
      </c>
      <c r="Q63" s="56" t="s">
        <v>1107</v>
      </c>
      <c r="R63" s="56" t="str">
        <f>Table2[[#This Row],[entity_domain]]</f>
        <v>Lights</v>
      </c>
      <c r="S63" s="56" t="str">
        <f>_xlfn.CONCAT( Table2[[#This Row],[device_suggested_area]], " ",Table2[[#This Row],[powercalc_group_3]])</f>
        <v>Ensuite Lights</v>
      </c>
      <c r="T63" s="56"/>
      <c r="U63" s="56"/>
      <c r="V63" s="58"/>
      <c r="W63" s="58" t="s">
        <v>685</v>
      </c>
      <c r="X63" s="71">
        <v>19</v>
      </c>
      <c r="Y63" s="64" t="s">
        <v>1103</v>
      </c>
      <c r="Z63" s="58"/>
      <c r="AA63" s="56"/>
      <c r="AB63" s="56"/>
      <c r="AC63" s="56"/>
      <c r="AD63" s="56"/>
      <c r="AE63" s="56"/>
      <c r="AF63" s="58"/>
      <c r="AG63" s="56"/>
      <c r="AH63" s="56" t="str">
        <f>IF(ISBLANK(AG63),  "", _xlfn.CONCAT("haas/entity/sensor/", LOWER(C63), "/", E63, "/config"))</f>
        <v/>
      </c>
      <c r="AI63" s="56" t="str">
        <f>IF(ISBLANK(AG63),  "", _xlfn.CONCAT(LOWER(C63), "/", E63))</f>
        <v/>
      </c>
      <c r="AJ63" s="56"/>
      <c r="AK63" s="56"/>
      <c r="AL63" s="59"/>
      <c r="AM63" s="56" t="str">
        <f>LOWER(_xlfn.CONCAT(Table2[[#This Row],[device_suggested_area]], "-",Table2[[#This Row],[device_identifiers]]))</f>
        <v>ensuite-sconces-bulb-1</v>
      </c>
      <c r="AN63" s="58" t="s">
        <v>1250</v>
      </c>
      <c r="AO63" s="56" t="s">
        <v>1252</v>
      </c>
      <c r="AP63" s="56" t="s">
        <v>1256</v>
      </c>
      <c r="AQ63" s="56" t="s">
        <v>631</v>
      </c>
      <c r="AR63" s="56"/>
      <c r="AS63" s="56" t="s">
        <v>496</v>
      </c>
      <c r="AT63" s="56"/>
      <c r="AU63" s="56"/>
      <c r="AV63" s="56" t="s">
        <v>1255</v>
      </c>
      <c r="AW63" s="56"/>
      <c r="AX63" s="56"/>
      <c r="AY63" s="56"/>
      <c r="AZ63" s="57" t="str">
        <f>IF(AND(ISBLANK(AV63), ISBLANK(AW63)), "", _xlfn.CONCAT("[", IF(ISBLANK(AV63), "", _xlfn.CONCAT("[""mac"", """, AV63, """]")), IF(ISBLANK(AW63), "", _xlfn.CONCAT(", [""ip"", """, AW63, """]")), "]"))</f>
        <v>[["mac", "0x2c1165fffe168c7e"]]</v>
      </c>
    </row>
    <row r="64" spans="1:52" ht="16" customHeight="1">
      <c r="A64" s="6">
        <v>1658</v>
      </c>
      <c r="B64" s="56" t="s">
        <v>26</v>
      </c>
      <c r="C64" s="56" t="s">
        <v>631</v>
      </c>
      <c r="D64" s="56" t="s">
        <v>137</v>
      </c>
      <c r="E64" s="56" t="s">
        <v>1246</v>
      </c>
      <c r="F64" s="57" t="str">
        <f>IF(ISBLANK(E64), "", Table2[[#This Row],[unique_id]])</f>
        <v>ensuite_sconces_bulb_2</v>
      </c>
      <c r="G64" s="56"/>
      <c r="H64" s="56" t="s">
        <v>139</v>
      </c>
      <c r="I64" s="56"/>
      <c r="J64" s="56"/>
      <c r="K64" s="56"/>
      <c r="L64" s="56"/>
      <c r="M64" s="56"/>
      <c r="N64" s="56"/>
      <c r="O64" s="58" t="s">
        <v>1157</v>
      </c>
      <c r="P64" s="56" t="s">
        <v>172</v>
      </c>
      <c r="Q64" s="56" t="s">
        <v>1107</v>
      </c>
      <c r="R64" s="56" t="str">
        <f>Table2[[#This Row],[entity_domain]]</f>
        <v>Lights</v>
      </c>
      <c r="S64" s="56" t="str">
        <f>_xlfn.CONCAT( Table2[[#This Row],[device_suggested_area]], " ",Table2[[#This Row],[powercalc_group_3]])</f>
        <v>Ensuite Lights</v>
      </c>
      <c r="T64" s="56"/>
      <c r="U64" s="56"/>
      <c r="V64" s="58"/>
      <c r="W64" s="58" t="s">
        <v>685</v>
      </c>
      <c r="X64" s="71">
        <v>19</v>
      </c>
      <c r="Y64" s="64" t="s">
        <v>1103</v>
      </c>
      <c r="Z64" s="58"/>
      <c r="AA64" s="56"/>
      <c r="AB64" s="56"/>
      <c r="AC64" s="56"/>
      <c r="AD64" s="56"/>
      <c r="AE64" s="56"/>
      <c r="AF64" s="58"/>
      <c r="AG64" s="56"/>
      <c r="AH64" s="56" t="str">
        <f>IF(ISBLANK(AG64),  "", _xlfn.CONCAT("haas/entity/sensor/", LOWER(C64), "/", E64, "/config"))</f>
        <v/>
      </c>
      <c r="AI64" s="56" t="str">
        <f>IF(ISBLANK(AG64),  "", _xlfn.CONCAT(LOWER(C64), "/", E64))</f>
        <v/>
      </c>
      <c r="AJ64" s="56"/>
      <c r="AK64" s="56"/>
      <c r="AL64" s="59"/>
      <c r="AM64" s="56" t="str">
        <f>LOWER(_xlfn.CONCAT(Table2[[#This Row],[device_suggested_area]], "-",Table2[[#This Row],[device_identifiers]]))</f>
        <v>ensuite-sconces-bulb-2</v>
      </c>
      <c r="AN64" s="58" t="s">
        <v>1250</v>
      </c>
      <c r="AO64" s="56" t="s">
        <v>1253</v>
      </c>
      <c r="AP64" s="56" t="s">
        <v>1256</v>
      </c>
      <c r="AQ64" s="56" t="s">
        <v>631</v>
      </c>
      <c r="AR64" s="56"/>
      <c r="AS64" s="56" t="s">
        <v>496</v>
      </c>
      <c r="AT64" s="56"/>
      <c r="AU64" s="56"/>
      <c r="AV64" s="56" t="s">
        <v>1257</v>
      </c>
      <c r="AW64" s="56"/>
      <c r="AX64" s="56"/>
      <c r="AY64" s="56"/>
      <c r="AZ64" s="57" t="str">
        <f>IF(AND(ISBLANK(AV64), ISBLANK(AW64)), "", _xlfn.CONCAT("[", IF(ISBLANK(AV64), "", _xlfn.CONCAT("[""mac"", """, AV64, """]")), IF(ISBLANK(AW64), "", _xlfn.CONCAT(", [""ip"", """, AW64, """]")), "]"))</f>
        <v>[["mac", "0x2c1165fffea5cd4b"]]</v>
      </c>
    </row>
    <row r="65" spans="1:52" ht="16" customHeight="1">
      <c r="A65" s="6">
        <v>1659</v>
      </c>
      <c r="B65" s="56" t="s">
        <v>26</v>
      </c>
      <c r="C65" s="56" t="s">
        <v>631</v>
      </c>
      <c r="D65" s="56" t="s">
        <v>137</v>
      </c>
      <c r="E65" s="68" t="s">
        <v>1247</v>
      </c>
      <c r="F65" s="57" t="str">
        <f>IF(ISBLANK(E65), "", Table2[[#This Row],[unique_id]])</f>
        <v>ensuite_sconces_bulb_3</v>
      </c>
      <c r="G65" s="56"/>
      <c r="H65" s="56" t="s">
        <v>139</v>
      </c>
      <c r="I65" s="56"/>
      <c r="J65" s="56"/>
      <c r="K65" s="56"/>
      <c r="L65" s="56"/>
      <c r="M65" s="56"/>
      <c r="N65" s="56"/>
      <c r="O65" s="58" t="s">
        <v>1157</v>
      </c>
      <c r="P65" s="56" t="s">
        <v>172</v>
      </c>
      <c r="Q65" s="56" t="s">
        <v>1107</v>
      </c>
      <c r="R65" s="56" t="str">
        <f>Table2[[#This Row],[entity_domain]]</f>
        <v>Lights</v>
      </c>
      <c r="S65" s="56" t="str">
        <f>_xlfn.CONCAT( Table2[[#This Row],[device_suggested_area]], " ",Table2[[#This Row],[powercalc_group_3]])</f>
        <v>Ensuite Lights</v>
      </c>
      <c r="T65" s="56"/>
      <c r="U65" s="56"/>
      <c r="V65" s="58"/>
      <c r="W65" s="58" t="s">
        <v>685</v>
      </c>
      <c r="X65" s="71">
        <v>19</v>
      </c>
      <c r="Y65" s="64" t="s">
        <v>1103</v>
      </c>
      <c r="Z65" s="58"/>
      <c r="AA65" s="56"/>
      <c r="AB65" s="56"/>
      <c r="AC65" s="56"/>
      <c r="AD65" s="56"/>
      <c r="AE65" s="56"/>
      <c r="AF65" s="58"/>
      <c r="AG65" s="56"/>
      <c r="AH65" s="56" t="str">
        <f>IF(ISBLANK(AG65),  "", _xlfn.CONCAT("haas/entity/sensor/", LOWER(C65), "/", E65, "/config"))</f>
        <v/>
      </c>
      <c r="AI65" s="56" t="str">
        <f>IF(ISBLANK(AG65),  "", _xlfn.CONCAT(LOWER(C65), "/", E65))</f>
        <v/>
      </c>
      <c r="AJ65" s="56"/>
      <c r="AK65" s="56"/>
      <c r="AL65" s="59"/>
      <c r="AM65" s="56" t="str">
        <f>LOWER(_xlfn.CONCAT(Table2[[#This Row],[device_suggested_area]], "-",Table2[[#This Row],[device_identifiers]]))</f>
        <v>ensuite-sconces-bulb-3</v>
      </c>
      <c r="AN65" s="58" t="s">
        <v>1250</v>
      </c>
      <c r="AO65" s="56" t="s">
        <v>1254</v>
      </c>
      <c r="AP65" s="56" t="s">
        <v>1256</v>
      </c>
      <c r="AQ65" s="56" t="s">
        <v>631</v>
      </c>
      <c r="AR65" s="56"/>
      <c r="AS65" s="56" t="s">
        <v>496</v>
      </c>
      <c r="AT65" s="56"/>
      <c r="AU65" s="56"/>
      <c r="AV65" s="56" t="s">
        <v>1258</v>
      </c>
      <c r="AW65" s="56"/>
      <c r="AX65" s="56"/>
      <c r="AY65" s="56"/>
      <c r="AZ65" s="57" t="str">
        <f>IF(AND(ISBLANK(AV65), ISBLANK(AW65)), "", _xlfn.CONCAT("[", IF(ISBLANK(AV65), "", _xlfn.CONCAT("[""mac"", """, AV65, """]")), IF(ISBLANK(AW65), "", _xlfn.CONCAT(", [""ip"", """, AW65, """]")), "]"))</f>
        <v>[["mac", "0x2c1165fffea89f5f"]]</v>
      </c>
    </row>
    <row r="66" spans="1:52" ht="16" customHeight="1">
      <c r="A66" s="6">
        <v>1603</v>
      </c>
      <c r="B66" s="6" t="s">
        <v>26</v>
      </c>
      <c r="C66" s="6" t="s">
        <v>462</v>
      </c>
      <c r="D66" s="6" t="s">
        <v>137</v>
      </c>
      <c r="E66" s="6" t="s">
        <v>349</v>
      </c>
      <c r="F66" s="6" t="str">
        <f>IF(ISBLANK(E66), "", Table2[[#This Row],[unique_id]])</f>
        <v>edwin_lamp</v>
      </c>
      <c r="G66" s="6" t="s">
        <v>214</v>
      </c>
      <c r="H66" s="6" t="s">
        <v>139</v>
      </c>
      <c r="I66" s="6" t="s">
        <v>132</v>
      </c>
      <c r="J66" s="6" t="s">
        <v>728</v>
      </c>
      <c r="K66" s="6" t="s">
        <v>986</v>
      </c>
      <c r="M66" s="6" t="s">
        <v>136</v>
      </c>
      <c r="T66" s="6"/>
      <c r="V66" s="8"/>
      <c r="W66" s="8" t="s">
        <v>686</v>
      </c>
      <c r="X66" s="69">
        <v>2</v>
      </c>
      <c r="Y66" s="14" t="s">
        <v>1105</v>
      </c>
      <c r="Z66" s="14" t="s">
        <v>762</v>
      </c>
      <c r="AD66" s="6" t="s">
        <v>322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</v>
      </c>
      <c r="AM66" s="6" t="str">
        <f>LOWER(_xlfn.CONCAT(Table2[[#This Row],[device_suggested_area]], "-",Table2[[#This Row],[device_identifiers]]))</f>
        <v>edwin-lamp</v>
      </c>
      <c r="AN66" s="8" t="s">
        <v>780</v>
      </c>
      <c r="AO66" s="6" t="s">
        <v>694</v>
      </c>
      <c r="AP66" s="6" t="s">
        <v>783</v>
      </c>
      <c r="AQ66" s="6" t="s">
        <v>462</v>
      </c>
      <c r="AS66" s="6" t="s">
        <v>127</v>
      </c>
      <c r="AT66" s="6" t="s">
        <v>1004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1604</v>
      </c>
      <c r="B67" s="6" t="s">
        <v>26</v>
      </c>
      <c r="C67" s="6" t="s">
        <v>462</v>
      </c>
      <c r="D67" s="6" t="s">
        <v>137</v>
      </c>
      <c r="E67" s="6" t="str">
        <f>SUBSTITUTE(Table2[[#This Row],[device_name]], "-", "_")</f>
        <v>edwin_lamp_bulb_1</v>
      </c>
      <c r="F67" s="6" t="str">
        <f>IF(ISBLANK(E67), "", Table2[[#This Row],[unique_id]])</f>
        <v>edwin_lamp_bulb_1</v>
      </c>
      <c r="H67" s="6" t="s">
        <v>139</v>
      </c>
      <c r="O67" s="8" t="s">
        <v>1157</v>
      </c>
      <c r="P67" s="6" t="s">
        <v>172</v>
      </c>
      <c r="Q67" s="6" t="s">
        <v>1107</v>
      </c>
      <c r="R67" s="6" t="str">
        <f>Table2[[#This Row],[entity_domain]]</f>
        <v>Lights</v>
      </c>
      <c r="S67" s="6" t="str">
        <f>_xlfn.CONCAT( Table2[[#This Row],[device_suggested_area]], " ",Table2[[#This Row],[powercalc_group_3]])</f>
        <v>Edwin Lights</v>
      </c>
      <c r="T67" s="6"/>
      <c r="V67" s="8"/>
      <c r="W67" s="8" t="s">
        <v>685</v>
      </c>
      <c r="X67" s="69">
        <v>2</v>
      </c>
      <c r="Y67" s="14" t="s">
        <v>1103</v>
      </c>
      <c r="Z67" s="14" t="s">
        <v>762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67" s="6" t="str">
        <f>LOWER(_xlfn.CONCAT(Table2[[#This Row],[device_suggested_area]], "-",Table2[[#This Row],[device_identifiers]]))</f>
        <v>edwin-lamp-bulb-1</v>
      </c>
      <c r="AN67" s="8" t="s">
        <v>780</v>
      </c>
      <c r="AO67" s="6" t="s">
        <v>695</v>
      </c>
      <c r="AP67" s="6" t="s">
        <v>783</v>
      </c>
      <c r="AQ67" s="6" t="s">
        <v>462</v>
      </c>
      <c r="AS67" s="6" t="s">
        <v>127</v>
      </c>
      <c r="AT67" s="6" t="s">
        <v>1004</v>
      </c>
      <c r="AV67" s="6" t="s">
        <v>726</v>
      </c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>[["mac", "0x0017880102b8fd87"]]</v>
      </c>
    </row>
    <row r="68" spans="1:52" ht="16" customHeight="1">
      <c r="A68" s="6">
        <v>1634</v>
      </c>
      <c r="B68" s="56" t="s">
        <v>26</v>
      </c>
      <c r="C68" s="56" t="s">
        <v>631</v>
      </c>
      <c r="D68" s="56" t="s">
        <v>137</v>
      </c>
      <c r="E68" s="56" t="s">
        <v>1260</v>
      </c>
      <c r="F68" s="57" t="str">
        <f>IF(ISBLANK(E68), "", Table2[[#This Row],[unique_id]])</f>
        <v>parents_sconces</v>
      </c>
      <c r="G68" s="56" t="s">
        <v>1259</v>
      </c>
      <c r="H68" s="56" t="s">
        <v>139</v>
      </c>
      <c r="I68" s="56" t="s">
        <v>132</v>
      </c>
      <c r="J68" s="56" t="s">
        <v>1249</v>
      </c>
      <c r="K68" s="56" t="s">
        <v>986</v>
      </c>
      <c r="L68" s="56"/>
      <c r="M68" s="56" t="s">
        <v>136</v>
      </c>
      <c r="N68" s="56"/>
      <c r="O68" s="58"/>
      <c r="P68" s="56"/>
      <c r="Q68" s="56"/>
      <c r="R68" s="56"/>
      <c r="S68" s="56"/>
      <c r="T68" s="56"/>
      <c r="U68" s="56"/>
      <c r="V68" s="58"/>
      <c r="W68" s="58" t="s">
        <v>686</v>
      </c>
      <c r="X68" s="71">
        <v>20</v>
      </c>
      <c r="Y68" s="64" t="s">
        <v>1105</v>
      </c>
      <c r="Z68" s="58"/>
      <c r="AA68" s="56"/>
      <c r="AB68" s="56"/>
      <c r="AC68" s="56"/>
      <c r="AD68" s="56" t="s">
        <v>322</v>
      </c>
      <c r="AE68" s="56"/>
      <c r="AF68" s="58"/>
      <c r="AG68" s="56"/>
      <c r="AH68" s="56" t="str">
        <f>IF(ISBLANK(AG68),  "", _xlfn.CONCAT("haas/entity/sensor/", LOWER(C68), "/", E68, "/config"))</f>
        <v/>
      </c>
      <c r="AI68" s="56" t="str">
        <f>IF(ISBLANK(AG68),  "", _xlfn.CONCAT(LOWER(C68), "/", E68))</f>
        <v/>
      </c>
      <c r="AJ68" s="56"/>
      <c r="AK68" s="56"/>
      <c r="AL68" s="59"/>
      <c r="AM68" s="56" t="str">
        <f>LOWER(_xlfn.CONCAT(Table2[[#This Row],[device_suggested_area]], "-",Table2[[#This Row],[device_identifiers]]))</f>
        <v>parents-sconces</v>
      </c>
      <c r="AN68" s="58" t="s">
        <v>1250</v>
      </c>
      <c r="AO68" s="56" t="s">
        <v>1251</v>
      </c>
      <c r="AP68" s="56" t="s">
        <v>1256</v>
      </c>
      <c r="AQ68" s="56" t="s">
        <v>631</v>
      </c>
      <c r="AR68" s="56"/>
      <c r="AS68" s="56" t="s">
        <v>201</v>
      </c>
      <c r="AT68" s="56"/>
      <c r="AU68" s="56"/>
      <c r="AV68" s="56"/>
      <c r="AW68" s="56"/>
      <c r="AX68" s="56"/>
      <c r="AY68" s="56"/>
      <c r="AZ68" s="57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1635</v>
      </c>
      <c r="B69" s="56" t="s">
        <v>26</v>
      </c>
      <c r="C69" s="56" t="s">
        <v>631</v>
      </c>
      <c r="D69" s="56" t="s">
        <v>137</v>
      </c>
      <c r="E69" s="56" t="s">
        <v>1262</v>
      </c>
      <c r="F69" s="57" t="str">
        <f>IF(ISBLANK(E69), "", Table2[[#This Row],[unique_id]])</f>
        <v>parents_sconces_jane_bulb_1</v>
      </c>
      <c r="G69" s="56"/>
      <c r="H69" s="56" t="s">
        <v>139</v>
      </c>
      <c r="I69" s="56"/>
      <c r="J69" s="56"/>
      <c r="K69" s="56"/>
      <c r="L69" s="56"/>
      <c r="M69" s="56"/>
      <c r="N69" s="56"/>
      <c r="O69" s="58" t="s">
        <v>1157</v>
      </c>
      <c r="P69" s="56" t="s">
        <v>172</v>
      </c>
      <c r="Q69" s="56" t="s">
        <v>1107</v>
      </c>
      <c r="R69" s="56" t="str">
        <f>Table2[[#This Row],[entity_domain]]</f>
        <v>Lights</v>
      </c>
      <c r="S69" s="56" t="str">
        <f>_xlfn.CONCAT( Table2[[#This Row],[device_suggested_area]], " ",Table2[[#This Row],[powercalc_group_3]])</f>
        <v>Parents Lights</v>
      </c>
      <c r="T69" s="56"/>
      <c r="U69" s="56"/>
      <c r="V69" s="58"/>
      <c r="W69" s="58" t="s">
        <v>685</v>
      </c>
      <c r="X69" s="71">
        <v>20</v>
      </c>
      <c r="Y69" s="64" t="s">
        <v>1103</v>
      </c>
      <c r="Z69" s="58"/>
      <c r="AA69" s="56"/>
      <c r="AB69" s="56"/>
      <c r="AC69" s="56"/>
      <c r="AD69" s="56"/>
      <c r="AE69" s="56"/>
      <c r="AF69" s="58"/>
      <c r="AG69" s="56"/>
      <c r="AH69" s="56" t="str">
        <f>IF(ISBLANK(AG69),  "", _xlfn.CONCAT("haas/entity/sensor/", LOWER(C69), "/", E69, "/config"))</f>
        <v/>
      </c>
      <c r="AI69" s="56" t="str">
        <f>IF(ISBLANK(AG69),  "", _xlfn.CONCAT(LOWER(C69), "/", E69))</f>
        <v/>
      </c>
      <c r="AJ69" s="56"/>
      <c r="AK69" s="56"/>
      <c r="AL69" s="59"/>
      <c r="AM69" s="56" t="str">
        <f>LOWER(_xlfn.CONCAT(Table2[[#This Row],[device_suggested_area]], "-",Table2[[#This Row],[device_identifiers]]))</f>
        <v>parents-sconces-jane-bulb-1</v>
      </c>
      <c r="AN69" s="58" t="s">
        <v>1250</v>
      </c>
      <c r="AO69" s="56" t="s">
        <v>1263</v>
      </c>
      <c r="AP69" s="56" t="s">
        <v>1256</v>
      </c>
      <c r="AQ69" s="56" t="s">
        <v>631</v>
      </c>
      <c r="AR69" s="56"/>
      <c r="AS69" s="56" t="s">
        <v>201</v>
      </c>
      <c r="AT69" s="56"/>
      <c r="AU69" s="56"/>
      <c r="AV69" s="56" t="s">
        <v>1265</v>
      </c>
      <c r="AW69" s="56"/>
      <c r="AX69" s="56"/>
      <c r="AY69" s="56"/>
      <c r="AZ69" s="57" t="str">
        <f>IF(AND(ISBLANK(AV69), ISBLANK(AW69)), "", _xlfn.CONCAT("[", IF(ISBLANK(AV69), "", _xlfn.CONCAT("[""mac"", """, AV69, """]")), IF(ISBLANK(AW69), "", _xlfn.CONCAT(", [""ip"", """, AW69, """]")), "]"))</f>
        <v>[["mac", "0x2c1165fffeb07271"]]</v>
      </c>
    </row>
    <row r="70" spans="1:52" ht="16" customHeight="1">
      <c r="A70" s="6">
        <v>1636</v>
      </c>
      <c r="B70" s="56" t="s">
        <v>26</v>
      </c>
      <c r="C70" s="56" t="s">
        <v>631</v>
      </c>
      <c r="D70" s="56" t="s">
        <v>137</v>
      </c>
      <c r="E70" s="56" t="s">
        <v>1261</v>
      </c>
      <c r="F70" s="57" t="str">
        <f>IF(ISBLANK(E70), "", Table2[[#This Row],[unique_id]])</f>
        <v>parents_sconces_graham_bulb_1</v>
      </c>
      <c r="G70" s="56"/>
      <c r="H70" s="56" t="s">
        <v>139</v>
      </c>
      <c r="I70" s="56"/>
      <c r="J70" s="56"/>
      <c r="K70" s="56"/>
      <c r="L70" s="56"/>
      <c r="M70" s="56"/>
      <c r="N70" s="56"/>
      <c r="O70" s="58" t="s">
        <v>1157</v>
      </c>
      <c r="P70" s="56" t="s">
        <v>172</v>
      </c>
      <c r="Q70" s="56" t="s">
        <v>1107</v>
      </c>
      <c r="R70" s="56" t="str">
        <f>Table2[[#This Row],[entity_domain]]</f>
        <v>Lights</v>
      </c>
      <c r="S70" s="56" t="str">
        <f>_xlfn.CONCAT( Table2[[#This Row],[device_suggested_area]], " ",Table2[[#This Row],[powercalc_group_3]])</f>
        <v>Parents Lights</v>
      </c>
      <c r="T70" s="56"/>
      <c r="U70" s="56"/>
      <c r="V70" s="58"/>
      <c r="W70" s="58" t="s">
        <v>685</v>
      </c>
      <c r="X70" s="71">
        <v>20</v>
      </c>
      <c r="Y70" s="64" t="s">
        <v>1103</v>
      </c>
      <c r="Z70" s="58"/>
      <c r="AA70" s="56"/>
      <c r="AB70" s="56"/>
      <c r="AC70" s="56"/>
      <c r="AD70" s="56"/>
      <c r="AE70" s="56"/>
      <c r="AF70" s="58"/>
      <c r="AG70" s="56"/>
      <c r="AH70" s="56" t="str">
        <f>IF(ISBLANK(AG70),  "", _xlfn.CONCAT("haas/entity/sensor/", LOWER(C70), "/", E70, "/config"))</f>
        <v/>
      </c>
      <c r="AI70" s="56" t="str">
        <f>IF(ISBLANK(AG70),  "", _xlfn.CONCAT(LOWER(C70), "/", E70))</f>
        <v/>
      </c>
      <c r="AJ70" s="56"/>
      <c r="AK70" s="56"/>
      <c r="AL70" s="59"/>
      <c r="AM70" s="56" t="str">
        <f>LOWER(_xlfn.CONCAT(Table2[[#This Row],[device_suggested_area]], "-",Table2[[#This Row],[device_identifiers]]))</f>
        <v>parents-sconces-graham-bulb-1</v>
      </c>
      <c r="AN70" s="58" t="s">
        <v>1250</v>
      </c>
      <c r="AO70" s="56" t="s">
        <v>1266</v>
      </c>
      <c r="AP70" s="56" t="s">
        <v>1256</v>
      </c>
      <c r="AQ70" s="56" t="s">
        <v>631</v>
      </c>
      <c r="AR70" s="56"/>
      <c r="AS70" s="56" t="s">
        <v>201</v>
      </c>
      <c r="AT70" s="56"/>
      <c r="AU70" s="56"/>
      <c r="AV70" s="56" t="s">
        <v>1264</v>
      </c>
      <c r="AW70" s="56"/>
      <c r="AX70" s="56"/>
      <c r="AY70" s="56"/>
      <c r="AZ70" s="57" t="str">
        <f>IF(AND(ISBLANK(AV70), ISBLANK(AW70)), "", _xlfn.CONCAT("[", IF(ISBLANK(AV70), "", _xlfn.CONCAT("[""mac"", """, AV70, """]")), IF(ISBLANK(AW70), "", _xlfn.CONCAT(", [""ip"", """, AW70, """]")), "]"))</f>
        <v>[["mac", "0x2c1165fffea8c4d8"]]</v>
      </c>
    </row>
    <row r="71" spans="1:52" ht="16" customHeight="1">
      <c r="A71" s="6">
        <v>1613</v>
      </c>
      <c r="B71" s="56" t="s">
        <v>26</v>
      </c>
      <c r="C71" s="56" t="s">
        <v>631</v>
      </c>
      <c r="D71" s="56" t="s">
        <v>137</v>
      </c>
      <c r="E71" s="56" t="s">
        <v>1267</v>
      </c>
      <c r="F71" s="57" t="str">
        <f>IF(ISBLANK(E71), "", Table2[[#This Row],[unique_id]])</f>
        <v>hallway_sconces</v>
      </c>
      <c r="G71" s="56" t="s">
        <v>1269</v>
      </c>
      <c r="H71" s="56" t="s">
        <v>139</v>
      </c>
      <c r="I71" s="56" t="s">
        <v>132</v>
      </c>
      <c r="J71" s="56" t="s">
        <v>1249</v>
      </c>
      <c r="K71" s="56" t="s">
        <v>986</v>
      </c>
      <c r="L71" s="56"/>
      <c r="M71" s="56" t="s">
        <v>136</v>
      </c>
      <c r="N71" s="56"/>
      <c r="O71" s="58"/>
      <c r="P71" s="56"/>
      <c r="Q71" s="56"/>
      <c r="R71" s="56"/>
      <c r="S71" s="56"/>
      <c r="T71" s="56"/>
      <c r="U71" s="56"/>
      <c r="V71" s="58"/>
      <c r="W71" s="58" t="s">
        <v>686</v>
      </c>
      <c r="X71" s="71">
        <v>21</v>
      </c>
      <c r="Y71" s="64" t="s">
        <v>1105</v>
      </c>
      <c r="Z71" s="58"/>
      <c r="AA71" s="56"/>
      <c r="AB71" s="56"/>
      <c r="AC71" s="56"/>
      <c r="AD71" s="56" t="s">
        <v>322</v>
      </c>
      <c r="AE71" s="56"/>
      <c r="AF71" s="58"/>
      <c r="AG71" s="56"/>
      <c r="AH71" s="56" t="str">
        <f>IF(ISBLANK(AG71),  "", _xlfn.CONCAT("haas/entity/sensor/", LOWER(C71), "/", E71, "/config"))</f>
        <v/>
      </c>
      <c r="AI71" s="56" t="str">
        <f>IF(ISBLANK(AG71),  "", _xlfn.CONCAT(LOWER(C71), "/", E71))</f>
        <v/>
      </c>
      <c r="AJ71" s="56"/>
      <c r="AK71" s="56"/>
      <c r="AL71" s="59"/>
      <c r="AM71" s="56" t="str">
        <f>LOWER(_xlfn.CONCAT(Table2[[#This Row],[device_suggested_area]], "-",Table2[[#This Row],[device_identifiers]]))</f>
        <v>hallway-sconces</v>
      </c>
      <c r="AN71" s="58" t="s">
        <v>1250</v>
      </c>
      <c r="AO71" s="56" t="s">
        <v>1251</v>
      </c>
      <c r="AP71" s="56" t="s">
        <v>1256</v>
      </c>
      <c r="AQ71" s="56" t="s">
        <v>631</v>
      </c>
      <c r="AR71" s="56"/>
      <c r="AS71" s="56" t="s">
        <v>517</v>
      </c>
      <c r="AT71" s="56"/>
      <c r="AU71" s="56"/>
      <c r="AV71" s="56"/>
      <c r="AW71" s="56"/>
      <c r="AX71" s="56"/>
      <c r="AY71" s="56"/>
      <c r="AZ71" s="57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1614</v>
      </c>
      <c r="B72" s="56" t="s">
        <v>26</v>
      </c>
      <c r="C72" s="56" t="s">
        <v>631</v>
      </c>
      <c r="D72" s="56" t="s">
        <v>137</v>
      </c>
      <c r="E72" s="56" t="s">
        <v>1268</v>
      </c>
      <c r="F72" s="57" t="str">
        <f>IF(ISBLANK(E72), "", Table2[[#This Row],[unique_id]])</f>
        <v>hallway_sconces_bulb_1</v>
      </c>
      <c r="G72" s="56"/>
      <c r="H72" s="56" t="s">
        <v>139</v>
      </c>
      <c r="I72" s="56"/>
      <c r="J72" s="56"/>
      <c r="K72" s="56"/>
      <c r="L72" s="56"/>
      <c r="M72" s="56"/>
      <c r="N72" s="56"/>
      <c r="O72" s="58" t="s">
        <v>1157</v>
      </c>
      <c r="P72" s="56" t="s">
        <v>172</v>
      </c>
      <c r="Q72" s="56" t="s">
        <v>1107</v>
      </c>
      <c r="R72" s="56" t="str">
        <f>Table2[[#This Row],[entity_domain]]</f>
        <v>Lights</v>
      </c>
      <c r="S72" s="56" t="str">
        <f>_xlfn.CONCAT( Table2[[#This Row],[device_suggested_area]], " ",Table2[[#This Row],[powercalc_group_3]])</f>
        <v>Hallway Lights</v>
      </c>
      <c r="T72" s="56"/>
      <c r="U72" s="56"/>
      <c r="V72" s="58"/>
      <c r="W72" s="58" t="s">
        <v>685</v>
      </c>
      <c r="X72" s="71">
        <v>21</v>
      </c>
      <c r="Y72" s="64" t="s">
        <v>1103</v>
      </c>
      <c r="Z72" s="58"/>
      <c r="AA72" s="56"/>
      <c r="AB72" s="56"/>
      <c r="AC72" s="56"/>
      <c r="AD72" s="56"/>
      <c r="AE72" s="56"/>
      <c r="AF72" s="58"/>
      <c r="AG72" s="56"/>
      <c r="AH72" s="56" t="str">
        <f>IF(ISBLANK(AG72),  "", _xlfn.CONCAT("haas/entity/sensor/", LOWER(C72), "/", E72, "/config"))</f>
        <v/>
      </c>
      <c r="AI72" s="56" t="str">
        <f>IF(ISBLANK(AG72),  "", _xlfn.CONCAT(LOWER(C72), "/", E72))</f>
        <v/>
      </c>
      <c r="AJ72" s="56"/>
      <c r="AK72" s="56"/>
      <c r="AL72" s="59"/>
      <c r="AM72" s="56" t="str">
        <f>LOWER(_xlfn.CONCAT(Table2[[#This Row],[device_suggested_area]], "-",Table2[[#This Row],[device_identifiers]]))</f>
        <v>hallway-sconces-bulb-1</v>
      </c>
      <c r="AN72" s="58" t="s">
        <v>1250</v>
      </c>
      <c r="AO72" s="56" t="s">
        <v>1252</v>
      </c>
      <c r="AP72" s="56" t="s">
        <v>1256</v>
      </c>
      <c r="AQ72" s="56" t="s">
        <v>631</v>
      </c>
      <c r="AR72" s="56"/>
      <c r="AS72" s="56" t="s">
        <v>517</v>
      </c>
      <c r="AT72" s="56"/>
      <c r="AU72" s="56"/>
      <c r="AV72" s="56" t="s">
        <v>1270</v>
      </c>
      <c r="AW72" s="56"/>
      <c r="AX72" s="56"/>
      <c r="AY72" s="56"/>
      <c r="AZ72" s="57" t="str">
        <f>IF(AND(ISBLANK(AV72), ISBLANK(AW72)), "", _xlfn.CONCAT("[", IF(ISBLANK(AV72), "", _xlfn.CONCAT("[""mac"", """, AV72, """]")), IF(ISBLANK(AW72), "", _xlfn.CONCAT(", [""ip"", """, AW72, """]")), "]"))</f>
        <v>[["mac", "0x2c1165fffe12d5c4"]]</v>
      </c>
    </row>
    <row r="73" spans="1:52" ht="16" customHeight="1">
      <c r="A73" s="6">
        <v>1615</v>
      </c>
      <c r="B73" s="56" t="s">
        <v>26</v>
      </c>
      <c r="C73" s="56" t="s">
        <v>631</v>
      </c>
      <c r="D73" s="56" t="s">
        <v>137</v>
      </c>
      <c r="E73" s="56" t="s">
        <v>1268</v>
      </c>
      <c r="F73" s="57" t="str">
        <f>IF(ISBLANK(E73), "", Table2[[#This Row],[unique_id]])</f>
        <v>hallway_sconces_bulb_1</v>
      </c>
      <c r="G73" s="56"/>
      <c r="H73" s="56" t="s">
        <v>139</v>
      </c>
      <c r="I73" s="56"/>
      <c r="J73" s="56"/>
      <c r="K73" s="56"/>
      <c r="L73" s="56"/>
      <c r="M73" s="56"/>
      <c r="N73" s="56"/>
      <c r="O73" s="58" t="s">
        <v>1157</v>
      </c>
      <c r="P73" s="56" t="s">
        <v>172</v>
      </c>
      <c r="Q73" s="56" t="s">
        <v>1107</v>
      </c>
      <c r="R73" s="56" t="str">
        <f>Table2[[#This Row],[entity_domain]]</f>
        <v>Lights</v>
      </c>
      <c r="S73" s="56" t="str">
        <f>_xlfn.CONCAT( Table2[[#This Row],[device_suggested_area]], " ",Table2[[#This Row],[powercalc_group_3]])</f>
        <v>Hallway Lights</v>
      </c>
      <c r="T73" s="56"/>
      <c r="U73" s="56"/>
      <c r="V73" s="58"/>
      <c r="W73" s="58" t="s">
        <v>685</v>
      </c>
      <c r="X73" s="71">
        <v>21</v>
      </c>
      <c r="Y73" s="64" t="s">
        <v>1103</v>
      </c>
      <c r="Z73" s="58"/>
      <c r="AA73" s="56"/>
      <c r="AB73" s="56"/>
      <c r="AC73" s="56"/>
      <c r="AD73" s="56"/>
      <c r="AE73" s="56"/>
      <c r="AF73" s="58"/>
      <c r="AG73" s="56"/>
      <c r="AH73" s="56" t="str">
        <f>IF(ISBLANK(AG73),  "", _xlfn.CONCAT("haas/entity/sensor/", LOWER(C73), "/", E73, "/config"))</f>
        <v/>
      </c>
      <c r="AI73" s="56" t="str">
        <f>IF(ISBLANK(AG73),  "", _xlfn.CONCAT(LOWER(C73), "/", E73))</f>
        <v/>
      </c>
      <c r="AJ73" s="56"/>
      <c r="AK73" s="56"/>
      <c r="AL73" s="59"/>
      <c r="AM73" s="56" t="str">
        <f>LOWER(_xlfn.CONCAT(Table2[[#This Row],[device_suggested_area]], "-",Table2[[#This Row],[device_identifiers]]))</f>
        <v>hallway-sconces-bulb-2</v>
      </c>
      <c r="AN73" s="58" t="s">
        <v>1250</v>
      </c>
      <c r="AO73" s="56" t="s">
        <v>1253</v>
      </c>
      <c r="AP73" s="56" t="s">
        <v>1256</v>
      </c>
      <c r="AQ73" s="56" t="s">
        <v>631</v>
      </c>
      <c r="AR73" s="56"/>
      <c r="AS73" s="56" t="s">
        <v>517</v>
      </c>
      <c r="AT73" s="56"/>
      <c r="AU73" s="56"/>
      <c r="AV73" s="56" t="s">
        <v>1271</v>
      </c>
      <c r="AW73" s="56"/>
      <c r="AX73" s="56"/>
      <c r="AY73" s="56"/>
      <c r="AZ73" s="57" t="str">
        <f>IF(AND(ISBLANK(AV73), ISBLANK(AW73)), "", _xlfn.CONCAT("[", IF(ISBLANK(AV73), "", _xlfn.CONCAT("[""mac"", """, AV73, """]")), IF(ISBLANK(AW73), "", _xlfn.CONCAT(", [""ip"", """, AW73, """]")), "]"))</f>
        <v>[["mac", "0x2c1165fffe109407"]]</v>
      </c>
    </row>
    <row r="74" spans="1:52" ht="16" customHeight="1">
      <c r="A74" s="27">
        <v>1000</v>
      </c>
      <c r="B74" s="6" t="s">
        <v>26</v>
      </c>
      <c r="C74" s="6" t="s">
        <v>39</v>
      </c>
      <c r="D74" s="6" t="s">
        <v>27</v>
      </c>
      <c r="E74" s="7" t="s">
        <v>669</v>
      </c>
      <c r="F74" s="7" t="str">
        <f>IF(ISBLANK(E74), "", Table2[[#This Row],[unique_id]])</f>
        <v>roof_temperature</v>
      </c>
      <c r="G74" s="6" t="s">
        <v>38</v>
      </c>
      <c r="H74" s="6" t="s">
        <v>87</v>
      </c>
      <c r="I74" s="6" t="s">
        <v>30</v>
      </c>
      <c r="J74" s="6" t="s">
        <v>87</v>
      </c>
      <c r="T74" s="6"/>
      <c r="V74" s="8"/>
      <c r="W74" s="8"/>
      <c r="X74" s="8"/>
      <c r="Y74" s="8"/>
      <c r="AB74" s="6" t="s">
        <v>88</v>
      </c>
      <c r="AC74" s="6" t="s">
        <v>89</v>
      </c>
      <c r="AD74" s="6" t="s">
        <v>372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29"/>
      <c r="AM74" s="6" t="s">
        <v>454</v>
      </c>
      <c r="AN74" s="8">
        <v>3.15</v>
      </c>
      <c r="AO74" s="6" t="s">
        <v>430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1001</v>
      </c>
      <c r="B75" s="6" t="s">
        <v>26</v>
      </c>
      <c r="C75" s="6" t="s">
        <v>39</v>
      </c>
      <c r="D75" s="6" t="s">
        <v>27</v>
      </c>
      <c r="E75" s="6" t="s">
        <v>361</v>
      </c>
      <c r="F75" s="6" t="str">
        <f>IF(ISBLANK(E75), "", Table2[[#This Row],[unique_id]])</f>
        <v>compensation_sensor_roof_temperature</v>
      </c>
      <c r="G75" s="6" t="s">
        <v>38</v>
      </c>
      <c r="H75" s="6" t="s">
        <v>87</v>
      </c>
      <c r="I75" s="6" t="s">
        <v>30</v>
      </c>
      <c r="M75" s="6" t="s">
        <v>90</v>
      </c>
      <c r="T75" s="6"/>
      <c r="U75" s="6" t="s">
        <v>609</v>
      </c>
      <c r="V75" s="8" t="s">
        <v>371</v>
      </c>
      <c r="W75" s="8"/>
      <c r="X75" s="8"/>
      <c r="Y75" s="8"/>
      <c r="AA75" s="6" t="s">
        <v>31</v>
      </c>
      <c r="AB75" s="6" t="s">
        <v>88</v>
      </c>
      <c r="AC75" s="6" t="s">
        <v>89</v>
      </c>
      <c r="AD75" s="6" t="s">
        <v>372</v>
      </c>
      <c r="AE75" s="6">
        <v>300</v>
      </c>
      <c r="AF75" s="8" t="s">
        <v>34</v>
      </c>
      <c r="AG75" s="6" t="s">
        <v>91</v>
      </c>
      <c r="AH75" s="6" t="str">
        <f>IF(ISBLANK(AG75),  "", _xlfn.CONCAT("haas/entity/sensor/", LOWER(C75), "/", E75, "/config"))</f>
        <v>haas/entity/sensor/weewx/compensation_sensor_roof_temperature/config</v>
      </c>
      <c r="AI75" s="6" t="str">
        <f>IF(ISBLANK(AG75),  "", _xlfn.CONCAT(LOWER(C75), "/", E75))</f>
        <v>weewx/compensation_sensor_roof_temperature</v>
      </c>
      <c r="AJ75" s="6" t="s">
        <v>331</v>
      </c>
      <c r="AK75" s="6">
        <v>1</v>
      </c>
      <c r="AL75" s="29"/>
      <c r="AM75" s="6" t="s">
        <v>454</v>
      </c>
      <c r="AN75" s="8">
        <v>3.15</v>
      </c>
      <c r="AO75" s="6" t="s">
        <v>430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27">
        <v>1002</v>
      </c>
      <c r="B76" s="6" t="s">
        <v>26</v>
      </c>
      <c r="C76" s="6" t="s">
        <v>128</v>
      </c>
      <c r="D76" s="6" t="s">
        <v>27</v>
      </c>
      <c r="E76" s="6" t="s">
        <v>874</v>
      </c>
      <c r="F76" s="6" t="str">
        <f>IF(ISBLANK(E76), "", Table2[[#This Row],[unique_id]])</f>
        <v>ada_temperature</v>
      </c>
      <c r="G76" s="6" t="s">
        <v>130</v>
      </c>
      <c r="H76" s="6" t="s">
        <v>87</v>
      </c>
      <c r="I76" s="6" t="s">
        <v>30</v>
      </c>
      <c r="J76" s="6" t="s">
        <v>1075</v>
      </c>
      <c r="T76" s="6"/>
      <c r="V76" s="8"/>
      <c r="W76" s="8"/>
      <c r="X76" s="8"/>
      <c r="Y76" s="8"/>
      <c r="AD76" s="6" t="s">
        <v>372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0"/>
      <c r="AM76" s="6" t="str">
        <f>LOWER(_xlfn.CONCAT(Table2[[#This Row],[device_manufacturer]], "-",Table2[[#This Row],[device_suggested_area]]))</f>
        <v>netatmo-ada</v>
      </c>
      <c r="AN76" s="8" t="s">
        <v>584</v>
      </c>
      <c r="AO76" s="6" t="s">
        <v>586</v>
      </c>
      <c r="AP76" s="6" t="s">
        <v>582</v>
      </c>
      <c r="AQ76" s="6" t="s">
        <v>128</v>
      </c>
      <c r="AS76" s="6" t="s">
        <v>130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1003</v>
      </c>
      <c r="B77" s="6" t="s">
        <v>26</v>
      </c>
      <c r="C77" s="6" t="s">
        <v>128</v>
      </c>
      <c r="D77" s="6" t="s">
        <v>27</v>
      </c>
      <c r="E77" s="6" t="s">
        <v>875</v>
      </c>
      <c r="F77" s="6" t="str">
        <f>IF(ISBLANK(E77), "", Table2[[#This Row],[unique_id]])</f>
        <v>compensation_sensor_ada_temperature</v>
      </c>
      <c r="G77" s="6" t="s">
        <v>130</v>
      </c>
      <c r="H77" s="6" t="s">
        <v>87</v>
      </c>
      <c r="I77" s="6" t="s">
        <v>30</v>
      </c>
      <c r="M77" s="6" t="s">
        <v>90</v>
      </c>
      <c r="T77" s="6"/>
      <c r="U77" s="6" t="s">
        <v>609</v>
      </c>
      <c r="V77" s="8" t="s">
        <v>371</v>
      </c>
      <c r="W77" s="8"/>
      <c r="X77" s="8"/>
      <c r="Y77" s="8"/>
      <c r="AD77" s="6" t="s">
        <v>372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0"/>
      <c r="AM77" s="6" t="str">
        <f>LOWER(_xlfn.CONCAT(Table2[[#This Row],[device_manufacturer]], "-",Table2[[#This Row],[device_suggested_area]]))</f>
        <v>netatmo-ada</v>
      </c>
      <c r="AN77" s="8" t="s">
        <v>584</v>
      </c>
      <c r="AO77" s="6" t="s">
        <v>586</v>
      </c>
      <c r="AP77" s="6" t="s">
        <v>582</v>
      </c>
      <c r="AQ77" s="6" t="s">
        <v>128</v>
      </c>
      <c r="AS77" s="6" t="s">
        <v>130</v>
      </c>
      <c r="AU77" s="6" t="s">
        <v>511</v>
      </c>
      <c r="AV77" s="9" t="s">
        <v>592</v>
      </c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>[["mac", "70:ee:50:25:7f:50"]]</v>
      </c>
    </row>
    <row r="78" spans="1:52" ht="16" customHeight="1">
      <c r="A78" s="27">
        <v>1004</v>
      </c>
      <c r="B78" s="6" t="s">
        <v>26</v>
      </c>
      <c r="C78" s="6" t="s">
        <v>128</v>
      </c>
      <c r="D78" s="6" t="s">
        <v>27</v>
      </c>
      <c r="E78" s="6" t="s">
        <v>876</v>
      </c>
      <c r="F78" s="6" t="str">
        <f>IF(ISBLANK(E78), "", Table2[[#This Row],[unique_id]])</f>
        <v>edwin_temperature</v>
      </c>
      <c r="G78" s="6" t="s">
        <v>127</v>
      </c>
      <c r="H78" s="6" t="s">
        <v>87</v>
      </c>
      <c r="I78" s="6" t="s">
        <v>30</v>
      </c>
      <c r="J78" s="6" t="s">
        <v>1075</v>
      </c>
      <c r="T78" s="6"/>
      <c r="V78" s="8"/>
      <c r="W78" s="8"/>
      <c r="X78" s="8"/>
      <c r="Y78" s="8"/>
      <c r="AD78" s="6" t="s">
        <v>372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0"/>
      <c r="AM78" s="6" t="str">
        <f>LOWER(_xlfn.CONCAT(Table2[[#This Row],[device_manufacturer]], "-",Table2[[#This Row],[device_suggested_area]]))</f>
        <v>netatmo-edwin</v>
      </c>
      <c r="AN78" s="8" t="s">
        <v>584</v>
      </c>
      <c r="AO78" s="6" t="s">
        <v>586</v>
      </c>
      <c r="AP78" s="6" t="s">
        <v>582</v>
      </c>
      <c r="AQ78" s="6" t="s">
        <v>128</v>
      </c>
      <c r="AS78" s="6" t="s">
        <v>127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1005</v>
      </c>
      <c r="B79" s="6" t="s">
        <v>26</v>
      </c>
      <c r="C79" s="6" t="s">
        <v>128</v>
      </c>
      <c r="D79" s="6" t="s">
        <v>27</v>
      </c>
      <c r="E79" s="6" t="s">
        <v>877</v>
      </c>
      <c r="F79" s="6" t="str">
        <f>IF(ISBLANK(E79), "", Table2[[#This Row],[unique_id]])</f>
        <v>compensation_sensor_edwin_temperature</v>
      </c>
      <c r="G79" s="6" t="s">
        <v>127</v>
      </c>
      <c r="H79" s="6" t="s">
        <v>87</v>
      </c>
      <c r="I79" s="6" t="s">
        <v>30</v>
      </c>
      <c r="M79" s="6" t="s">
        <v>90</v>
      </c>
      <c r="T79" s="6"/>
      <c r="U79" s="6" t="s">
        <v>609</v>
      </c>
      <c r="V79" s="8" t="s">
        <v>371</v>
      </c>
      <c r="W79" s="8"/>
      <c r="X79" s="8"/>
      <c r="Y79" s="8"/>
      <c r="AD79" s="6" t="s">
        <v>372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0"/>
      <c r="AM79" s="6" t="str">
        <f>LOWER(_xlfn.CONCAT(Table2[[#This Row],[device_manufacturer]], "-",Table2[[#This Row],[device_suggested_area]]))</f>
        <v>netatmo-edwin</v>
      </c>
      <c r="AN79" s="8" t="s">
        <v>584</v>
      </c>
      <c r="AO79" s="6" t="s">
        <v>586</v>
      </c>
      <c r="AP79" s="6" t="s">
        <v>582</v>
      </c>
      <c r="AQ79" s="6" t="s">
        <v>128</v>
      </c>
      <c r="AS79" s="6" t="s">
        <v>127</v>
      </c>
      <c r="AU79" s="6" t="s">
        <v>511</v>
      </c>
      <c r="AV79" s="6" t="s">
        <v>591</v>
      </c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>[["mac", "70:ee:50:25:93:90"]]</v>
      </c>
    </row>
    <row r="80" spans="1:52" ht="16" customHeight="1">
      <c r="A80" s="27">
        <v>1006</v>
      </c>
      <c r="B80" s="6" t="s">
        <v>26</v>
      </c>
      <c r="C80" s="6" t="s">
        <v>128</v>
      </c>
      <c r="D80" s="6" t="s">
        <v>27</v>
      </c>
      <c r="E80" s="6" t="s">
        <v>878</v>
      </c>
      <c r="F80" s="6" t="str">
        <f>IF(ISBLANK(E80), "", Table2[[#This Row],[unique_id]])</f>
        <v>bertram_2_office_lounge_temperature</v>
      </c>
      <c r="G80" s="6" t="s">
        <v>203</v>
      </c>
      <c r="H80" s="6" t="s">
        <v>87</v>
      </c>
      <c r="I80" s="6" t="s">
        <v>30</v>
      </c>
      <c r="J80" s="6" t="s">
        <v>87</v>
      </c>
      <c r="T80" s="6"/>
      <c r="V80" s="8"/>
      <c r="W80" s="8"/>
      <c r="X80" s="8"/>
      <c r="Y80" s="8"/>
      <c r="AD80" s="6" t="s">
        <v>372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0"/>
      <c r="AM80" s="6" t="s">
        <v>665</v>
      </c>
      <c r="AN80" s="8" t="s">
        <v>585</v>
      </c>
      <c r="AO80" s="6" t="s">
        <v>586</v>
      </c>
      <c r="AP80" s="6" t="s">
        <v>583</v>
      </c>
      <c r="AQ80" s="6" t="s">
        <v>128</v>
      </c>
      <c r="AS80" s="6" t="str">
        <f>G80</f>
        <v>Lounge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1007</v>
      </c>
      <c r="B81" s="6" t="s">
        <v>26</v>
      </c>
      <c r="C81" s="6" t="s">
        <v>128</v>
      </c>
      <c r="D81" s="6" t="s">
        <v>27</v>
      </c>
      <c r="E81" s="6" t="s">
        <v>879</v>
      </c>
      <c r="F81" s="6" t="str">
        <f>IF(ISBLANK(E81), "", Table2[[#This Row],[unique_id]])</f>
        <v>compensation_sensor_bertram_2_office_lounge_temperature</v>
      </c>
      <c r="G81" s="6" t="s">
        <v>203</v>
      </c>
      <c r="H81" s="6" t="s">
        <v>87</v>
      </c>
      <c r="I81" s="6" t="s">
        <v>30</v>
      </c>
      <c r="M81" s="6" t="s">
        <v>90</v>
      </c>
      <c r="T81" s="6"/>
      <c r="U81" s="6" t="s">
        <v>609</v>
      </c>
      <c r="V81" s="8" t="s">
        <v>371</v>
      </c>
      <c r="W81" s="8"/>
      <c r="X81" s="8"/>
      <c r="Y81" s="8"/>
      <c r="AD81" s="6" t="s">
        <v>372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0"/>
      <c r="AM81" s="6" t="s">
        <v>665</v>
      </c>
      <c r="AN81" s="8" t="s">
        <v>585</v>
      </c>
      <c r="AO81" s="6" t="s">
        <v>586</v>
      </c>
      <c r="AP81" s="6" t="s">
        <v>583</v>
      </c>
      <c r="AQ81" s="6" t="s">
        <v>128</v>
      </c>
      <c r="AS81" s="6" t="str">
        <f>G81</f>
        <v>Lounge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27">
        <v>1008</v>
      </c>
      <c r="B82" s="6" t="s">
        <v>26</v>
      </c>
      <c r="C82" s="6" t="s">
        <v>128</v>
      </c>
      <c r="D82" s="6" t="s">
        <v>27</v>
      </c>
      <c r="E82" s="6" t="s">
        <v>880</v>
      </c>
      <c r="F82" s="6" t="str">
        <f>IF(ISBLANK(E82), "", Table2[[#This Row],[unique_id]])</f>
        <v>parents_temperature</v>
      </c>
      <c r="G82" s="6" t="s">
        <v>201</v>
      </c>
      <c r="H82" s="6" t="s">
        <v>87</v>
      </c>
      <c r="I82" s="6" t="s">
        <v>30</v>
      </c>
      <c r="J82" s="6" t="s">
        <v>87</v>
      </c>
      <c r="T82" s="6"/>
      <c r="V82" s="8"/>
      <c r="W82" s="8"/>
      <c r="X82" s="8"/>
      <c r="Y82" s="8"/>
      <c r="AD82" s="6" t="s">
        <v>372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0"/>
      <c r="AM82" s="6" t="str">
        <f>LOWER(_xlfn.CONCAT(Table2[[#This Row],[device_manufacturer]], "-",Table2[[#This Row],[device_suggested_area]]))</f>
        <v>netatmo-parents</v>
      </c>
      <c r="AN82" s="8" t="s">
        <v>584</v>
      </c>
      <c r="AO82" s="6" t="s">
        <v>586</v>
      </c>
      <c r="AP82" s="6" t="s">
        <v>582</v>
      </c>
      <c r="AQ82" s="6" t="s">
        <v>128</v>
      </c>
      <c r="AS82" s="6" t="str">
        <f>G82</f>
        <v>Parents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1009</v>
      </c>
      <c r="B83" s="6" t="s">
        <v>26</v>
      </c>
      <c r="C83" s="6" t="s">
        <v>128</v>
      </c>
      <c r="D83" s="6" t="s">
        <v>27</v>
      </c>
      <c r="E83" s="6" t="s">
        <v>881</v>
      </c>
      <c r="F83" s="6" t="str">
        <f>IF(ISBLANK(E83), "", Table2[[#This Row],[unique_id]])</f>
        <v>compensation_sensor_parents_temperature</v>
      </c>
      <c r="G83" s="6" t="s">
        <v>201</v>
      </c>
      <c r="H83" s="6" t="s">
        <v>87</v>
      </c>
      <c r="I83" s="6" t="s">
        <v>30</v>
      </c>
      <c r="M83" s="6" t="s">
        <v>136</v>
      </c>
      <c r="T83" s="6"/>
      <c r="U83" s="6" t="s">
        <v>609</v>
      </c>
      <c r="V83" s="8" t="s">
        <v>371</v>
      </c>
      <c r="W83" s="8"/>
      <c r="X83" s="8"/>
      <c r="Y83" s="8"/>
      <c r="AD83" s="6" t="s">
        <v>372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0"/>
      <c r="AM83" s="6" t="str">
        <f>LOWER(_xlfn.CONCAT(Table2[[#This Row],[device_manufacturer]], "-",Table2[[#This Row],[device_suggested_area]]))</f>
        <v>netatmo-parents</v>
      </c>
      <c r="AN83" s="8" t="s">
        <v>584</v>
      </c>
      <c r="AO83" s="6" t="s">
        <v>586</v>
      </c>
      <c r="AP83" s="6" t="s">
        <v>582</v>
      </c>
      <c r="AQ83" s="6" t="s">
        <v>128</v>
      </c>
      <c r="AS83" s="6" t="str">
        <f>G83</f>
        <v>Parents</v>
      </c>
      <c r="AU83" s="6" t="s">
        <v>511</v>
      </c>
      <c r="AV83" s="6" t="s">
        <v>587</v>
      </c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>[["mac", "70:ee:50:25:9c:68"]]</v>
      </c>
    </row>
    <row r="84" spans="1:52" ht="16" customHeight="1">
      <c r="A84" s="27">
        <v>1010</v>
      </c>
      <c r="B84" s="6" t="s">
        <v>26</v>
      </c>
      <c r="C84" s="6" t="s">
        <v>128</v>
      </c>
      <c r="D84" s="6" t="s">
        <v>27</v>
      </c>
      <c r="E84" s="6" t="s">
        <v>833</v>
      </c>
      <c r="F84" s="6" t="str">
        <f>IF(ISBLANK(E84), "", Table2[[#This Row],[unique_id]])</f>
        <v>bertram_2_office_temperature</v>
      </c>
      <c r="G84" s="6" t="s">
        <v>222</v>
      </c>
      <c r="H84" s="6" t="s">
        <v>87</v>
      </c>
      <c r="I84" s="6" t="s">
        <v>30</v>
      </c>
      <c r="J84" s="6" t="s">
        <v>87</v>
      </c>
      <c r="T84" s="6"/>
      <c r="V84" s="8"/>
      <c r="W84" s="8"/>
      <c r="X84" s="8"/>
      <c r="Y84" s="8"/>
      <c r="AD84" s="6" t="s">
        <v>372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0"/>
      <c r="AM84" s="6" t="str">
        <f>LOWER(_xlfn.CONCAT(Table2[[#This Row],[device_manufacturer]], "-",Table2[[#This Row],[device_suggested_area]]))</f>
        <v>netatmo-office</v>
      </c>
      <c r="AN84" s="8" t="s">
        <v>585</v>
      </c>
      <c r="AO84" s="6" t="s">
        <v>586</v>
      </c>
      <c r="AP84" s="6" t="s">
        <v>583</v>
      </c>
      <c r="AQ84" s="6" t="s">
        <v>128</v>
      </c>
      <c r="AS84" s="6" t="str">
        <f>G84</f>
        <v>Office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1011</v>
      </c>
      <c r="B85" s="6" t="s">
        <v>26</v>
      </c>
      <c r="C85" s="6" t="s">
        <v>128</v>
      </c>
      <c r="D85" s="6" t="s">
        <v>27</v>
      </c>
      <c r="E85" s="66" t="s">
        <v>834</v>
      </c>
      <c r="F85" s="6" t="str">
        <f>IF(ISBLANK(E85), "", Table2[[#This Row],[unique_id]])</f>
        <v>compensation_sensor_bertram_2_office_temperature</v>
      </c>
      <c r="G85" s="6" t="s">
        <v>222</v>
      </c>
      <c r="H85" s="6" t="s">
        <v>87</v>
      </c>
      <c r="I85" s="6" t="s">
        <v>30</v>
      </c>
      <c r="M85" s="6" t="s">
        <v>136</v>
      </c>
      <c r="T85" s="6"/>
      <c r="U85" s="6" t="s">
        <v>609</v>
      </c>
      <c r="V85" s="8" t="s">
        <v>371</v>
      </c>
      <c r="W85" s="8"/>
      <c r="X85" s="8"/>
      <c r="Y85" s="8"/>
      <c r="AD85" s="6" t="s">
        <v>372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0"/>
      <c r="AM85" s="6" t="str">
        <f>LOWER(_xlfn.CONCAT(Table2[[#This Row],[device_manufacturer]], "-",Table2[[#This Row],[device_suggested_area]]))</f>
        <v>netatmo-office</v>
      </c>
      <c r="AN85" s="8" t="s">
        <v>585</v>
      </c>
      <c r="AO85" s="6" t="s">
        <v>586</v>
      </c>
      <c r="AP85" s="6" t="s">
        <v>583</v>
      </c>
      <c r="AQ85" s="6" t="s">
        <v>128</v>
      </c>
      <c r="AS85" s="6" t="str">
        <f>G85</f>
        <v>Office</v>
      </c>
      <c r="AU85" s="6" t="s">
        <v>511</v>
      </c>
      <c r="AV85" s="6" t="s">
        <v>588</v>
      </c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>[["mac", "70:ee:50:2b:6a:2c"]]</v>
      </c>
    </row>
    <row r="86" spans="1:52" ht="16" customHeight="1">
      <c r="A86" s="27">
        <v>1012</v>
      </c>
      <c r="B86" s="6" t="s">
        <v>26</v>
      </c>
      <c r="C86" s="6" t="s">
        <v>128</v>
      </c>
      <c r="D86" s="6" t="s">
        <v>27</v>
      </c>
      <c r="E86" s="66" t="s">
        <v>835</v>
      </c>
      <c r="F86" s="6" t="str">
        <f>IF(ISBLANK(E86), "", Table2[[#This Row],[unique_id]])</f>
        <v>bertram_2_kitchen_temperature</v>
      </c>
      <c r="G86" s="6" t="s">
        <v>215</v>
      </c>
      <c r="H86" s="6" t="s">
        <v>87</v>
      </c>
      <c r="I86" s="6" t="s">
        <v>30</v>
      </c>
      <c r="J86" s="6" t="s">
        <v>87</v>
      </c>
      <c r="T86" s="6"/>
      <c r="V86" s="8"/>
      <c r="W86" s="8"/>
      <c r="X86" s="8"/>
      <c r="Y86" s="8"/>
      <c r="AD86" s="6" t="s">
        <v>372</v>
      </c>
      <c r="AF86" s="8"/>
      <c r="AH86" s="6" t="str">
        <f>IF(ISBLANK(AG86),  "", _xlfn.CONCAT("haas/entity/sensor/", LOWER(C86), "/", E86, "/config"))</f>
        <v/>
      </c>
      <c r="AI86" s="6" t="str">
        <f>IF(ISBLANK(AG86),  "", _xlfn.CONCAT(LOWER(C86), "/", E86))</f>
        <v/>
      </c>
      <c r="AK86" s="6"/>
      <c r="AL86" s="30"/>
      <c r="AM86" s="6" t="str">
        <f>LOWER(_xlfn.CONCAT(Table2[[#This Row],[device_manufacturer]], "-",Table2[[#This Row],[device_suggested_area]]))</f>
        <v>netatmo-kitchen</v>
      </c>
      <c r="AN86" s="8" t="s">
        <v>585</v>
      </c>
      <c r="AO86" s="6" t="s">
        <v>586</v>
      </c>
      <c r="AP86" s="6" t="s">
        <v>583</v>
      </c>
      <c r="AQ86" s="6" t="s">
        <v>128</v>
      </c>
      <c r="AS86" s="6" t="str">
        <f>G86</f>
        <v>Kitchen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1013</v>
      </c>
      <c r="B87" s="6" t="s">
        <v>26</v>
      </c>
      <c r="C87" s="6" t="s">
        <v>128</v>
      </c>
      <c r="D87" s="6" t="s">
        <v>27</v>
      </c>
      <c r="E87" s="65" t="s">
        <v>836</v>
      </c>
      <c r="F87" s="6" t="str">
        <f>IF(ISBLANK(E87), "", Table2[[#This Row],[unique_id]])</f>
        <v>compensation_sensor_bertram_2_kitchen_temperature</v>
      </c>
      <c r="G87" s="6" t="s">
        <v>215</v>
      </c>
      <c r="H87" s="6" t="s">
        <v>87</v>
      </c>
      <c r="I87" s="6" t="s">
        <v>30</v>
      </c>
      <c r="M87" s="6" t="s">
        <v>136</v>
      </c>
      <c r="T87" s="6"/>
      <c r="U87" s="6" t="s">
        <v>609</v>
      </c>
      <c r="V87" s="8" t="s">
        <v>371</v>
      </c>
      <c r="W87" s="8"/>
      <c r="X87" s="8"/>
      <c r="Y87" s="8"/>
      <c r="AD87" s="6" t="s">
        <v>372</v>
      </c>
      <c r="AF87" s="8"/>
      <c r="AH87" s="6" t="str">
        <f>IF(ISBLANK(AG87),  "", _xlfn.CONCAT("haas/entity/sensor/", LOWER(C87), "/", E87, "/config"))</f>
        <v/>
      </c>
      <c r="AI87" s="6" t="str">
        <f>IF(ISBLANK(AG87),  "", _xlfn.CONCAT(LOWER(C87), "/", E87))</f>
        <v/>
      </c>
      <c r="AK87" s="6"/>
      <c r="AL87" s="30"/>
      <c r="AM87" s="6" t="str">
        <f>LOWER(_xlfn.CONCAT(Table2[[#This Row],[device_manufacturer]], "-",Table2[[#This Row],[device_suggested_area]]))</f>
        <v>netatmo-kitchen</v>
      </c>
      <c r="AN87" s="8" t="s">
        <v>585</v>
      </c>
      <c r="AO87" s="6" t="s">
        <v>586</v>
      </c>
      <c r="AP87" s="6" t="s">
        <v>583</v>
      </c>
      <c r="AQ87" s="6" t="s">
        <v>128</v>
      </c>
      <c r="AS87" s="6" t="str">
        <f>G87</f>
        <v>Kitchen</v>
      </c>
      <c r="AU87" s="6" t="s">
        <v>511</v>
      </c>
      <c r="AV87" s="6" t="s">
        <v>590</v>
      </c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>[["mac", "70:ee:50:2c:8d:28"]]</v>
      </c>
    </row>
    <row r="88" spans="1:52" ht="16" customHeight="1">
      <c r="A88" s="27">
        <v>1014</v>
      </c>
      <c r="B88" s="6" t="s">
        <v>26</v>
      </c>
      <c r="C88" s="6" t="s">
        <v>128</v>
      </c>
      <c r="D88" s="6" t="s">
        <v>27</v>
      </c>
      <c r="E88" s="12" t="s">
        <v>837</v>
      </c>
      <c r="F88" s="6" t="str">
        <f>IF(ISBLANK(E88), "", Table2[[#This Row],[unique_id]])</f>
        <v>bertram_2_office_pantry_temperature</v>
      </c>
      <c r="G88" s="6" t="s">
        <v>221</v>
      </c>
      <c r="H88" s="6" t="s">
        <v>87</v>
      </c>
      <c r="I88" s="6" t="s">
        <v>30</v>
      </c>
      <c r="J88" s="6" t="s">
        <v>87</v>
      </c>
      <c r="T88" s="6"/>
      <c r="V88" s="8"/>
      <c r="W88" s="8"/>
      <c r="X88" s="8"/>
      <c r="Y88" s="8"/>
      <c r="AD88" s="6" t="s">
        <v>372</v>
      </c>
      <c r="AF88" s="8"/>
      <c r="AH88" s="6" t="str">
        <f>IF(ISBLANK(AG88),  "", _xlfn.CONCAT("haas/entity/sensor/", LOWER(C88), "/", E88, "/config"))</f>
        <v/>
      </c>
      <c r="AI88" s="6" t="str">
        <f>IF(ISBLANK(AG88),  "", _xlfn.CONCAT(LOWER(C88), "/", E88))</f>
        <v/>
      </c>
      <c r="AK88" s="6"/>
      <c r="AL88" s="30"/>
      <c r="AM88" s="6" t="s">
        <v>666</v>
      </c>
      <c r="AN88" s="8" t="s">
        <v>585</v>
      </c>
      <c r="AO88" s="6" t="s">
        <v>586</v>
      </c>
      <c r="AP88" s="6" t="s">
        <v>583</v>
      </c>
      <c r="AQ88" s="6" t="s">
        <v>128</v>
      </c>
      <c r="AS88" s="6" t="str">
        <f>G88</f>
        <v>Pantry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1015</v>
      </c>
      <c r="B89" s="6" t="s">
        <v>26</v>
      </c>
      <c r="C89" s="6" t="s">
        <v>128</v>
      </c>
      <c r="D89" s="6" t="s">
        <v>27</v>
      </c>
      <c r="E89" s="12" t="s">
        <v>838</v>
      </c>
      <c r="F89" s="6" t="str">
        <f>IF(ISBLANK(E89), "", Table2[[#This Row],[unique_id]])</f>
        <v>compensation_sensor_bertram_2_office_pantry_temperature</v>
      </c>
      <c r="G89" s="6" t="s">
        <v>221</v>
      </c>
      <c r="H89" s="6" t="s">
        <v>87</v>
      </c>
      <c r="I89" s="6" t="s">
        <v>30</v>
      </c>
      <c r="M89" s="6" t="s">
        <v>136</v>
      </c>
      <c r="T89" s="6"/>
      <c r="U89" s="6" t="s">
        <v>609</v>
      </c>
      <c r="V89" s="8" t="s">
        <v>371</v>
      </c>
      <c r="W89" s="8"/>
      <c r="X89" s="8"/>
      <c r="Y89" s="8"/>
      <c r="AD89" s="6" t="s">
        <v>372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0"/>
      <c r="AM89" s="6" t="s">
        <v>666</v>
      </c>
      <c r="AN89" s="8" t="s">
        <v>585</v>
      </c>
      <c r="AO89" s="6" t="s">
        <v>586</v>
      </c>
      <c r="AP89" s="6" t="s">
        <v>583</v>
      </c>
      <c r="AQ89" s="6" t="s">
        <v>128</v>
      </c>
      <c r="AS89" s="6" t="str">
        <f>G89</f>
        <v>Pantry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27">
        <v>1016</v>
      </c>
      <c r="B90" s="6" t="s">
        <v>26</v>
      </c>
      <c r="C90" s="6" t="s">
        <v>128</v>
      </c>
      <c r="D90" s="6" t="s">
        <v>27</v>
      </c>
      <c r="E90" s="12" t="s">
        <v>839</v>
      </c>
      <c r="F90" s="6" t="str">
        <f>IF(ISBLANK(E90), "", Table2[[#This Row],[unique_id]])</f>
        <v>bertram_2_office_dining_temperature</v>
      </c>
      <c r="G90" s="6" t="s">
        <v>202</v>
      </c>
      <c r="H90" s="6" t="s">
        <v>87</v>
      </c>
      <c r="I90" s="6" t="s">
        <v>30</v>
      </c>
      <c r="J90" s="6" t="s">
        <v>87</v>
      </c>
      <c r="T90" s="6"/>
      <c r="V90" s="8"/>
      <c r="W90" s="8"/>
      <c r="X90" s="8"/>
      <c r="Y90" s="8"/>
      <c r="AD90" s="6" t="s">
        <v>372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0"/>
      <c r="AM90" s="6" t="s">
        <v>667</v>
      </c>
      <c r="AN90" s="8" t="s">
        <v>585</v>
      </c>
      <c r="AO90" s="6" t="s">
        <v>586</v>
      </c>
      <c r="AP90" s="6" t="s">
        <v>583</v>
      </c>
      <c r="AQ90" s="6" t="s">
        <v>128</v>
      </c>
      <c r="AS90" s="6" t="str">
        <f>G90</f>
        <v>Dining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1017</v>
      </c>
      <c r="B91" s="6" t="s">
        <v>26</v>
      </c>
      <c r="C91" s="6" t="s">
        <v>128</v>
      </c>
      <c r="D91" s="6" t="s">
        <v>27</v>
      </c>
      <c r="E91" s="6" t="s">
        <v>840</v>
      </c>
      <c r="F91" s="6" t="str">
        <f>IF(ISBLANK(E91), "", Table2[[#This Row],[unique_id]])</f>
        <v>compensation_sensor_bertram_2_office_dining_temperature</v>
      </c>
      <c r="G91" s="6" t="s">
        <v>202</v>
      </c>
      <c r="H91" s="6" t="s">
        <v>87</v>
      </c>
      <c r="I91" s="6" t="s">
        <v>30</v>
      </c>
      <c r="M91" s="6" t="s">
        <v>136</v>
      </c>
      <c r="T91" s="6"/>
      <c r="U91" s="6" t="s">
        <v>609</v>
      </c>
      <c r="V91" s="8" t="s">
        <v>371</v>
      </c>
      <c r="W91" s="8"/>
      <c r="X91" s="8"/>
      <c r="Y91" s="8"/>
      <c r="AD91" s="6" t="s">
        <v>372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0"/>
      <c r="AM91" s="6" t="s">
        <v>667</v>
      </c>
      <c r="AN91" s="8" t="s">
        <v>585</v>
      </c>
      <c r="AO91" s="6" t="s">
        <v>586</v>
      </c>
      <c r="AP91" s="6" t="s">
        <v>583</v>
      </c>
      <c r="AQ91" s="6" t="s">
        <v>128</v>
      </c>
      <c r="AS91" s="6" t="str">
        <f>G91</f>
        <v>Dining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27">
        <v>1018</v>
      </c>
      <c r="B92" s="6" t="s">
        <v>26</v>
      </c>
      <c r="C92" s="6" t="s">
        <v>128</v>
      </c>
      <c r="D92" s="6" t="s">
        <v>27</v>
      </c>
      <c r="E92" s="6" t="s">
        <v>841</v>
      </c>
      <c r="F92" s="6" t="str">
        <f>IF(ISBLANK(E92), "", Table2[[#This Row],[unique_id]])</f>
        <v>laundry_temperature</v>
      </c>
      <c r="G92" s="6" t="s">
        <v>223</v>
      </c>
      <c r="H92" s="6" t="s">
        <v>87</v>
      </c>
      <c r="I92" s="6" t="s">
        <v>30</v>
      </c>
      <c r="J92" s="6" t="s">
        <v>87</v>
      </c>
      <c r="T92" s="6"/>
      <c r="V92" s="8"/>
      <c r="W92" s="8"/>
      <c r="X92" s="8"/>
      <c r="Y92" s="8"/>
      <c r="AD92" s="6" t="s">
        <v>372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0"/>
      <c r="AM92" s="6" t="str">
        <f>LOWER(_xlfn.CONCAT(Table2[[#This Row],[device_manufacturer]], "-",Table2[[#This Row],[device_suggested_area]]))</f>
        <v>netatmo-laundry</v>
      </c>
      <c r="AN92" s="8" t="s">
        <v>584</v>
      </c>
      <c r="AO92" s="6" t="s">
        <v>586</v>
      </c>
      <c r="AP92" s="6" t="s">
        <v>582</v>
      </c>
      <c r="AQ92" s="6" t="s">
        <v>128</v>
      </c>
      <c r="AS92" s="6" t="str">
        <f>G92</f>
        <v>Laundry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1019</v>
      </c>
      <c r="B93" s="6" t="s">
        <v>26</v>
      </c>
      <c r="C93" s="6" t="s">
        <v>128</v>
      </c>
      <c r="D93" s="6" t="s">
        <v>27</v>
      </c>
      <c r="E93" s="6" t="s">
        <v>842</v>
      </c>
      <c r="F93" s="6" t="str">
        <f>IF(ISBLANK(E93), "", Table2[[#This Row],[unique_id]])</f>
        <v>compensation_sensor_laundry_temperature</v>
      </c>
      <c r="G93" s="6" t="s">
        <v>223</v>
      </c>
      <c r="H93" s="6" t="s">
        <v>87</v>
      </c>
      <c r="I93" s="6" t="s">
        <v>30</v>
      </c>
      <c r="M93" s="6" t="s">
        <v>136</v>
      </c>
      <c r="T93" s="6"/>
      <c r="U93" s="6" t="s">
        <v>609</v>
      </c>
      <c r="V93" s="8" t="s">
        <v>371</v>
      </c>
      <c r="W93" s="8"/>
      <c r="X93" s="8"/>
      <c r="Y93" s="8"/>
      <c r="AD93" s="6" t="s">
        <v>372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0"/>
      <c r="AM93" s="6" t="str">
        <f>LOWER(_xlfn.CONCAT(Table2[[#This Row],[device_manufacturer]], "-",Table2[[#This Row],[device_suggested_area]]))</f>
        <v>netatmo-laundry</v>
      </c>
      <c r="AN93" s="8" t="s">
        <v>584</v>
      </c>
      <c r="AO93" s="6" t="s">
        <v>586</v>
      </c>
      <c r="AP93" s="6" t="s">
        <v>582</v>
      </c>
      <c r="AQ93" s="6" t="s">
        <v>128</v>
      </c>
      <c r="AS93" s="6" t="str">
        <f>G93</f>
        <v>Laundry</v>
      </c>
      <c r="AU93" s="6" t="s">
        <v>511</v>
      </c>
      <c r="AV93" s="9" t="s">
        <v>589</v>
      </c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>[["mac", "70:ee:50:25:9d:90"]]</v>
      </c>
    </row>
    <row r="94" spans="1:52" ht="16" customHeight="1">
      <c r="A94" s="27">
        <v>1020</v>
      </c>
      <c r="B94" s="6" t="s">
        <v>26</v>
      </c>
      <c r="C94" s="6" t="s">
        <v>128</v>
      </c>
      <c r="D94" s="6" t="s">
        <v>27</v>
      </c>
      <c r="E94" s="6" t="s">
        <v>843</v>
      </c>
      <c r="F94" s="6" t="str">
        <f>IF(ISBLANK(E94), "", Table2[[#This Row],[unique_id]])</f>
        <v>bertram_2_office_basement_temperature</v>
      </c>
      <c r="G94" s="6" t="s">
        <v>220</v>
      </c>
      <c r="H94" s="6" t="s">
        <v>87</v>
      </c>
      <c r="I94" s="6" t="s">
        <v>30</v>
      </c>
      <c r="J94" s="6" t="s">
        <v>87</v>
      </c>
      <c r="T94" s="6"/>
      <c r="V94" s="8"/>
      <c r="W94" s="8"/>
      <c r="X94" s="8"/>
      <c r="Y94" s="8"/>
      <c r="AD94" s="6" t="s">
        <v>372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0"/>
      <c r="AM94" s="6" t="s">
        <v>668</v>
      </c>
      <c r="AN94" s="8" t="s">
        <v>585</v>
      </c>
      <c r="AO94" s="6" t="s">
        <v>586</v>
      </c>
      <c r="AP94" s="6" t="s">
        <v>583</v>
      </c>
      <c r="AQ94" s="6" t="s">
        <v>128</v>
      </c>
      <c r="AS94" s="6" t="str">
        <f>G94</f>
        <v>Basement</v>
      </c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1021</v>
      </c>
      <c r="B95" s="6" t="s">
        <v>26</v>
      </c>
      <c r="C95" s="6" t="s">
        <v>128</v>
      </c>
      <c r="D95" s="6" t="s">
        <v>27</v>
      </c>
      <c r="E95" s="6" t="s">
        <v>844</v>
      </c>
      <c r="F95" s="6" t="str">
        <f>IF(ISBLANK(E95), "", Table2[[#This Row],[unique_id]])</f>
        <v>compensation_sensor_bertram_2_office_basement_temperature</v>
      </c>
      <c r="G95" s="6" t="s">
        <v>220</v>
      </c>
      <c r="H95" s="6" t="s">
        <v>87</v>
      </c>
      <c r="I95" s="6" t="s">
        <v>30</v>
      </c>
      <c r="M95" s="6" t="s">
        <v>136</v>
      </c>
      <c r="T95" s="6"/>
      <c r="U95" s="6" t="s">
        <v>609</v>
      </c>
      <c r="V95" s="8" t="s">
        <v>371</v>
      </c>
      <c r="W95" s="8"/>
      <c r="X95" s="8"/>
      <c r="Y95" s="8"/>
      <c r="AD95" s="6" t="s">
        <v>372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0"/>
      <c r="AM95" s="6" t="s">
        <v>668</v>
      </c>
      <c r="AN95" s="8" t="s">
        <v>585</v>
      </c>
      <c r="AO95" s="6" t="s">
        <v>586</v>
      </c>
      <c r="AP95" s="6" t="s">
        <v>583</v>
      </c>
      <c r="AQ95" s="6" t="s">
        <v>128</v>
      </c>
      <c r="AS95" s="6" t="str">
        <f>G95</f>
        <v>Basement</v>
      </c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27">
        <v>1022</v>
      </c>
      <c r="B96" s="6" t="s">
        <v>26</v>
      </c>
      <c r="C96" s="6" t="s">
        <v>39</v>
      </c>
      <c r="D96" s="6" t="s">
        <v>27</v>
      </c>
      <c r="E96" s="6" t="s">
        <v>670</v>
      </c>
      <c r="F96" s="6" t="str">
        <f>IF(ISBLANK(E96), "", Table2[[#This Row],[unique_id]])</f>
        <v>rack_temperature</v>
      </c>
      <c r="G96" s="6" t="s">
        <v>28</v>
      </c>
      <c r="H96" s="6" t="s">
        <v>87</v>
      </c>
      <c r="I96" s="6" t="s">
        <v>30</v>
      </c>
      <c r="J96" s="6" t="s">
        <v>87</v>
      </c>
      <c r="T96" s="6"/>
      <c r="V96" s="8"/>
      <c r="W96" s="8"/>
      <c r="X96" s="8"/>
      <c r="Y96" s="8"/>
      <c r="AB96" s="6" t="s">
        <v>88</v>
      </c>
      <c r="AC96" s="6" t="s">
        <v>89</v>
      </c>
      <c r="AD96" s="6" t="s">
        <v>372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29"/>
      <c r="AM96" s="6" t="s">
        <v>454</v>
      </c>
      <c r="AN96" s="8">
        <v>3.15</v>
      </c>
      <c r="AO96" s="6" t="s">
        <v>430</v>
      </c>
      <c r="AP96" s="6" t="s">
        <v>36</v>
      </c>
      <c r="AQ96" s="6" t="s">
        <v>37</v>
      </c>
      <c r="AS96" s="6" t="s">
        <v>28</v>
      </c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1023</v>
      </c>
      <c r="B97" s="6" t="s">
        <v>26</v>
      </c>
      <c r="C97" s="6" t="s">
        <v>39</v>
      </c>
      <c r="D97" s="6" t="s">
        <v>27</v>
      </c>
      <c r="E97" s="6" t="s">
        <v>362</v>
      </c>
      <c r="F97" s="6" t="str">
        <f>IF(ISBLANK(E97), "", Table2[[#This Row],[unique_id]])</f>
        <v>compensation_sensor_rack_temperature</v>
      </c>
      <c r="G97" s="6" t="s">
        <v>28</v>
      </c>
      <c r="H97" s="6" t="s">
        <v>87</v>
      </c>
      <c r="I97" s="6" t="s">
        <v>30</v>
      </c>
      <c r="M97" s="6" t="s">
        <v>136</v>
      </c>
      <c r="T97" s="6"/>
      <c r="V97" s="8" t="s">
        <v>371</v>
      </c>
      <c r="W97" s="8"/>
      <c r="X97" s="8"/>
      <c r="Y97" s="8"/>
      <c r="AA97" s="6" t="s">
        <v>31</v>
      </c>
      <c r="AB97" s="6" t="s">
        <v>88</v>
      </c>
      <c r="AC97" s="6" t="s">
        <v>89</v>
      </c>
      <c r="AD97" s="6" t="s">
        <v>372</v>
      </c>
      <c r="AE97" s="6">
        <v>300</v>
      </c>
      <c r="AF97" s="8" t="s">
        <v>34</v>
      </c>
      <c r="AG97" s="6" t="s">
        <v>176</v>
      </c>
      <c r="AH97" s="6" t="str">
        <f>IF(ISBLANK(AG97),  "", _xlfn.CONCAT("haas/entity/sensor/", LOWER(C97), "/", E97, "/config"))</f>
        <v>haas/entity/sensor/weewx/compensation_sensor_rack_temperature/config</v>
      </c>
      <c r="AI97" s="6" t="str">
        <f>IF(ISBLANK(AG97),  "", _xlfn.CONCAT(LOWER(C97), "/", E97))</f>
        <v>weewx/compensation_sensor_rack_temperature</v>
      </c>
      <c r="AJ97" s="6" t="s">
        <v>331</v>
      </c>
      <c r="AK97" s="6">
        <v>1</v>
      </c>
      <c r="AL97" s="29"/>
      <c r="AM97" s="6" t="s">
        <v>454</v>
      </c>
      <c r="AN97" s="8">
        <v>3.15</v>
      </c>
      <c r="AO97" s="6" t="s">
        <v>430</v>
      </c>
      <c r="AP97" s="6" t="s">
        <v>36</v>
      </c>
      <c r="AQ97" s="6" t="s">
        <v>37</v>
      </c>
      <c r="AS97" s="6" t="s">
        <v>28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27">
        <v>1024</v>
      </c>
      <c r="B98" s="6" t="s">
        <v>26</v>
      </c>
      <c r="C98" s="6" t="s">
        <v>39</v>
      </c>
      <c r="D98" s="6" t="s">
        <v>27</v>
      </c>
      <c r="E98" s="6" t="s">
        <v>363</v>
      </c>
      <c r="F98" s="6" t="str">
        <f>IF(ISBLANK(E98), "", Table2[[#This Row],[unique_id]])</f>
        <v>compensation_sensor_roof_apparent_temperature</v>
      </c>
      <c r="G98" s="6" t="s">
        <v>92</v>
      </c>
      <c r="H98" s="6" t="s">
        <v>87</v>
      </c>
      <c r="I98" s="6" t="s">
        <v>30</v>
      </c>
      <c r="T98" s="6"/>
      <c r="V98" s="8" t="s">
        <v>371</v>
      </c>
      <c r="W98" s="8"/>
      <c r="X98" s="8"/>
      <c r="Y98" s="8"/>
      <c r="AA98" s="6" t="s">
        <v>31</v>
      </c>
      <c r="AB98" s="6" t="s">
        <v>88</v>
      </c>
      <c r="AC98" s="6" t="s">
        <v>89</v>
      </c>
      <c r="AD98" s="6" t="s">
        <v>372</v>
      </c>
      <c r="AE98" s="6">
        <v>300</v>
      </c>
      <c r="AF98" s="8" t="s">
        <v>34</v>
      </c>
      <c r="AG98" s="6" t="s">
        <v>93</v>
      </c>
      <c r="AH98" s="6" t="str">
        <f>IF(ISBLANK(AG98),  "", _xlfn.CONCAT("haas/entity/sensor/", LOWER(C98), "/", E98, "/config"))</f>
        <v>haas/entity/sensor/weewx/compensation_sensor_roof_apparent_temperature/config</v>
      </c>
      <c r="AI98" s="6" t="str">
        <f>IF(ISBLANK(AG98),  "", _xlfn.CONCAT(LOWER(C98), "/", E98))</f>
        <v>weewx/compensation_sensor_roof_apparent_temperature</v>
      </c>
      <c r="AJ98" s="6" t="s">
        <v>331</v>
      </c>
      <c r="AK98" s="6">
        <v>1</v>
      </c>
      <c r="AL98" s="29"/>
      <c r="AM98" s="6" t="s">
        <v>454</v>
      </c>
      <c r="AN98" s="8">
        <v>3.15</v>
      </c>
      <c r="AO98" s="6" t="s">
        <v>430</v>
      </c>
      <c r="AP98" s="6" t="s">
        <v>36</v>
      </c>
      <c r="AQ98" s="6" t="s">
        <v>37</v>
      </c>
      <c r="AS98" s="6" t="s">
        <v>38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1025</v>
      </c>
      <c r="B99" s="6" t="s">
        <v>26</v>
      </c>
      <c r="C99" s="6" t="s">
        <v>39</v>
      </c>
      <c r="D99" s="6" t="s">
        <v>27</v>
      </c>
      <c r="E99" s="6" t="s">
        <v>364</v>
      </c>
      <c r="F99" s="6" t="str">
        <f>IF(ISBLANK(E99), "", Table2[[#This Row],[unique_id]])</f>
        <v>compensation_sensor_roof_dew_point</v>
      </c>
      <c r="G99" s="6" t="s">
        <v>94</v>
      </c>
      <c r="H99" s="6" t="s">
        <v>87</v>
      </c>
      <c r="I99" s="6" t="s">
        <v>30</v>
      </c>
      <c r="T99" s="6"/>
      <c r="V99" s="8" t="s">
        <v>371</v>
      </c>
      <c r="W99" s="8"/>
      <c r="X99" s="8"/>
      <c r="Y99" s="8"/>
      <c r="AA99" s="6" t="s">
        <v>31</v>
      </c>
      <c r="AB99" s="6" t="s">
        <v>88</v>
      </c>
      <c r="AC99" s="6" t="s">
        <v>89</v>
      </c>
      <c r="AD99" s="6" t="s">
        <v>372</v>
      </c>
      <c r="AE99" s="6">
        <v>300</v>
      </c>
      <c r="AF99" s="8" t="s">
        <v>34</v>
      </c>
      <c r="AG99" s="6" t="s">
        <v>95</v>
      </c>
      <c r="AH99" s="6" t="str">
        <f>IF(ISBLANK(AG99),  "", _xlfn.CONCAT("haas/entity/sensor/", LOWER(C99), "/", E99, "/config"))</f>
        <v>haas/entity/sensor/weewx/compensation_sensor_roof_dew_point/config</v>
      </c>
      <c r="AI99" s="6" t="str">
        <f>IF(ISBLANK(AG99),  "", _xlfn.CONCAT(LOWER(C99), "/", E99))</f>
        <v>weewx/compensation_sensor_roof_dew_point</v>
      </c>
      <c r="AJ99" s="6" t="s">
        <v>331</v>
      </c>
      <c r="AK99" s="6">
        <v>1</v>
      </c>
      <c r="AL99" s="29"/>
      <c r="AM99" s="6" t="s">
        <v>454</v>
      </c>
      <c r="AN99" s="8">
        <v>3.15</v>
      </c>
      <c r="AO99" s="6" t="s">
        <v>430</v>
      </c>
      <c r="AP99" s="6" t="s">
        <v>36</v>
      </c>
      <c r="AQ99" s="6" t="s">
        <v>37</v>
      </c>
      <c r="AS99" s="6" t="s">
        <v>38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27">
        <v>1026</v>
      </c>
      <c r="B100" s="6" t="s">
        <v>26</v>
      </c>
      <c r="C100" s="6" t="s">
        <v>39</v>
      </c>
      <c r="D100" s="6" t="s">
        <v>27</v>
      </c>
      <c r="E100" s="6" t="s">
        <v>365</v>
      </c>
      <c r="F100" s="6" t="str">
        <f>IF(ISBLANK(E100), "", Table2[[#This Row],[unique_id]])</f>
        <v>compensation_sensor_roof_heat_index</v>
      </c>
      <c r="G100" s="6" t="s">
        <v>96</v>
      </c>
      <c r="H100" s="6" t="s">
        <v>87</v>
      </c>
      <c r="I100" s="6" t="s">
        <v>30</v>
      </c>
      <c r="T100" s="6"/>
      <c r="V100" s="8" t="s">
        <v>371</v>
      </c>
      <c r="W100" s="8"/>
      <c r="X100" s="8"/>
      <c r="Y100" s="8"/>
      <c r="AA100" s="6" t="s">
        <v>31</v>
      </c>
      <c r="AB100" s="6" t="s">
        <v>88</v>
      </c>
      <c r="AC100" s="6" t="s">
        <v>89</v>
      </c>
      <c r="AD100" s="6" t="s">
        <v>372</v>
      </c>
      <c r="AE100" s="6">
        <v>300</v>
      </c>
      <c r="AF100" s="8" t="s">
        <v>34</v>
      </c>
      <c r="AG100" s="6" t="s">
        <v>97</v>
      </c>
      <c r="AH100" s="6" t="str">
        <f>IF(ISBLANK(AG100),  "", _xlfn.CONCAT("haas/entity/sensor/", LOWER(C100), "/", E100, "/config"))</f>
        <v>haas/entity/sensor/weewx/compensation_sensor_roof_heat_index/config</v>
      </c>
      <c r="AI100" s="6" t="str">
        <f>IF(ISBLANK(AG100),  "", _xlfn.CONCAT(LOWER(C100), "/", E100))</f>
        <v>weewx/compensation_sensor_roof_heat_index</v>
      </c>
      <c r="AJ100" s="6" t="s">
        <v>331</v>
      </c>
      <c r="AK100" s="6">
        <v>1</v>
      </c>
      <c r="AL100" s="29"/>
      <c r="AM100" s="6" t="s">
        <v>454</v>
      </c>
      <c r="AN100" s="8">
        <v>3.15</v>
      </c>
      <c r="AO100" s="6" t="s">
        <v>430</v>
      </c>
      <c r="AP100" s="6" t="s">
        <v>36</v>
      </c>
      <c r="AQ100" s="6" t="s">
        <v>37</v>
      </c>
      <c r="AS100" s="6" t="s">
        <v>38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1027</v>
      </c>
      <c r="B101" s="6" t="s">
        <v>26</v>
      </c>
      <c r="C101" s="6" t="s">
        <v>39</v>
      </c>
      <c r="D101" s="6" t="s">
        <v>27</v>
      </c>
      <c r="E101" s="6" t="s">
        <v>366</v>
      </c>
      <c r="F101" s="6" t="str">
        <f>IF(ISBLANK(E101), "", Table2[[#This Row],[unique_id]])</f>
        <v>compensation_sensor_roof_humidity_index</v>
      </c>
      <c r="G101" s="6" t="s">
        <v>98</v>
      </c>
      <c r="H101" s="6" t="s">
        <v>87</v>
      </c>
      <c r="I101" s="6" t="s">
        <v>30</v>
      </c>
      <c r="T101" s="6"/>
      <c r="V101" s="8" t="s">
        <v>371</v>
      </c>
      <c r="W101" s="8"/>
      <c r="X101" s="8"/>
      <c r="Y101" s="8"/>
      <c r="AA101" s="6" t="s">
        <v>31</v>
      </c>
      <c r="AB101" s="6" t="s">
        <v>88</v>
      </c>
      <c r="AC101" s="6" t="s">
        <v>89</v>
      </c>
      <c r="AD101" s="6" t="s">
        <v>372</v>
      </c>
      <c r="AE101" s="6">
        <v>300</v>
      </c>
      <c r="AF101" s="8" t="s">
        <v>34</v>
      </c>
      <c r="AG101" s="6" t="s">
        <v>99</v>
      </c>
      <c r="AH101" s="6" t="str">
        <f>IF(ISBLANK(AG101),  "", _xlfn.CONCAT("haas/entity/sensor/", LOWER(C101), "/", E101, "/config"))</f>
        <v>haas/entity/sensor/weewx/compensation_sensor_roof_humidity_index/config</v>
      </c>
      <c r="AI101" s="6" t="str">
        <f>IF(ISBLANK(AG101),  "", _xlfn.CONCAT(LOWER(C101), "/", E101))</f>
        <v>weewx/compensation_sensor_roof_humidity_index</v>
      </c>
      <c r="AJ101" s="6" t="s">
        <v>331</v>
      </c>
      <c r="AK101" s="6">
        <v>1</v>
      </c>
      <c r="AL101" s="29"/>
      <c r="AM101" s="6" t="s">
        <v>454</v>
      </c>
      <c r="AN101" s="8">
        <v>3.15</v>
      </c>
      <c r="AO101" s="6" t="s">
        <v>430</v>
      </c>
      <c r="AP101" s="6" t="s">
        <v>36</v>
      </c>
      <c r="AQ101" s="6" t="s">
        <v>37</v>
      </c>
      <c r="AS101" s="6" t="s">
        <v>38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27">
        <v>1028</v>
      </c>
      <c r="B102" s="6" t="s">
        <v>26</v>
      </c>
      <c r="C102" s="6" t="s">
        <v>39</v>
      </c>
      <c r="D102" s="6" t="s">
        <v>27</v>
      </c>
      <c r="E102" s="6" t="s">
        <v>367</v>
      </c>
      <c r="F102" s="6" t="str">
        <f>IF(ISBLANK(E102), "", Table2[[#This Row],[unique_id]])</f>
        <v>compensation_sensor_rack_dew_point</v>
      </c>
      <c r="G102" s="6" t="s">
        <v>100</v>
      </c>
      <c r="H102" s="6" t="s">
        <v>87</v>
      </c>
      <c r="I102" s="6" t="s">
        <v>30</v>
      </c>
      <c r="T102" s="6"/>
      <c r="V102" s="8" t="s">
        <v>371</v>
      </c>
      <c r="W102" s="8"/>
      <c r="X102" s="8"/>
      <c r="Y102" s="8"/>
      <c r="AA102" s="6" t="s">
        <v>31</v>
      </c>
      <c r="AB102" s="6" t="s">
        <v>88</v>
      </c>
      <c r="AC102" s="6" t="s">
        <v>89</v>
      </c>
      <c r="AD102" s="6" t="s">
        <v>372</v>
      </c>
      <c r="AE102" s="6">
        <v>300</v>
      </c>
      <c r="AF102" s="8" t="s">
        <v>34</v>
      </c>
      <c r="AG102" s="6" t="s">
        <v>101</v>
      </c>
      <c r="AH102" s="6" t="str">
        <f>IF(ISBLANK(AG102),  "", _xlfn.CONCAT("haas/entity/sensor/", LOWER(C102), "/", E102, "/config"))</f>
        <v>haas/entity/sensor/weewx/compensation_sensor_rack_dew_point/config</v>
      </c>
      <c r="AI102" s="6" t="str">
        <f>IF(ISBLANK(AG102),  "", _xlfn.CONCAT(LOWER(C102), "/", E102))</f>
        <v>weewx/compensation_sensor_rack_dew_point</v>
      </c>
      <c r="AJ102" s="6" t="s">
        <v>331</v>
      </c>
      <c r="AK102" s="6">
        <v>1</v>
      </c>
      <c r="AL102" s="29"/>
      <c r="AM102" s="6" t="s">
        <v>454</v>
      </c>
      <c r="AN102" s="8">
        <v>3.15</v>
      </c>
      <c r="AO102" s="6" t="s">
        <v>430</v>
      </c>
      <c r="AP102" s="6" t="s">
        <v>36</v>
      </c>
      <c r="AQ102" s="6" t="s">
        <v>37</v>
      </c>
      <c r="AS102" s="6" t="s">
        <v>28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1029</v>
      </c>
      <c r="B103" s="6" t="s">
        <v>26</v>
      </c>
      <c r="C103" s="6" t="s">
        <v>39</v>
      </c>
      <c r="D103" s="6" t="s">
        <v>27</v>
      </c>
      <c r="E103" s="6" t="s">
        <v>368</v>
      </c>
      <c r="F103" s="6" t="str">
        <f>IF(ISBLANK(E103), "", Table2[[#This Row],[unique_id]])</f>
        <v>compensation_sensor_roof_wind_chill_temperature</v>
      </c>
      <c r="G103" s="6" t="s">
        <v>102</v>
      </c>
      <c r="H103" s="6" t="s">
        <v>87</v>
      </c>
      <c r="I103" s="6" t="s">
        <v>30</v>
      </c>
      <c r="T103" s="6"/>
      <c r="V103" s="8" t="s">
        <v>371</v>
      </c>
      <c r="W103" s="8"/>
      <c r="X103" s="8"/>
      <c r="Y103" s="8"/>
      <c r="AA103" s="6" t="s">
        <v>31</v>
      </c>
      <c r="AB103" s="6" t="s">
        <v>88</v>
      </c>
      <c r="AC103" s="6" t="s">
        <v>89</v>
      </c>
      <c r="AD103" s="6" t="s">
        <v>372</v>
      </c>
      <c r="AE103" s="6">
        <v>300</v>
      </c>
      <c r="AF103" s="8" t="s">
        <v>34</v>
      </c>
      <c r="AG103" s="6" t="s">
        <v>103</v>
      </c>
      <c r="AH103" s="6" t="str">
        <f>IF(ISBLANK(AG103),  "", _xlfn.CONCAT("haas/entity/sensor/", LOWER(C103), "/", E103, "/config"))</f>
        <v>haas/entity/sensor/weewx/compensation_sensor_roof_wind_chill_temperature/config</v>
      </c>
      <c r="AI103" s="6" t="str">
        <f>IF(ISBLANK(AG103),  "", _xlfn.CONCAT(LOWER(C103), "/", E103))</f>
        <v>weewx/compensation_sensor_roof_wind_chill_temperature</v>
      </c>
      <c r="AJ103" s="6" t="s">
        <v>331</v>
      </c>
      <c r="AK103" s="6">
        <v>1</v>
      </c>
      <c r="AL103" s="29"/>
      <c r="AM103" s="6" t="s">
        <v>454</v>
      </c>
      <c r="AN103" s="8">
        <v>3.15</v>
      </c>
      <c r="AO103" s="6" t="s">
        <v>430</v>
      </c>
      <c r="AP103" s="6" t="s">
        <v>36</v>
      </c>
      <c r="AQ103" s="6" t="s">
        <v>37</v>
      </c>
      <c r="AS103" s="6" t="s">
        <v>38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27">
        <v>1030</v>
      </c>
      <c r="B104" s="6" t="s">
        <v>26</v>
      </c>
      <c r="C104" s="6" t="s">
        <v>613</v>
      </c>
      <c r="D104" s="6" t="s">
        <v>395</v>
      </c>
      <c r="E104" s="6" t="s">
        <v>394</v>
      </c>
      <c r="F104" s="6" t="str">
        <f>IF(ISBLANK(E104), "", Table2[[#This Row],[unique_id]])</f>
        <v>column_break</v>
      </c>
      <c r="G104" s="6" t="s">
        <v>391</v>
      </c>
      <c r="H104" s="6" t="s">
        <v>87</v>
      </c>
      <c r="I104" s="6" t="s">
        <v>30</v>
      </c>
      <c r="M104" s="6" t="s">
        <v>392</v>
      </c>
      <c r="N104" s="6" t="s">
        <v>393</v>
      </c>
      <c r="T104" s="6"/>
      <c r="V104" s="8"/>
      <c r="W104" s="8"/>
      <c r="X104" s="8"/>
      <c r="Y104" s="8"/>
      <c r="AF104" s="8"/>
      <c r="AI104" s="6" t="str">
        <f>IF(ISBLANK(AG104),  "", _xlfn.CONCAT(LOWER(C104), "/", E104))</f>
        <v/>
      </c>
      <c r="AK104" s="6"/>
      <c r="AL104" s="30"/>
      <c r="AM104" s="6"/>
      <c r="AN104" s="8"/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1040</v>
      </c>
      <c r="B105" s="6" t="s">
        <v>26</v>
      </c>
      <c r="C105" s="6" t="s">
        <v>631</v>
      </c>
      <c r="D105" s="6" t="s">
        <v>27</v>
      </c>
      <c r="E105" s="6" t="s">
        <v>635</v>
      </c>
      <c r="F105" s="6" t="str">
        <f>IF(ISBLANK(E105), "", Table2[[#This Row],[unique_id]])</f>
        <v>lounge_air_purifier_pm25</v>
      </c>
      <c r="G105" s="6" t="s">
        <v>203</v>
      </c>
      <c r="H105" s="6" t="s">
        <v>634</v>
      </c>
      <c r="I105" s="6" t="s">
        <v>30</v>
      </c>
      <c r="M105" s="6" t="s">
        <v>90</v>
      </c>
      <c r="T105" s="6"/>
      <c r="U105" s="6" t="s">
        <v>609</v>
      </c>
      <c r="V105" s="8"/>
      <c r="W105" s="8"/>
      <c r="X105" s="8"/>
      <c r="Y105" s="8"/>
      <c r="AD105" s="6" t="s">
        <v>637</v>
      </c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1"/>
      <c r="AM105" s="6"/>
      <c r="AN105" s="8"/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1041</v>
      </c>
      <c r="B106" s="6" t="s">
        <v>26</v>
      </c>
      <c r="C106" s="6" t="s">
        <v>631</v>
      </c>
      <c r="D106" s="6" t="s">
        <v>27</v>
      </c>
      <c r="E106" s="6" t="s">
        <v>736</v>
      </c>
      <c r="F106" s="6" t="str">
        <f>IF(ISBLANK(E106), "", Table2[[#This Row],[unique_id]])</f>
        <v>dining_air_purifier_pm25</v>
      </c>
      <c r="G106" s="6" t="s">
        <v>202</v>
      </c>
      <c r="H106" s="6" t="s">
        <v>634</v>
      </c>
      <c r="I106" s="6" t="s">
        <v>30</v>
      </c>
      <c r="M106" s="6" t="s">
        <v>90</v>
      </c>
      <c r="T106" s="6"/>
      <c r="U106" s="6" t="s">
        <v>609</v>
      </c>
      <c r="V106" s="8"/>
      <c r="W106" s="8"/>
      <c r="X106" s="8"/>
      <c r="Y106" s="8"/>
      <c r="AD106" s="6" t="s">
        <v>637</v>
      </c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1"/>
      <c r="AM106" s="6"/>
      <c r="AN106" s="8"/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1042</v>
      </c>
      <c r="B107" s="6" t="s">
        <v>26</v>
      </c>
      <c r="C107" s="6" t="s">
        <v>613</v>
      </c>
      <c r="D107" s="6" t="s">
        <v>395</v>
      </c>
      <c r="E107" s="6" t="s">
        <v>394</v>
      </c>
      <c r="F107" s="6" t="str">
        <f>IF(ISBLANK(E107), "", Table2[[#This Row],[unique_id]])</f>
        <v>column_break</v>
      </c>
      <c r="G107" s="6" t="s">
        <v>391</v>
      </c>
      <c r="H107" s="6" t="s">
        <v>634</v>
      </c>
      <c r="I107" s="6" t="s">
        <v>30</v>
      </c>
      <c r="M107" s="6" t="s">
        <v>392</v>
      </c>
      <c r="N107" s="6" t="s">
        <v>393</v>
      </c>
      <c r="T107" s="6"/>
      <c r="V107" s="8"/>
      <c r="W107" s="8"/>
      <c r="X107" s="8"/>
      <c r="Y107" s="8"/>
      <c r="AD107" s="6" t="s">
        <v>637</v>
      </c>
      <c r="AI107" s="6" t="str">
        <f>IF(ISBLANK(AG107),  "", _xlfn.CONCAT(LOWER(C107), "/", E107))</f>
        <v/>
      </c>
      <c r="AK107" s="6"/>
      <c r="AL107" s="31"/>
      <c r="AM107" s="6"/>
      <c r="AN107" s="8"/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1050</v>
      </c>
      <c r="B108" s="6" t="s">
        <v>26</v>
      </c>
      <c r="C108" s="6" t="s">
        <v>39</v>
      </c>
      <c r="D108" s="6" t="s">
        <v>27</v>
      </c>
      <c r="E108" s="6" t="s">
        <v>369</v>
      </c>
      <c r="F108" s="6" t="str">
        <f>IF(ISBLANK(E108), "", Table2[[#This Row],[unique_id]])</f>
        <v>compensation_sensor_roof_humidity</v>
      </c>
      <c r="G108" s="6" t="s">
        <v>38</v>
      </c>
      <c r="H108" s="6" t="s">
        <v>29</v>
      </c>
      <c r="I108" s="6" t="s">
        <v>30</v>
      </c>
      <c r="M108" s="6" t="s">
        <v>90</v>
      </c>
      <c r="T108" s="6"/>
      <c r="U108" s="6" t="s">
        <v>609</v>
      </c>
      <c r="V108" s="8" t="s">
        <v>371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374</v>
      </c>
      <c r="AE108" s="6">
        <v>300</v>
      </c>
      <c r="AF108" s="8" t="s">
        <v>34</v>
      </c>
      <c r="AG108" s="6" t="s">
        <v>40</v>
      </c>
      <c r="AH108" s="6" t="str">
        <f>IF(ISBLANK(AG108),  "", _xlfn.CONCAT("haas/entity/sensor/", LOWER(C108), "/", E108, "/config"))</f>
        <v>haas/entity/sensor/weewx/compensation_sensor_roof_humidity/config</v>
      </c>
      <c r="AI108" s="6" t="str">
        <f>IF(ISBLANK(AG108),  "", _xlfn.CONCAT(LOWER(C108), "/", E108))</f>
        <v>weewx/compensation_sensor_roof_humidity</v>
      </c>
      <c r="AJ108" s="6" t="s">
        <v>332</v>
      </c>
      <c r="AK108" s="6">
        <v>1</v>
      </c>
      <c r="AL108" s="29"/>
      <c r="AM108" s="6" t="s">
        <v>454</v>
      </c>
      <c r="AN108" s="8">
        <v>3.15</v>
      </c>
      <c r="AO108" s="6" t="s">
        <v>430</v>
      </c>
      <c r="AP108" s="6" t="s">
        <v>36</v>
      </c>
      <c r="AQ108" s="6" t="s">
        <v>37</v>
      </c>
      <c r="AS108" s="6" t="s">
        <v>38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1051</v>
      </c>
      <c r="B109" s="6" t="s">
        <v>26</v>
      </c>
      <c r="C109" s="6" t="s">
        <v>128</v>
      </c>
      <c r="D109" s="6" t="s">
        <v>27</v>
      </c>
      <c r="E109" s="6" t="s">
        <v>845</v>
      </c>
      <c r="F109" s="6" t="str">
        <f>IF(ISBLANK(E109), "", Table2[[#This Row],[unique_id]])</f>
        <v>compensation_sensor_ada_humidity</v>
      </c>
      <c r="G109" s="6" t="s">
        <v>130</v>
      </c>
      <c r="H109" s="6" t="s">
        <v>29</v>
      </c>
      <c r="I109" s="6" t="s">
        <v>30</v>
      </c>
      <c r="M109" s="6" t="s">
        <v>90</v>
      </c>
      <c r="T109" s="6"/>
      <c r="U109" s="6" t="s">
        <v>609</v>
      </c>
      <c r="V109" s="8" t="s">
        <v>371</v>
      </c>
      <c r="W109" s="8"/>
      <c r="X109" s="8"/>
      <c r="Y109" s="8"/>
      <c r="AD109" s="6" t="s">
        <v>374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0"/>
      <c r="AM109" s="6" t="str">
        <f>LOWER(_xlfn.CONCAT(Table2[[#This Row],[device_manufacturer]], "-",Table2[[#This Row],[device_suggested_area]]))</f>
        <v>netatmo-ada</v>
      </c>
      <c r="AN109" s="8" t="s">
        <v>584</v>
      </c>
      <c r="AO109" s="6" t="s">
        <v>586</v>
      </c>
      <c r="AP109" s="6" t="s">
        <v>582</v>
      </c>
      <c r="AQ109" s="6" t="s">
        <v>128</v>
      </c>
      <c r="AS109" s="6" t="str">
        <f>G109</f>
        <v>Ada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1052</v>
      </c>
      <c r="B110" s="6" t="s">
        <v>26</v>
      </c>
      <c r="C110" s="6" t="s">
        <v>128</v>
      </c>
      <c r="D110" s="6" t="s">
        <v>27</v>
      </c>
      <c r="E110" s="6" t="s">
        <v>846</v>
      </c>
      <c r="F110" s="6" t="str">
        <f>IF(ISBLANK(E110), "", Table2[[#This Row],[unique_id]])</f>
        <v>compensation_sensor_edwin_humidity</v>
      </c>
      <c r="G110" s="6" t="s">
        <v>127</v>
      </c>
      <c r="H110" s="6" t="s">
        <v>29</v>
      </c>
      <c r="I110" s="6" t="s">
        <v>30</v>
      </c>
      <c r="M110" s="6" t="s">
        <v>90</v>
      </c>
      <c r="T110" s="6"/>
      <c r="U110" s="6" t="s">
        <v>609</v>
      </c>
      <c r="V110" s="8" t="s">
        <v>371</v>
      </c>
      <c r="W110" s="8"/>
      <c r="X110" s="8"/>
      <c r="Y110" s="8"/>
      <c r="AD110" s="6" t="s">
        <v>374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0"/>
      <c r="AM110" s="6" t="str">
        <f>LOWER(_xlfn.CONCAT(Table2[[#This Row],[device_manufacturer]], "-",Table2[[#This Row],[device_suggested_area]]))</f>
        <v>netatmo-edwin</v>
      </c>
      <c r="AN110" s="8" t="s">
        <v>584</v>
      </c>
      <c r="AO110" s="6" t="s">
        <v>586</v>
      </c>
      <c r="AP110" s="6" t="s">
        <v>582</v>
      </c>
      <c r="AQ110" s="6" t="s">
        <v>128</v>
      </c>
      <c r="AS110" s="6" t="str">
        <f>G110</f>
        <v>Edwin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1053</v>
      </c>
      <c r="B111" s="6" t="s">
        <v>26</v>
      </c>
      <c r="C111" s="6" t="s">
        <v>128</v>
      </c>
      <c r="D111" s="6" t="s">
        <v>27</v>
      </c>
      <c r="E111" s="6" t="s">
        <v>847</v>
      </c>
      <c r="F111" s="6" t="str">
        <f>IF(ISBLANK(E111), "", Table2[[#This Row],[unique_id]])</f>
        <v>compensation_sensor_bertram_2_office_lounge_humidity</v>
      </c>
      <c r="G111" s="6" t="s">
        <v>203</v>
      </c>
      <c r="H111" s="6" t="s">
        <v>29</v>
      </c>
      <c r="I111" s="6" t="s">
        <v>30</v>
      </c>
      <c r="M111" s="6" t="s">
        <v>90</v>
      </c>
      <c r="T111" s="6"/>
      <c r="U111" s="6" t="s">
        <v>609</v>
      </c>
      <c r="V111" s="8" t="s">
        <v>371</v>
      </c>
      <c r="W111" s="8"/>
      <c r="X111" s="8"/>
      <c r="Y111" s="8"/>
      <c r="AD111" s="6" t="s">
        <v>374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0"/>
      <c r="AM111" s="6" t="s">
        <v>665</v>
      </c>
      <c r="AN111" s="8" t="s">
        <v>585</v>
      </c>
      <c r="AO111" s="6" t="s">
        <v>586</v>
      </c>
      <c r="AP111" s="6" t="s">
        <v>583</v>
      </c>
      <c r="AQ111" s="6" t="s">
        <v>128</v>
      </c>
      <c r="AS111" s="6" t="str">
        <f>G111</f>
        <v>Lounge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1054</v>
      </c>
      <c r="B112" s="6" t="s">
        <v>26</v>
      </c>
      <c r="C112" s="6" t="s">
        <v>128</v>
      </c>
      <c r="D112" s="6" t="s">
        <v>27</v>
      </c>
      <c r="E112" s="6" t="s">
        <v>848</v>
      </c>
      <c r="F112" s="6" t="str">
        <f>IF(ISBLANK(E112), "", Table2[[#This Row],[unique_id]])</f>
        <v>compensation_sensor_parents_humidity</v>
      </c>
      <c r="G112" s="6" t="s">
        <v>201</v>
      </c>
      <c r="H112" s="6" t="s">
        <v>29</v>
      </c>
      <c r="I112" s="6" t="s">
        <v>30</v>
      </c>
      <c r="M112" s="6" t="s">
        <v>136</v>
      </c>
      <c r="T112" s="6"/>
      <c r="U112" s="6" t="s">
        <v>609</v>
      </c>
      <c r="V112" s="8" t="s">
        <v>371</v>
      </c>
      <c r="W112" s="8"/>
      <c r="X112" s="8"/>
      <c r="Y112" s="8"/>
      <c r="AD112" s="6" t="s">
        <v>374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0"/>
      <c r="AM112" s="6" t="str">
        <f>LOWER(_xlfn.CONCAT(Table2[[#This Row],[device_manufacturer]], "-",Table2[[#This Row],[device_suggested_area]]))</f>
        <v>netatmo-parents</v>
      </c>
      <c r="AN112" s="8" t="s">
        <v>584</v>
      </c>
      <c r="AO112" s="6" t="s">
        <v>586</v>
      </c>
      <c r="AP112" s="6" t="s">
        <v>582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1055</v>
      </c>
      <c r="B113" s="6" t="s">
        <v>26</v>
      </c>
      <c r="C113" s="6" t="s">
        <v>128</v>
      </c>
      <c r="D113" s="6" t="s">
        <v>27</v>
      </c>
      <c r="E113" s="6" t="s">
        <v>849</v>
      </c>
      <c r="F113" s="6" t="str">
        <f>IF(ISBLANK(E113), "", Table2[[#This Row],[unique_id]])</f>
        <v>compensation_sensor_bertram_2_office_humidity</v>
      </c>
      <c r="G113" s="6" t="s">
        <v>222</v>
      </c>
      <c r="H113" s="6" t="s">
        <v>29</v>
      </c>
      <c r="I113" s="6" t="s">
        <v>30</v>
      </c>
      <c r="M113" s="6" t="s">
        <v>136</v>
      </c>
      <c r="T113" s="6"/>
      <c r="U113" s="6" t="s">
        <v>609</v>
      </c>
      <c r="V113" s="8" t="s">
        <v>371</v>
      </c>
      <c r="W113" s="8"/>
      <c r="X113" s="8"/>
      <c r="Y113" s="8"/>
      <c r="AD113" s="6" t="s">
        <v>374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0"/>
      <c r="AM113" s="6" t="str">
        <f>LOWER(_xlfn.CONCAT(Table2[[#This Row],[device_manufacturer]], "-",Table2[[#This Row],[device_suggested_area]]))</f>
        <v>netatmo-office</v>
      </c>
      <c r="AN113" s="8" t="s">
        <v>585</v>
      </c>
      <c r="AO113" s="6" t="s">
        <v>586</v>
      </c>
      <c r="AP113" s="6" t="s">
        <v>583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1056</v>
      </c>
      <c r="B114" s="6" t="s">
        <v>26</v>
      </c>
      <c r="C114" s="6" t="s">
        <v>128</v>
      </c>
      <c r="D114" s="6" t="s">
        <v>27</v>
      </c>
      <c r="E114" s="6" t="s">
        <v>850</v>
      </c>
      <c r="F114" s="6" t="str">
        <f>IF(ISBLANK(E114), "", Table2[[#This Row],[unique_id]])</f>
        <v>compensation_sensor_bertram_2_kitchen_humidity</v>
      </c>
      <c r="G114" s="6" t="s">
        <v>215</v>
      </c>
      <c r="H114" s="6" t="s">
        <v>29</v>
      </c>
      <c r="I114" s="6" t="s">
        <v>30</v>
      </c>
      <c r="M114" s="6" t="s">
        <v>136</v>
      </c>
      <c r="T114" s="6"/>
      <c r="U114" s="6" t="s">
        <v>609</v>
      </c>
      <c r="V114" s="8" t="s">
        <v>371</v>
      </c>
      <c r="W114" s="8"/>
      <c r="X114" s="8"/>
      <c r="Y114" s="8"/>
      <c r="AD114" s="6" t="s">
        <v>374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0"/>
      <c r="AM114" s="6" t="str">
        <f>LOWER(_xlfn.CONCAT(Table2[[#This Row],[device_manufacturer]], "-",Table2[[#This Row],[device_suggested_area]]))</f>
        <v>netatmo-kitchen</v>
      </c>
      <c r="AN114" s="8" t="s">
        <v>585</v>
      </c>
      <c r="AO114" s="6" t="s">
        <v>586</v>
      </c>
      <c r="AP114" s="6" t="s">
        <v>583</v>
      </c>
      <c r="AQ114" s="6" t="s">
        <v>128</v>
      </c>
      <c r="AS114" s="6" t="str">
        <f>G114</f>
        <v>Kitchen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1057</v>
      </c>
      <c r="B115" s="6" t="s">
        <v>26</v>
      </c>
      <c r="C115" s="6" t="s">
        <v>128</v>
      </c>
      <c r="D115" s="6" t="s">
        <v>27</v>
      </c>
      <c r="E115" s="6" t="s">
        <v>851</v>
      </c>
      <c r="F115" s="6" t="str">
        <f>IF(ISBLANK(E115), "", Table2[[#This Row],[unique_id]])</f>
        <v>compensation_sensor_bertram_2_office_pantry_humidity</v>
      </c>
      <c r="G115" s="6" t="s">
        <v>221</v>
      </c>
      <c r="H115" s="6" t="s">
        <v>29</v>
      </c>
      <c r="I115" s="6" t="s">
        <v>30</v>
      </c>
      <c r="M115" s="6" t="s">
        <v>136</v>
      </c>
      <c r="T115" s="6"/>
      <c r="U115" s="6" t="s">
        <v>609</v>
      </c>
      <c r="V115" s="8" t="s">
        <v>371</v>
      </c>
      <c r="W115" s="8"/>
      <c r="X115" s="8"/>
      <c r="Y115" s="8"/>
      <c r="AD115" s="6" t="s">
        <v>374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0"/>
      <c r="AM115" s="6" t="s">
        <v>666</v>
      </c>
      <c r="AN115" s="8" t="s">
        <v>585</v>
      </c>
      <c r="AO115" s="6" t="s">
        <v>586</v>
      </c>
      <c r="AP115" s="6" t="s">
        <v>583</v>
      </c>
      <c r="AQ115" s="6" t="s">
        <v>128</v>
      </c>
      <c r="AS115" s="6" t="str">
        <f>G115</f>
        <v>Pantry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1058</v>
      </c>
      <c r="B116" s="6" t="s">
        <v>26</v>
      </c>
      <c r="C116" s="6" t="s">
        <v>128</v>
      </c>
      <c r="D116" s="6" t="s">
        <v>27</v>
      </c>
      <c r="E116" s="6" t="s">
        <v>852</v>
      </c>
      <c r="F116" s="6" t="str">
        <f>IF(ISBLANK(E116), "", Table2[[#This Row],[unique_id]])</f>
        <v>compensation_sensor_bertram_2_office_dining_humidity</v>
      </c>
      <c r="G116" s="6" t="s">
        <v>202</v>
      </c>
      <c r="H116" s="6" t="s">
        <v>29</v>
      </c>
      <c r="I116" s="6" t="s">
        <v>30</v>
      </c>
      <c r="M116" s="6" t="s">
        <v>136</v>
      </c>
      <c r="T116" s="6"/>
      <c r="U116" s="6" t="s">
        <v>609</v>
      </c>
      <c r="V116" s="8" t="s">
        <v>371</v>
      </c>
      <c r="W116" s="8"/>
      <c r="X116" s="8"/>
      <c r="Y116" s="8"/>
      <c r="AD116" s="6" t="s">
        <v>374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0"/>
      <c r="AM116" s="6" t="s">
        <v>667</v>
      </c>
      <c r="AN116" s="8" t="s">
        <v>585</v>
      </c>
      <c r="AO116" s="6" t="s">
        <v>586</v>
      </c>
      <c r="AP116" s="6" t="s">
        <v>583</v>
      </c>
      <c r="AQ116" s="6" t="s">
        <v>128</v>
      </c>
      <c r="AS116" s="6" t="str">
        <f>G116</f>
        <v>Dining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1059</v>
      </c>
      <c r="B117" s="6" t="s">
        <v>26</v>
      </c>
      <c r="C117" s="6" t="s">
        <v>128</v>
      </c>
      <c r="D117" s="6" t="s">
        <v>27</v>
      </c>
      <c r="E117" s="6" t="s">
        <v>853</v>
      </c>
      <c r="F117" s="6" t="str">
        <f>IF(ISBLANK(E117), "", Table2[[#This Row],[unique_id]])</f>
        <v>compensation_sensor_laundry_humidity</v>
      </c>
      <c r="G117" s="6" t="s">
        <v>223</v>
      </c>
      <c r="H117" s="6" t="s">
        <v>29</v>
      </c>
      <c r="I117" s="6" t="s">
        <v>30</v>
      </c>
      <c r="M117" s="6" t="s">
        <v>136</v>
      </c>
      <c r="T117" s="6"/>
      <c r="U117" s="6" t="s">
        <v>609</v>
      </c>
      <c r="V117" s="8" t="s">
        <v>371</v>
      </c>
      <c r="W117" s="8"/>
      <c r="X117" s="8"/>
      <c r="Y117" s="8"/>
      <c r="AD117" s="6" t="s">
        <v>374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0"/>
      <c r="AM117" s="6" t="str">
        <f>LOWER(_xlfn.CONCAT(Table2[[#This Row],[device_manufacturer]], "-",Table2[[#This Row],[device_suggested_area]]))</f>
        <v>netatmo-laundry</v>
      </c>
      <c r="AN117" s="8" t="s">
        <v>584</v>
      </c>
      <c r="AO117" s="6" t="s">
        <v>586</v>
      </c>
      <c r="AP117" s="6" t="s">
        <v>582</v>
      </c>
      <c r="AQ117" s="6" t="s">
        <v>128</v>
      </c>
      <c r="AS117" s="6" t="str">
        <f>G117</f>
        <v>Laundry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1060</v>
      </c>
      <c r="B118" s="6" t="s">
        <v>26</v>
      </c>
      <c r="C118" s="6" t="s">
        <v>128</v>
      </c>
      <c r="D118" s="6" t="s">
        <v>27</v>
      </c>
      <c r="E118" s="6" t="s">
        <v>854</v>
      </c>
      <c r="F118" s="6" t="str">
        <f>IF(ISBLANK(E118), "", Table2[[#This Row],[unique_id]])</f>
        <v>compensation_sensor_bertram_2_office_basement_humidity</v>
      </c>
      <c r="G118" s="6" t="s">
        <v>220</v>
      </c>
      <c r="H118" s="6" t="s">
        <v>29</v>
      </c>
      <c r="I118" s="6" t="s">
        <v>30</v>
      </c>
      <c r="M118" s="6" t="s">
        <v>136</v>
      </c>
      <c r="T118" s="6"/>
      <c r="U118" s="6" t="s">
        <v>609</v>
      </c>
      <c r="V118" s="8" t="s">
        <v>371</v>
      </c>
      <c r="W118" s="8"/>
      <c r="X118" s="8"/>
      <c r="Y118" s="8"/>
      <c r="AD118" s="6" t="s">
        <v>374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0"/>
      <c r="AM118" s="6" t="s">
        <v>668</v>
      </c>
      <c r="AN118" s="8" t="s">
        <v>585</v>
      </c>
      <c r="AO118" s="6" t="s">
        <v>586</v>
      </c>
      <c r="AP118" s="6" t="s">
        <v>583</v>
      </c>
      <c r="AQ118" s="6" t="s">
        <v>128</v>
      </c>
      <c r="AS118" s="6" t="str">
        <f>G118</f>
        <v>Basement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1061</v>
      </c>
      <c r="B119" s="6" t="s">
        <v>26</v>
      </c>
      <c r="C119" s="6" t="s">
        <v>39</v>
      </c>
      <c r="D119" s="6" t="s">
        <v>27</v>
      </c>
      <c r="E119" s="6" t="s">
        <v>370</v>
      </c>
      <c r="F119" s="6" t="str">
        <f>IF(ISBLANK(E119), "", Table2[[#This Row],[unique_id]])</f>
        <v>compensation_sensor_rack_humidity</v>
      </c>
      <c r="G119" s="6" t="s">
        <v>28</v>
      </c>
      <c r="H119" s="6" t="s">
        <v>29</v>
      </c>
      <c r="I119" s="6" t="s">
        <v>30</v>
      </c>
      <c r="M119" s="6" t="s">
        <v>136</v>
      </c>
      <c r="T119" s="6"/>
      <c r="V119" s="8" t="s">
        <v>371</v>
      </c>
      <c r="W119" s="8"/>
      <c r="X119" s="8"/>
      <c r="Y119" s="8"/>
      <c r="AA119" s="6" t="s">
        <v>31</v>
      </c>
      <c r="AB119" s="6" t="s">
        <v>32</v>
      </c>
      <c r="AC119" s="6" t="s">
        <v>33</v>
      </c>
      <c r="AD119" s="6" t="s">
        <v>374</v>
      </c>
      <c r="AE119" s="6">
        <v>300</v>
      </c>
      <c r="AF119" s="8" t="s">
        <v>34</v>
      </c>
      <c r="AG119" s="6" t="s">
        <v>35</v>
      </c>
      <c r="AH119" s="6" t="str">
        <f>IF(ISBLANK(AG119),  "", _xlfn.CONCAT("haas/entity/sensor/", LOWER(C119), "/", E119, "/config"))</f>
        <v>haas/entity/sensor/weewx/compensation_sensor_rack_humidity/config</v>
      </c>
      <c r="AI119" s="6" t="str">
        <f>IF(ISBLANK(AG119),  "", _xlfn.CONCAT(LOWER(C119), "/", E119))</f>
        <v>weewx/compensation_sensor_rack_humidity</v>
      </c>
      <c r="AJ119" s="6" t="s">
        <v>332</v>
      </c>
      <c r="AK119" s="6">
        <v>1</v>
      </c>
      <c r="AL119" s="29"/>
      <c r="AM119" s="6" t="s">
        <v>454</v>
      </c>
      <c r="AN119" s="8">
        <v>3.15</v>
      </c>
      <c r="AO119" s="6" t="s">
        <v>430</v>
      </c>
      <c r="AP119" s="6" t="s">
        <v>36</v>
      </c>
      <c r="AQ119" s="6" t="s">
        <v>37</v>
      </c>
      <c r="AS119" s="6" t="s">
        <v>28</v>
      </c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1062</v>
      </c>
      <c r="B120" s="6" t="s">
        <v>26</v>
      </c>
      <c r="C120" s="6" t="s">
        <v>613</v>
      </c>
      <c r="D120" s="6" t="s">
        <v>395</v>
      </c>
      <c r="E120" s="6" t="s">
        <v>394</v>
      </c>
      <c r="F120" s="6" t="str">
        <f>IF(ISBLANK(E120), "", Table2[[#This Row],[unique_id]])</f>
        <v>column_break</v>
      </c>
      <c r="G120" s="6" t="s">
        <v>391</v>
      </c>
      <c r="H120" s="6" t="s">
        <v>29</v>
      </c>
      <c r="I120" s="6" t="s">
        <v>30</v>
      </c>
      <c r="M120" s="6" t="s">
        <v>392</v>
      </c>
      <c r="N120" s="6" t="s">
        <v>393</v>
      </c>
      <c r="T120" s="6"/>
      <c r="V120" s="8"/>
      <c r="W120" s="8"/>
      <c r="X120" s="8"/>
      <c r="Y120" s="8"/>
      <c r="AF120" s="8"/>
      <c r="AI120" s="6" t="str">
        <f>IF(ISBLANK(AG120),  "", _xlfn.CONCAT(LOWER(C120), "/", E120))</f>
        <v/>
      </c>
      <c r="AK120" s="6"/>
      <c r="AL120" s="30"/>
      <c r="AM120" s="6"/>
      <c r="AN120" s="8"/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s="56" customFormat="1" ht="16" customHeight="1">
      <c r="A121" s="6">
        <v>1100</v>
      </c>
      <c r="B121" s="6" t="s">
        <v>26</v>
      </c>
      <c r="C121" s="6" t="s">
        <v>128</v>
      </c>
      <c r="D121" s="6" t="s">
        <v>27</v>
      </c>
      <c r="E121" s="6" t="s">
        <v>855</v>
      </c>
      <c r="F121" s="6" t="str">
        <f>IF(ISBLANK(E121), "", Table2[[#This Row],[unique_id]])</f>
        <v>compensation_sensor_ada_co2</v>
      </c>
      <c r="G121" s="6" t="s">
        <v>130</v>
      </c>
      <c r="H121" s="6" t="s">
        <v>185</v>
      </c>
      <c r="I121" s="6" t="s">
        <v>30</v>
      </c>
      <c r="J121" s="6"/>
      <c r="K121" s="6"/>
      <c r="L121" s="6"/>
      <c r="M121" s="6"/>
      <c r="N121" s="6"/>
      <c r="O121" s="8"/>
      <c r="P121" s="6"/>
      <c r="Q121" s="6"/>
      <c r="R121" s="6"/>
      <c r="S121" s="6"/>
      <c r="T121" s="6"/>
      <c r="U121" s="6"/>
      <c r="V121" s="8" t="s">
        <v>371</v>
      </c>
      <c r="W121" s="8"/>
      <c r="X121" s="8"/>
      <c r="Y121" s="8"/>
      <c r="Z121" s="8"/>
      <c r="AA121" s="6"/>
      <c r="AB121" s="6"/>
      <c r="AC121" s="6"/>
      <c r="AD121" s="6" t="s">
        <v>260</v>
      </c>
      <c r="AE121" s="6"/>
      <c r="AF121" s="8"/>
      <c r="AG121" s="6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J121" s="6"/>
      <c r="AK121" s="6"/>
      <c r="AL121" s="30"/>
      <c r="AM121" s="6" t="str">
        <f>LOWER(_xlfn.CONCAT(Table2[[#This Row],[device_manufacturer]], "-",Table2[[#This Row],[device_suggested_area]]))</f>
        <v>netatmo-ada</v>
      </c>
      <c r="AN121" s="8" t="s">
        <v>584</v>
      </c>
      <c r="AO121" s="6" t="s">
        <v>586</v>
      </c>
      <c r="AP121" s="6" t="s">
        <v>582</v>
      </c>
      <c r="AQ121" s="6" t="s">
        <v>128</v>
      </c>
      <c r="AR121" s="6"/>
      <c r="AS121" s="6" t="str">
        <f>G121</f>
        <v>Ada</v>
      </c>
      <c r="AT121" s="6"/>
      <c r="AU121" s="6"/>
      <c r="AV121" s="6"/>
      <c r="AW121" s="6"/>
      <c r="AX121" s="6"/>
      <c r="AY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56" customFormat="1" ht="16" customHeight="1">
      <c r="A122" s="6">
        <v>1101</v>
      </c>
      <c r="B122" s="6" t="s">
        <v>26</v>
      </c>
      <c r="C122" s="6" t="s">
        <v>128</v>
      </c>
      <c r="D122" s="6" t="s">
        <v>27</v>
      </c>
      <c r="E122" s="6" t="s">
        <v>856</v>
      </c>
      <c r="F122" s="6" t="str">
        <f>IF(ISBLANK(E122), "", Table2[[#This Row],[unique_id]])</f>
        <v>compensation_sensor_edwin_co2</v>
      </c>
      <c r="G122" s="6" t="s">
        <v>127</v>
      </c>
      <c r="H122" s="6" t="s">
        <v>185</v>
      </c>
      <c r="I122" s="6" t="s">
        <v>30</v>
      </c>
      <c r="J122" s="6"/>
      <c r="K122" s="6"/>
      <c r="L122" s="6"/>
      <c r="M122" s="6" t="s">
        <v>90</v>
      </c>
      <c r="N122" s="6"/>
      <c r="O122" s="8"/>
      <c r="P122" s="6"/>
      <c r="Q122" s="6"/>
      <c r="R122" s="6"/>
      <c r="S122" s="6"/>
      <c r="T122" s="6"/>
      <c r="U122" s="6" t="s">
        <v>609</v>
      </c>
      <c r="V122" s="8" t="s">
        <v>371</v>
      </c>
      <c r="W122" s="8"/>
      <c r="X122" s="8"/>
      <c r="Y122" s="8"/>
      <c r="Z122" s="8"/>
      <c r="AA122" s="6"/>
      <c r="AB122" s="6"/>
      <c r="AC122" s="6"/>
      <c r="AD122" s="6" t="s">
        <v>260</v>
      </c>
      <c r="AE122" s="6"/>
      <c r="AF122" s="6"/>
      <c r="AG122" s="6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J122" s="6"/>
      <c r="AK122" s="6"/>
      <c r="AL122" s="31"/>
      <c r="AM122" s="6" t="str">
        <f>LOWER(_xlfn.CONCAT(Table2[[#This Row],[device_manufacturer]], "-",Table2[[#This Row],[device_suggested_area]]))</f>
        <v>netatmo-edwin</v>
      </c>
      <c r="AN122" s="8" t="s">
        <v>584</v>
      </c>
      <c r="AO122" s="6" t="s">
        <v>586</v>
      </c>
      <c r="AP122" s="6" t="s">
        <v>582</v>
      </c>
      <c r="AQ122" s="6" t="s">
        <v>128</v>
      </c>
      <c r="AR122" s="6"/>
      <c r="AS122" s="6" t="str">
        <f>G122</f>
        <v>Edwin</v>
      </c>
      <c r="AT122" s="6"/>
      <c r="AU122" s="6"/>
      <c r="AV122" s="6"/>
      <c r="AW122" s="6"/>
      <c r="AX122" s="6"/>
      <c r="AY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s="56" customFormat="1" ht="16" customHeight="1">
      <c r="A123" s="6">
        <v>1102</v>
      </c>
      <c r="B123" s="6" t="s">
        <v>26</v>
      </c>
      <c r="C123" s="6" t="s">
        <v>128</v>
      </c>
      <c r="D123" s="6" t="s">
        <v>27</v>
      </c>
      <c r="E123" s="6" t="s">
        <v>857</v>
      </c>
      <c r="F123" s="6" t="str">
        <f>IF(ISBLANK(E123), "", Table2[[#This Row],[unique_id]])</f>
        <v>compensation_sensor_parents_co2</v>
      </c>
      <c r="G123" s="6" t="s">
        <v>201</v>
      </c>
      <c r="H123" s="6" t="s">
        <v>185</v>
      </c>
      <c r="I123" s="6" t="s">
        <v>30</v>
      </c>
      <c r="J123" s="6"/>
      <c r="K123" s="6"/>
      <c r="L123" s="6"/>
      <c r="M123" s="6" t="s">
        <v>90</v>
      </c>
      <c r="N123" s="6"/>
      <c r="O123" s="8"/>
      <c r="P123" s="6"/>
      <c r="Q123" s="6"/>
      <c r="R123" s="6"/>
      <c r="S123" s="6"/>
      <c r="T123" s="6"/>
      <c r="U123" s="6" t="s">
        <v>609</v>
      </c>
      <c r="V123" s="8" t="s">
        <v>359</v>
      </c>
      <c r="W123" s="8"/>
      <c r="X123" s="8"/>
      <c r="Y123" s="8"/>
      <c r="Z123" s="8"/>
      <c r="AA123" s="6"/>
      <c r="AB123" s="6"/>
      <c r="AC123" s="6"/>
      <c r="AD123" s="6" t="s">
        <v>260</v>
      </c>
      <c r="AE123" s="6"/>
      <c r="AF123" s="6"/>
      <c r="AG123" s="6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J123" s="6"/>
      <c r="AK123" s="6"/>
      <c r="AL123" s="31"/>
      <c r="AM123" s="6" t="str">
        <f>LOWER(_xlfn.CONCAT(Table2[[#This Row],[device_manufacturer]], "-",Table2[[#This Row],[device_suggested_area]]))</f>
        <v>netatmo-parents</v>
      </c>
      <c r="AN123" s="8" t="s">
        <v>584</v>
      </c>
      <c r="AO123" s="6" t="s">
        <v>586</v>
      </c>
      <c r="AP123" s="6" t="s">
        <v>582</v>
      </c>
      <c r="AQ123" s="6" t="s">
        <v>128</v>
      </c>
      <c r="AR123" s="6"/>
      <c r="AS123" s="6" t="str">
        <f>G123</f>
        <v>Parents</v>
      </c>
      <c r="AT123" s="6"/>
      <c r="AU123" s="6"/>
      <c r="AV123" s="6"/>
      <c r="AW123" s="6"/>
      <c r="AX123" s="6"/>
      <c r="AY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1103</v>
      </c>
      <c r="B124" s="6" t="s">
        <v>26</v>
      </c>
      <c r="C124" s="6" t="s">
        <v>128</v>
      </c>
      <c r="D124" s="6" t="s">
        <v>27</v>
      </c>
      <c r="E124" s="6" t="s">
        <v>858</v>
      </c>
      <c r="F124" s="6" t="str">
        <f>IF(ISBLANK(E124), "", Table2[[#This Row],[unique_id]])</f>
        <v>compensation_sensor_bertram_2_office_co2</v>
      </c>
      <c r="G124" s="6" t="s">
        <v>222</v>
      </c>
      <c r="H124" s="6" t="s">
        <v>185</v>
      </c>
      <c r="I124" s="6" t="s">
        <v>30</v>
      </c>
      <c r="M124" s="6" t="s">
        <v>90</v>
      </c>
      <c r="T124" s="6"/>
      <c r="U124" s="6" t="s">
        <v>609</v>
      </c>
      <c r="V124" s="8" t="s">
        <v>371</v>
      </c>
      <c r="W124" s="8"/>
      <c r="X124" s="8"/>
      <c r="Y124" s="8"/>
      <c r="AD124" s="6" t="s">
        <v>260</v>
      </c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1"/>
      <c r="AM124" s="6" t="str">
        <f>LOWER(_xlfn.CONCAT(Table2[[#This Row],[device_manufacturer]], "-",Table2[[#This Row],[device_suggested_area]]))</f>
        <v>netatmo-office</v>
      </c>
      <c r="AN124" s="8" t="s">
        <v>585</v>
      </c>
      <c r="AO124" s="6" t="s">
        <v>586</v>
      </c>
      <c r="AP124" s="6" t="s">
        <v>583</v>
      </c>
      <c r="AQ124" s="6" t="s">
        <v>128</v>
      </c>
      <c r="AS124" s="6" t="str">
        <f>G124</f>
        <v>Office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1104</v>
      </c>
      <c r="B125" s="6" t="s">
        <v>26</v>
      </c>
      <c r="C125" s="6" t="s">
        <v>128</v>
      </c>
      <c r="D125" s="6" t="s">
        <v>27</v>
      </c>
      <c r="E125" s="6" t="s">
        <v>859</v>
      </c>
      <c r="F125" s="6" t="str">
        <f>IF(ISBLANK(E125), "", Table2[[#This Row],[unique_id]])</f>
        <v>compensation_sensor_bertram_2_office_lounge_co2</v>
      </c>
      <c r="G125" s="6" t="s">
        <v>203</v>
      </c>
      <c r="H125" s="6" t="s">
        <v>185</v>
      </c>
      <c r="I125" s="6" t="s">
        <v>30</v>
      </c>
      <c r="M125" s="6" t="s">
        <v>90</v>
      </c>
      <c r="T125" s="6"/>
      <c r="U125" s="6" t="s">
        <v>609</v>
      </c>
      <c r="V125" s="8" t="s">
        <v>371</v>
      </c>
      <c r="W125" s="8"/>
      <c r="X125" s="8"/>
      <c r="Y125" s="8"/>
      <c r="AD125" s="6" t="s">
        <v>260</v>
      </c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1"/>
      <c r="AM125" s="6" t="s">
        <v>665</v>
      </c>
      <c r="AN125" s="8" t="s">
        <v>585</v>
      </c>
      <c r="AO125" s="6" t="s">
        <v>586</v>
      </c>
      <c r="AP125" s="6" t="s">
        <v>583</v>
      </c>
      <c r="AQ125" s="6" t="s">
        <v>128</v>
      </c>
      <c r="AS125" s="6" t="str">
        <f>G125</f>
        <v>Lounge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1105</v>
      </c>
      <c r="B126" s="6" t="s">
        <v>26</v>
      </c>
      <c r="C126" s="6" t="s">
        <v>128</v>
      </c>
      <c r="D126" s="6" t="s">
        <v>27</v>
      </c>
      <c r="E126" s="6" t="s">
        <v>860</v>
      </c>
      <c r="F126" s="6" t="str">
        <f>IF(ISBLANK(E126), "", Table2[[#This Row],[unique_id]])</f>
        <v>compensation_sensor_bertram_2_kitchen_co2</v>
      </c>
      <c r="G126" s="6" t="s">
        <v>215</v>
      </c>
      <c r="H126" s="6" t="s">
        <v>185</v>
      </c>
      <c r="I126" s="6" t="s">
        <v>30</v>
      </c>
      <c r="M126" s="6" t="s">
        <v>136</v>
      </c>
      <c r="T126" s="6"/>
      <c r="U126" s="6" t="s">
        <v>609</v>
      </c>
      <c r="V126" s="8" t="s">
        <v>371</v>
      </c>
      <c r="W126" s="8"/>
      <c r="X126" s="8"/>
      <c r="Y126" s="8"/>
      <c r="AD126" s="6" t="s">
        <v>260</v>
      </c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1"/>
      <c r="AM126" s="6" t="str">
        <f>LOWER(_xlfn.CONCAT(Table2[[#This Row],[device_manufacturer]], "-",Table2[[#This Row],[device_suggested_area]]))</f>
        <v>netatmo-kitchen</v>
      </c>
      <c r="AN126" s="8" t="s">
        <v>585</v>
      </c>
      <c r="AO126" s="6" t="s">
        <v>586</v>
      </c>
      <c r="AP126" s="6" t="s">
        <v>583</v>
      </c>
      <c r="AQ126" s="6" t="s">
        <v>128</v>
      </c>
      <c r="AS126" s="6" t="str">
        <f>G126</f>
        <v>Kitchen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1106</v>
      </c>
      <c r="B127" s="6" t="s">
        <v>26</v>
      </c>
      <c r="C127" s="6" t="s">
        <v>128</v>
      </c>
      <c r="D127" s="6" t="s">
        <v>27</v>
      </c>
      <c r="E127" s="6" t="s">
        <v>861</v>
      </c>
      <c r="F127" s="6" t="str">
        <f>IF(ISBLANK(E127), "", Table2[[#This Row],[unique_id]])</f>
        <v>compensation_sensor_bertram_2_office_pantry_co2</v>
      </c>
      <c r="G127" s="6" t="s">
        <v>221</v>
      </c>
      <c r="H127" s="6" t="s">
        <v>185</v>
      </c>
      <c r="I127" s="6" t="s">
        <v>30</v>
      </c>
      <c r="M127" s="6" t="s">
        <v>136</v>
      </c>
      <c r="T127" s="6"/>
      <c r="U127" s="6" t="s">
        <v>609</v>
      </c>
      <c r="V127" s="8" t="s">
        <v>371</v>
      </c>
      <c r="W127" s="8"/>
      <c r="X127" s="8"/>
      <c r="Y127" s="8"/>
      <c r="AD127" s="6" t="s">
        <v>260</v>
      </c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1"/>
      <c r="AM127" s="6" t="s">
        <v>666</v>
      </c>
      <c r="AN127" s="8" t="s">
        <v>585</v>
      </c>
      <c r="AO127" s="6" t="s">
        <v>586</v>
      </c>
      <c r="AP127" s="6" t="s">
        <v>583</v>
      </c>
      <c r="AQ127" s="6" t="s">
        <v>128</v>
      </c>
      <c r="AS127" s="6" t="str">
        <f>G127</f>
        <v>Pantry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1107</v>
      </c>
      <c r="B128" s="6" t="s">
        <v>26</v>
      </c>
      <c r="C128" s="6" t="s">
        <v>128</v>
      </c>
      <c r="D128" s="6" t="s">
        <v>27</v>
      </c>
      <c r="E128" s="6" t="s">
        <v>862</v>
      </c>
      <c r="F128" s="6" t="str">
        <f>IF(ISBLANK(E128), "", Table2[[#This Row],[unique_id]])</f>
        <v>compensation_sensor_bertram_2_office_dining_co2</v>
      </c>
      <c r="G128" s="6" t="s">
        <v>202</v>
      </c>
      <c r="H128" s="6" t="s">
        <v>185</v>
      </c>
      <c r="I128" s="6" t="s">
        <v>30</v>
      </c>
      <c r="M128" s="6" t="s">
        <v>136</v>
      </c>
      <c r="T128" s="6"/>
      <c r="U128" s="6" t="s">
        <v>609</v>
      </c>
      <c r="V128" s="8" t="s">
        <v>371</v>
      </c>
      <c r="W128" s="8"/>
      <c r="X128" s="8"/>
      <c r="Y128" s="8"/>
      <c r="AD128" s="6" t="s">
        <v>260</v>
      </c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1"/>
      <c r="AM128" s="6" t="s">
        <v>667</v>
      </c>
      <c r="AN128" s="8" t="s">
        <v>585</v>
      </c>
      <c r="AO128" s="6" t="s">
        <v>586</v>
      </c>
      <c r="AP128" s="6" t="s">
        <v>583</v>
      </c>
      <c r="AQ128" s="6" t="s">
        <v>128</v>
      </c>
      <c r="AS128" s="6" t="str">
        <f>G128</f>
        <v>Dining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1108</v>
      </c>
      <c r="B129" s="6" t="s">
        <v>26</v>
      </c>
      <c r="C129" s="6" t="s">
        <v>128</v>
      </c>
      <c r="D129" s="6" t="s">
        <v>27</v>
      </c>
      <c r="E129" s="6" t="s">
        <v>863</v>
      </c>
      <c r="F129" s="6" t="str">
        <f>IF(ISBLANK(E129), "", Table2[[#This Row],[unique_id]])</f>
        <v>compensation_sensor_laundry_co2</v>
      </c>
      <c r="G129" s="6" t="s">
        <v>223</v>
      </c>
      <c r="H129" s="6" t="s">
        <v>185</v>
      </c>
      <c r="I129" s="6" t="s">
        <v>30</v>
      </c>
      <c r="T129" s="6"/>
      <c r="V129" s="8" t="s">
        <v>371</v>
      </c>
      <c r="W129" s="8"/>
      <c r="X129" s="8"/>
      <c r="Y129" s="8"/>
      <c r="AD129" s="6" t="s">
        <v>260</v>
      </c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1"/>
      <c r="AM129" s="6" t="str">
        <f>LOWER(_xlfn.CONCAT(Table2[[#This Row],[device_manufacturer]], "-",Table2[[#This Row],[device_suggested_area]]))</f>
        <v>netatmo-laundry</v>
      </c>
      <c r="AN129" s="8" t="s">
        <v>584</v>
      </c>
      <c r="AO129" s="6" t="s">
        <v>586</v>
      </c>
      <c r="AP129" s="6" t="s">
        <v>582</v>
      </c>
      <c r="AQ129" s="6" t="s">
        <v>128</v>
      </c>
      <c r="AS129" s="6" t="str">
        <f>G129</f>
        <v>Laundry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1109</v>
      </c>
      <c r="B130" s="6" t="s">
        <v>26</v>
      </c>
      <c r="C130" s="6" t="s">
        <v>613</v>
      </c>
      <c r="D130" s="6" t="s">
        <v>395</v>
      </c>
      <c r="E130" s="6" t="s">
        <v>394</v>
      </c>
      <c r="F130" s="6" t="str">
        <f>IF(ISBLANK(E130), "", Table2[[#This Row],[unique_id]])</f>
        <v>column_break</v>
      </c>
      <c r="G130" s="6" t="s">
        <v>391</v>
      </c>
      <c r="H130" s="6" t="s">
        <v>185</v>
      </c>
      <c r="I130" s="6" t="s">
        <v>30</v>
      </c>
      <c r="M130" s="6" t="s">
        <v>392</v>
      </c>
      <c r="N130" s="6" t="s">
        <v>393</v>
      </c>
      <c r="T130" s="6"/>
      <c r="V130" s="8"/>
      <c r="W130" s="8"/>
      <c r="X130" s="8"/>
      <c r="Y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1"/>
      <c r="AM130" s="6"/>
      <c r="AN130" s="8"/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1150</v>
      </c>
      <c r="B131" s="6" t="s">
        <v>26</v>
      </c>
      <c r="C131" s="6" t="s">
        <v>128</v>
      </c>
      <c r="D131" s="6" t="s">
        <v>27</v>
      </c>
      <c r="E131" s="6" t="s">
        <v>864</v>
      </c>
      <c r="F131" s="6" t="str">
        <f>IF(ISBLANK(E131), "", Table2[[#This Row],[unique_id]])</f>
        <v>compensation_sensor_ada_noise</v>
      </c>
      <c r="G131" s="6" t="s">
        <v>130</v>
      </c>
      <c r="H131" s="6" t="s">
        <v>186</v>
      </c>
      <c r="I131" s="6" t="s">
        <v>30</v>
      </c>
      <c r="M131" s="6" t="s">
        <v>90</v>
      </c>
      <c r="T131" s="6"/>
      <c r="U131" s="6" t="s">
        <v>609</v>
      </c>
      <c r="V131" s="8" t="s">
        <v>371</v>
      </c>
      <c r="W131" s="8"/>
      <c r="X131" s="8"/>
      <c r="Y131" s="8"/>
      <c r="AD131" s="6" t="s">
        <v>373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1"/>
      <c r="AM131" s="6" t="str">
        <f>LOWER(_xlfn.CONCAT(Table2[[#This Row],[device_manufacturer]], "-",Table2[[#This Row],[device_suggested_area]]))</f>
        <v>netatmo-ada</v>
      </c>
      <c r="AN131" s="8" t="s">
        <v>584</v>
      </c>
      <c r="AO131" s="6" t="s">
        <v>586</v>
      </c>
      <c r="AP131" s="6" t="s">
        <v>582</v>
      </c>
      <c r="AQ131" s="6" t="s">
        <v>128</v>
      </c>
      <c r="AS131" s="6" t="str">
        <f>G131</f>
        <v>Ada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1151</v>
      </c>
      <c r="B132" s="6" t="s">
        <v>26</v>
      </c>
      <c r="C132" s="6" t="s">
        <v>128</v>
      </c>
      <c r="D132" s="6" t="s">
        <v>27</v>
      </c>
      <c r="E132" s="6" t="s">
        <v>865</v>
      </c>
      <c r="F132" s="6" t="str">
        <f>IF(ISBLANK(E132), "", Table2[[#This Row],[unique_id]])</f>
        <v>compensation_sensor_edwin_noise</v>
      </c>
      <c r="G132" s="6" t="s">
        <v>127</v>
      </c>
      <c r="H132" s="6" t="s">
        <v>186</v>
      </c>
      <c r="I132" s="6" t="s">
        <v>30</v>
      </c>
      <c r="M132" s="6" t="s">
        <v>90</v>
      </c>
      <c r="T132" s="6"/>
      <c r="U132" s="6" t="s">
        <v>609</v>
      </c>
      <c r="V132" s="8" t="s">
        <v>371</v>
      </c>
      <c r="W132" s="8"/>
      <c r="X132" s="8"/>
      <c r="Y132" s="8"/>
      <c r="AD132" s="6" t="s">
        <v>373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1"/>
      <c r="AM132" s="6" t="str">
        <f>LOWER(_xlfn.CONCAT(Table2[[#This Row],[device_manufacturer]], "-",Table2[[#This Row],[device_suggested_area]]))</f>
        <v>netatmo-edwin</v>
      </c>
      <c r="AN132" s="8" t="s">
        <v>584</v>
      </c>
      <c r="AO132" s="6" t="s">
        <v>586</v>
      </c>
      <c r="AP132" s="6" t="s">
        <v>582</v>
      </c>
      <c r="AQ132" s="6" t="s">
        <v>128</v>
      </c>
      <c r="AS132" s="6" t="str">
        <f>G132</f>
        <v>Edwin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1152</v>
      </c>
      <c r="B133" s="6" t="s">
        <v>26</v>
      </c>
      <c r="C133" s="6" t="s">
        <v>128</v>
      </c>
      <c r="D133" s="6" t="s">
        <v>27</v>
      </c>
      <c r="E133" s="6" t="s">
        <v>866</v>
      </c>
      <c r="F133" s="6" t="str">
        <f>IF(ISBLANK(E133), "", Table2[[#This Row],[unique_id]])</f>
        <v>compensation_sensor_parents_noise</v>
      </c>
      <c r="G133" s="6" t="s">
        <v>201</v>
      </c>
      <c r="H133" s="6" t="s">
        <v>186</v>
      </c>
      <c r="I133" s="6" t="s">
        <v>30</v>
      </c>
      <c r="M133" s="6" t="s">
        <v>90</v>
      </c>
      <c r="T133" s="6"/>
      <c r="U133" s="6" t="s">
        <v>609</v>
      </c>
      <c r="V133" s="8" t="s">
        <v>371</v>
      </c>
      <c r="W133" s="8"/>
      <c r="X133" s="8"/>
      <c r="Y133" s="8"/>
      <c r="AD133" s="6" t="s">
        <v>373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1"/>
      <c r="AM133" s="6" t="str">
        <f>LOWER(_xlfn.CONCAT(Table2[[#This Row],[device_manufacturer]], "-",Table2[[#This Row],[device_suggested_area]]))</f>
        <v>netatmo-parents</v>
      </c>
      <c r="AN133" s="8" t="s">
        <v>584</v>
      </c>
      <c r="AO133" s="6" t="s">
        <v>586</v>
      </c>
      <c r="AP133" s="6" t="s">
        <v>582</v>
      </c>
      <c r="AQ133" s="6" t="s">
        <v>128</v>
      </c>
      <c r="AS133" s="6" t="str">
        <f>G133</f>
        <v>Parents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1153</v>
      </c>
      <c r="B134" s="6" t="s">
        <v>26</v>
      </c>
      <c r="C134" s="6" t="s">
        <v>128</v>
      </c>
      <c r="D134" s="6" t="s">
        <v>27</v>
      </c>
      <c r="E134" s="6" t="s">
        <v>867</v>
      </c>
      <c r="F134" s="6" t="str">
        <f>IF(ISBLANK(E134), "", Table2[[#This Row],[unique_id]])</f>
        <v>compensation_sensor_bertram_2_office_noise</v>
      </c>
      <c r="G134" s="6" t="s">
        <v>222</v>
      </c>
      <c r="H134" s="6" t="s">
        <v>186</v>
      </c>
      <c r="I134" s="6" t="s">
        <v>30</v>
      </c>
      <c r="M134" s="6" t="s">
        <v>90</v>
      </c>
      <c r="T134" s="6"/>
      <c r="U134" s="6" t="s">
        <v>609</v>
      </c>
      <c r="V134" s="8" t="s">
        <v>371</v>
      </c>
      <c r="W134" s="8"/>
      <c r="X134" s="8"/>
      <c r="Y134" s="8"/>
      <c r="AD134" s="6" t="s">
        <v>373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1"/>
      <c r="AM134" s="6" t="str">
        <f>LOWER(_xlfn.CONCAT(Table2[[#This Row],[device_manufacturer]], "-",Table2[[#This Row],[device_suggested_area]]))</f>
        <v>netatmo-office</v>
      </c>
      <c r="AN134" s="8" t="s">
        <v>585</v>
      </c>
      <c r="AO134" s="6" t="s">
        <v>586</v>
      </c>
      <c r="AP134" s="6" t="s">
        <v>583</v>
      </c>
      <c r="AQ134" s="6" t="s">
        <v>128</v>
      </c>
      <c r="AS134" s="6" t="str">
        <f>G134</f>
        <v>Office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1154</v>
      </c>
      <c r="B135" s="6" t="s">
        <v>26</v>
      </c>
      <c r="C135" s="6" t="s">
        <v>128</v>
      </c>
      <c r="D135" s="6" t="s">
        <v>27</v>
      </c>
      <c r="E135" s="6" t="s">
        <v>868</v>
      </c>
      <c r="F135" s="6" t="str">
        <f>IF(ISBLANK(E135), "", Table2[[#This Row],[unique_id]])</f>
        <v>compensation_sensor_bertram_2_kitchen_noise</v>
      </c>
      <c r="G135" s="6" t="s">
        <v>215</v>
      </c>
      <c r="H135" s="6" t="s">
        <v>186</v>
      </c>
      <c r="I135" s="6" t="s">
        <v>30</v>
      </c>
      <c r="M135" s="6" t="s">
        <v>136</v>
      </c>
      <c r="T135" s="6"/>
      <c r="U135" s="6" t="s">
        <v>609</v>
      </c>
      <c r="V135" s="8" t="s">
        <v>371</v>
      </c>
      <c r="W135" s="8"/>
      <c r="X135" s="8"/>
      <c r="Y135" s="8"/>
      <c r="AD135" s="6" t="s">
        <v>373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1"/>
      <c r="AM135" s="6" t="str">
        <f>LOWER(_xlfn.CONCAT(Table2[[#This Row],[device_manufacturer]], "-",Table2[[#This Row],[device_suggested_area]]))</f>
        <v>netatmo-kitchen</v>
      </c>
      <c r="AN135" s="8" t="s">
        <v>585</v>
      </c>
      <c r="AO135" s="6" t="s">
        <v>586</v>
      </c>
      <c r="AP135" s="6" t="s">
        <v>583</v>
      </c>
      <c r="AQ135" s="6" t="s">
        <v>128</v>
      </c>
      <c r="AS135" s="6" t="str">
        <f>G135</f>
        <v>Kitchen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1155</v>
      </c>
      <c r="B136" s="6" t="s">
        <v>26</v>
      </c>
      <c r="C136" s="6" t="s">
        <v>128</v>
      </c>
      <c r="D136" s="6" t="s">
        <v>27</v>
      </c>
      <c r="E136" s="6" t="s">
        <v>869</v>
      </c>
      <c r="F136" s="6" t="str">
        <f>IF(ISBLANK(E136), "", Table2[[#This Row],[unique_id]])</f>
        <v>compensation_sensor_laundry_noise</v>
      </c>
      <c r="G136" s="6" t="s">
        <v>223</v>
      </c>
      <c r="H136" s="6" t="s">
        <v>186</v>
      </c>
      <c r="I136" s="6" t="s">
        <v>30</v>
      </c>
      <c r="M136" s="6" t="s">
        <v>136</v>
      </c>
      <c r="T136" s="6"/>
      <c r="U136" s="6" t="s">
        <v>609</v>
      </c>
      <c r="V136" s="8" t="s">
        <v>371</v>
      </c>
      <c r="W136" s="8"/>
      <c r="X136" s="8"/>
      <c r="Y136" s="8"/>
      <c r="AD136" s="6" t="s">
        <v>373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1"/>
      <c r="AM136" s="6" t="str">
        <f>LOWER(_xlfn.CONCAT(Table2[[#This Row],[device_manufacturer]], "-",Table2[[#This Row],[device_suggested_area]]))</f>
        <v>netatmo-laundry</v>
      </c>
      <c r="AN136" s="8" t="s">
        <v>584</v>
      </c>
      <c r="AO136" s="6" t="s">
        <v>586</v>
      </c>
      <c r="AP136" s="6" t="s">
        <v>582</v>
      </c>
      <c r="AQ136" s="6" t="s">
        <v>128</v>
      </c>
      <c r="AS136" s="6" t="str">
        <f>G136</f>
        <v>Laundry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1200</v>
      </c>
      <c r="B137" s="6" t="s">
        <v>26</v>
      </c>
      <c r="C137" s="6" t="s">
        <v>39</v>
      </c>
      <c r="D137" s="6" t="s">
        <v>27</v>
      </c>
      <c r="E137" s="6" t="s">
        <v>41</v>
      </c>
      <c r="F137" s="6" t="str">
        <f>IF(ISBLANK(E137), "", Table2[[#This Row],[unique_id]])</f>
        <v>roof_cloud_base</v>
      </c>
      <c r="G137" s="6" t="s">
        <v>42</v>
      </c>
      <c r="H137" s="6" t="s">
        <v>43</v>
      </c>
      <c r="I137" s="6" t="s">
        <v>30</v>
      </c>
      <c r="T137" s="6"/>
      <c r="V137" s="8"/>
      <c r="W137" s="8"/>
      <c r="X137" s="8"/>
      <c r="Y137" s="8"/>
      <c r="AA137" s="6" t="s">
        <v>31</v>
      </c>
      <c r="AB137" s="6" t="s">
        <v>44</v>
      </c>
      <c r="AD137" s="6" t="s">
        <v>180</v>
      </c>
      <c r="AE137" s="6">
        <v>300</v>
      </c>
      <c r="AF137" s="8" t="s">
        <v>34</v>
      </c>
      <c r="AG137" s="6" t="s">
        <v>45</v>
      </c>
      <c r="AH137" s="6" t="str">
        <f>IF(ISBLANK(AG137),  "", _xlfn.CONCAT("haas/entity/sensor/", LOWER(C137), "/", E137, "/config"))</f>
        <v>haas/entity/sensor/weewx/roof_cloud_base/config</v>
      </c>
      <c r="AI137" s="6" t="str">
        <f>IF(ISBLANK(AG137),  "", _xlfn.CONCAT(LOWER(C137), "/", E137))</f>
        <v>weewx/roof_cloud_base</v>
      </c>
      <c r="AJ137" s="6" t="s">
        <v>332</v>
      </c>
      <c r="AK137" s="6">
        <v>1</v>
      </c>
      <c r="AL137" s="29"/>
      <c r="AM137" s="6" t="s">
        <v>454</v>
      </c>
      <c r="AN137" s="8">
        <v>3.15</v>
      </c>
      <c r="AO137" s="6" t="s">
        <v>430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1201</v>
      </c>
      <c r="B138" s="6" t="s">
        <v>26</v>
      </c>
      <c r="C138" s="6" t="s">
        <v>39</v>
      </c>
      <c r="D138" s="6" t="s">
        <v>27</v>
      </c>
      <c r="E138" s="6" t="s">
        <v>46</v>
      </c>
      <c r="F138" s="6" t="str">
        <f>IF(ISBLANK(E138), "", Table2[[#This Row],[unique_id]])</f>
        <v>roof_max_solar_radiation</v>
      </c>
      <c r="G138" s="6" t="s">
        <v>47</v>
      </c>
      <c r="H138" s="6" t="s">
        <v>43</v>
      </c>
      <c r="I138" s="6" t="s">
        <v>30</v>
      </c>
      <c r="J138" s="10"/>
      <c r="T138" s="6"/>
      <c r="V138" s="8"/>
      <c r="W138" s="8"/>
      <c r="X138" s="8"/>
      <c r="Y138" s="8"/>
      <c r="AA138" s="6" t="s">
        <v>31</v>
      </c>
      <c r="AB138" s="6" t="s">
        <v>48</v>
      </c>
      <c r="AD138" s="6" t="s">
        <v>181</v>
      </c>
      <c r="AE138" s="6">
        <v>300</v>
      </c>
      <c r="AF138" s="8" t="s">
        <v>34</v>
      </c>
      <c r="AG138" s="6" t="s">
        <v>49</v>
      </c>
      <c r="AH138" s="6" t="str">
        <f>IF(ISBLANK(AG138),  "", _xlfn.CONCAT("haas/entity/sensor/", LOWER(C138), "/", E138, "/config"))</f>
        <v>haas/entity/sensor/weewx/roof_max_solar_radiation/config</v>
      </c>
      <c r="AI138" s="6" t="str">
        <f>IF(ISBLANK(AG138),  "", _xlfn.CONCAT(LOWER(C138), "/", E138))</f>
        <v>weewx/roof_max_solar_radiation</v>
      </c>
      <c r="AJ138" s="6" t="s">
        <v>332</v>
      </c>
      <c r="AK138" s="6">
        <v>1</v>
      </c>
      <c r="AL138" s="29"/>
      <c r="AM138" s="6" t="s">
        <v>454</v>
      </c>
      <c r="AN138" s="8">
        <v>3.15</v>
      </c>
      <c r="AO138" s="6" t="s">
        <v>430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1250</v>
      </c>
      <c r="B139" s="6" t="s">
        <v>26</v>
      </c>
      <c r="C139" s="6" t="s">
        <v>39</v>
      </c>
      <c r="D139" s="6" t="s">
        <v>27</v>
      </c>
      <c r="E139" s="6" t="s">
        <v>53</v>
      </c>
      <c r="F139" s="6" t="str">
        <f>IF(ISBLANK(E139), "", Table2[[#This Row],[unique_id]])</f>
        <v>roof_barometer_pressure</v>
      </c>
      <c r="G139" s="6" t="s">
        <v>54</v>
      </c>
      <c r="H139" s="6" t="s">
        <v>50</v>
      </c>
      <c r="I139" s="6" t="s">
        <v>30</v>
      </c>
      <c r="T139" s="6"/>
      <c r="V139" s="8"/>
      <c r="W139" s="8"/>
      <c r="X139" s="8"/>
      <c r="Y139" s="8"/>
      <c r="AA139" s="6" t="s">
        <v>31</v>
      </c>
      <c r="AB139" s="6" t="s">
        <v>51</v>
      </c>
      <c r="AC139" s="6" t="s">
        <v>52</v>
      </c>
      <c r="AE139" s="6">
        <v>300</v>
      </c>
      <c r="AF139" s="8" t="s">
        <v>34</v>
      </c>
      <c r="AG139" s="6" t="s">
        <v>55</v>
      </c>
      <c r="AH139" s="6" t="str">
        <f>IF(ISBLANK(AG139),  "", _xlfn.CONCAT("haas/entity/sensor/", LOWER(C139), "/", E139, "/config"))</f>
        <v>haas/entity/sensor/weewx/roof_barometer_pressure/config</v>
      </c>
      <c r="AI139" s="6" t="str">
        <f>IF(ISBLANK(AG139),  "", _xlfn.CONCAT(LOWER(C139), "/", E139))</f>
        <v>weewx/roof_barometer_pressure</v>
      </c>
      <c r="AJ139" s="6" t="s">
        <v>332</v>
      </c>
      <c r="AK139" s="6">
        <v>1</v>
      </c>
      <c r="AL139" s="29"/>
      <c r="AM139" s="6" t="s">
        <v>454</v>
      </c>
      <c r="AN139" s="8">
        <v>3.15</v>
      </c>
      <c r="AO139" s="6" t="s">
        <v>430</v>
      </c>
      <c r="AP139" s="6" t="s">
        <v>36</v>
      </c>
      <c r="AQ139" s="6" t="s">
        <v>37</v>
      </c>
      <c r="AS139" s="6" t="s">
        <v>38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1251</v>
      </c>
      <c r="B140" s="6" t="s">
        <v>26</v>
      </c>
      <c r="C140" s="6" t="s">
        <v>39</v>
      </c>
      <c r="D140" s="6" t="s">
        <v>27</v>
      </c>
      <c r="E140" s="6" t="s">
        <v>56</v>
      </c>
      <c r="F140" s="6" t="str">
        <f>IF(ISBLANK(E140), "", Table2[[#This Row],[unique_id]])</f>
        <v>roof_pressure</v>
      </c>
      <c r="G140" s="6" t="s">
        <v>38</v>
      </c>
      <c r="H140" s="6" t="s">
        <v>50</v>
      </c>
      <c r="I140" s="6" t="s">
        <v>30</v>
      </c>
      <c r="T140" s="6"/>
      <c r="V140" s="8"/>
      <c r="W140" s="8"/>
      <c r="X140" s="8"/>
      <c r="Y140" s="8"/>
      <c r="AA140" s="6" t="s">
        <v>31</v>
      </c>
      <c r="AB140" s="6" t="s">
        <v>51</v>
      </c>
      <c r="AC140" s="6" t="s">
        <v>52</v>
      </c>
      <c r="AE140" s="6">
        <v>300</v>
      </c>
      <c r="AF140" s="8" t="s">
        <v>34</v>
      </c>
      <c r="AG140" s="6" t="s">
        <v>52</v>
      </c>
      <c r="AH140" s="6" t="str">
        <f>IF(ISBLANK(AG140),  "", _xlfn.CONCAT("haas/entity/sensor/", LOWER(C140), "/", E140, "/config"))</f>
        <v>haas/entity/sensor/weewx/roof_pressure/config</v>
      </c>
      <c r="AI140" s="6" t="str">
        <f>IF(ISBLANK(AG140),  "", _xlfn.CONCAT(LOWER(C140), "/", E140))</f>
        <v>weewx/roof_pressure</v>
      </c>
      <c r="AJ140" s="6" t="s">
        <v>332</v>
      </c>
      <c r="AK140" s="6">
        <v>1</v>
      </c>
      <c r="AL140" s="29"/>
      <c r="AM140" s="6" t="s">
        <v>454</v>
      </c>
      <c r="AN140" s="8">
        <v>3.15</v>
      </c>
      <c r="AO140" s="6" t="s">
        <v>430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1300</v>
      </c>
      <c r="B141" s="6" t="s">
        <v>26</v>
      </c>
      <c r="C141" s="6" t="s">
        <v>39</v>
      </c>
      <c r="D141" s="6" t="s">
        <v>27</v>
      </c>
      <c r="E141" s="6" t="s">
        <v>107</v>
      </c>
      <c r="F141" s="6" t="str">
        <f>IF(ISBLANK(E141), "", Table2[[#This Row],[unique_id]])</f>
        <v>roof_wind_direction</v>
      </c>
      <c r="G141" s="6" t="s">
        <v>108</v>
      </c>
      <c r="H141" s="6" t="s">
        <v>109</v>
      </c>
      <c r="I141" s="6" t="s">
        <v>30</v>
      </c>
      <c r="T141" s="6"/>
      <c r="V141" s="8"/>
      <c r="W141" s="8"/>
      <c r="X141" s="8"/>
      <c r="Y141" s="8"/>
      <c r="AA141" s="6" t="s">
        <v>31</v>
      </c>
      <c r="AB141" s="6" t="s">
        <v>174</v>
      </c>
      <c r="AD141" s="6" t="s">
        <v>183</v>
      </c>
      <c r="AE141" s="6">
        <v>300</v>
      </c>
      <c r="AF141" s="8" t="s">
        <v>34</v>
      </c>
      <c r="AG141" s="6" t="s">
        <v>110</v>
      </c>
      <c r="AH141" s="6" t="str">
        <f>IF(ISBLANK(AG141),  "", _xlfn.CONCAT("haas/entity/sensor/", LOWER(C141), "/", E141, "/config"))</f>
        <v>haas/entity/sensor/weewx/roof_wind_direction/config</v>
      </c>
      <c r="AI141" s="6" t="str">
        <f>IF(ISBLANK(AG141),  "", _xlfn.CONCAT(LOWER(C141), "/", E141))</f>
        <v>weewx/roof_wind_direction</v>
      </c>
      <c r="AJ141" s="6" t="s">
        <v>332</v>
      </c>
      <c r="AK141" s="6">
        <v>1</v>
      </c>
      <c r="AL141" s="29"/>
      <c r="AM141" s="6" t="s">
        <v>454</v>
      </c>
      <c r="AN141" s="8">
        <v>3.15</v>
      </c>
      <c r="AO141" s="6" t="s">
        <v>430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s="56" customFormat="1" ht="16" customHeight="1">
      <c r="A142" s="6">
        <v>1301</v>
      </c>
      <c r="B142" s="6" t="s">
        <v>26</v>
      </c>
      <c r="C142" s="6" t="s">
        <v>39</v>
      </c>
      <c r="D142" s="6" t="s">
        <v>27</v>
      </c>
      <c r="E142" s="6" t="s">
        <v>111</v>
      </c>
      <c r="F142" s="6" t="str">
        <f>IF(ISBLANK(E142), "", Table2[[#This Row],[unique_id]])</f>
        <v>roof_wind_gust_direction</v>
      </c>
      <c r="G142" s="6" t="s">
        <v>112</v>
      </c>
      <c r="H142" s="6" t="s">
        <v>109</v>
      </c>
      <c r="I142" s="6" t="s">
        <v>30</v>
      </c>
      <c r="J142" s="6"/>
      <c r="K142" s="6"/>
      <c r="L142" s="6"/>
      <c r="M142" s="6"/>
      <c r="N142" s="6"/>
      <c r="O142" s="8"/>
      <c r="P142" s="6"/>
      <c r="Q142" s="6"/>
      <c r="R142" s="6"/>
      <c r="S142" s="6"/>
      <c r="T142" s="6"/>
      <c r="U142" s="6"/>
      <c r="V142" s="8"/>
      <c r="W142" s="8"/>
      <c r="X142" s="8"/>
      <c r="Y142" s="8"/>
      <c r="Z142" s="8"/>
      <c r="AA142" s="6" t="s">
        <v>31</v>
      </c>
      <c r="AB142" s="6" t="s">
        <v>174</v>
      </c>
      <c r="AC142" s="6"/>
      <c r="AD142" s="6" t="s">
        <v>183</v>
      </c>
      <c r="AE142" s="6">
        <v>300</v>
      </c>
      <c r="AF142" s="8" t="s">
        <v>34</v>
      </c>
      <c r="AG142" s="6" t="s">
        <v>113</v>
      </c>
      <c r="AH142" s="6" t="str">
        <f>IF(ISBLANK(AG142),  "", _xlfn.CONCAT("haas/entity/sensor/", LOWER(C142), "/", E142, "/config"))</f>
        <v>haas/entity/sensor/weewx/roof_wind_gust_direction/config</v>
      </c>
      <c r="AI142" s="6" t="str">
        <f>IF(ISBLANK(AG142),  "", _xlfn.CONCAT(LOWER(C142), "/", E142))</f>
        <v>weewx/roof_wind_gust_direction</v>
      </c>
      <c r="AJ142" s="6" t="s">
        <v>332</v>
      </c>
      <c r="AK142" s="6">
        <v>1</v>
      </c>
      <c r="AL142" s="29"/>
      <c r="AM142" s="6" t="s">
        <v>454</v>
      </c>
      <c r="AN142" s="8">
        <v>3.15</v>
      </c>
      <c r="AO142" s="6" t="s">
        <v>430</v>
      </c>
      <c r="AP142" s="6" t="s">
        <v>36</v>
      </c>
      <c r="AQ142" s="6" t="s">
        <v>37</v>
      </c>
      <c r="AR142" s="6"/>
      <c r="AS142" s="6" t="s">
        <v>38</v>
      </c>
      <c r="AT142" s="6"/>
      <c r="AU142" s="6"/>
      <c r="AV142" s="6"/>
      <c r="AW142" s="6"/>
      <c r="AX142" s="6"/>
      <c r="AY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56" customFormat="1" ht="16" customHeight="1">
      <c r="A143" s="6">
        <v>1302</v>
      </c>
      <c r="B143" s="6" t="s">
        <v>26</v>
      </c>
      <c r="C143" s="6" t="s">
        <v>39</v>
      </c>
      <c r="D143" s="6" t="s">
        <v>27</v>
      </c>
      <c r="E143" s="6" t="s">
        <v>114</v>
      </c>
      <c r="F143" s="6" t="str">
        <f>IF(ISBLANK(E143), "", Table2[[#This Row],[unique_id]])</f>
        <v>roof_wind_gust_speed</v>
      </c>
      <c r="G143" s="6" t="s">
        <v>115</v>
      </c>
      <c r="H143" s="6" t="s">
        <v>109</v>
      </c>
      <c r="I143" s="6" t="s">
        <v>30</v>
      </c>
      <c r="J143" s="6"/>
      <c r="K143" s="6"/>
      <c r="L143" s="6"/>
      <c r="M143" s="6"/>
      <c r="N143" s="6"/>
      <c r="O143" s="8"/>
      <c r="P143" s="6"/>
      <c r="Q143" s="6"/>
      <c r="R143" s="6"/>
      <c r="S143" s="6"/>
      <c r="T143" s="6"/>
      <c r="U143" s="6"/>
      <c r="V143" s="8"/>
      <c r="W143" s="8"/>
      <c r="X143" s="8"/>
      <c r="Y143" s="8"/>
      <c r="Z143" s="8"/>
      <c r="AA143" s="6" t="s">
        <v>31</v>
      </c>
      <c r="AB143" s="6" t="s">
        <v>175</v>
      </c>
      <c r="AC143" s="6"/>
      <c r="AD143" s="6" t="s">
        <v>183</v>
      </c>
      <c r="AE143" s="6">
        <v>300</v>
      </c>
      <c r="AF143" s="8" t="s">
        <v>34</v>
      </c>
      <c r="AG143" s="6" t="s">
        <v>116</v>
      </c>
      <c r="AH143" s="6" t="str">
        <f>IF(ISBLANK(AG143),  "", _xlfn.CONCAT("haas/entity/sensor/", LOWER(C143), "/", E143, "/config"))</f>
        <v>haas/entity/sensor/weewx/roof_wind_gust_speed/config</v>
      </c>
      <c r="AI143" s="6" t="str">
        <f>IF(ISBLANK(AG143),  "", _xlfn.CONCAT(LOWER(C143), "/", E143))</f>
        <v>weewx/roof_wind_gust_speed</v>
      </c>
      <c r="AJ143" s="6" t="s">
        <v>331</v>
      </c>
      <c r="AK143" s="6">
        <v>1</v>
      </c>
      <c r="AL143" s="29"/>
      <c r="AM143" s="6" t="s">
        <v>454</v>
      </c>
      <c r="AN143" s="8">
        <v>3.15</v>
      </c>
      <c r="AO143" s="6" t="s">
        <v>430</v>
      </c>
      <c r="AP143" s="6" t="s">
        <v>36</v>
      </c>
      <c r="AQ143" s="6" t="s">
        <v>37</v>
      </c>
      <c r="AR143" s="6"/>
      <c r="AS143" s="6" t="s">
        <v>38</v>
      </c>
      <c r="AT143" s="6"/>
      <c r="AU143" s="6"/>
      <c r="AV143" s="6"/>
      <c r="AW143" s="6"/>
      <c r="AX143" s="6"/>
      <c r="AY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s="56" customFormat="1" ht="16" customHeight="1">
      <c r="A144" s="6">
        <v>1303</v>
      </c>
      <c r="B144" s="6" t="s">
        <v>26</v>
      </c>
      <c r="C144" s="6" t="s">
        <v>39</v>
      </c>
      <c r="D144" s="6" t="s">
        <v>27</v>
      </c>
      <c r="E144" s="6" t="s">
        <v>117</v>
      </c>
      <c r="F144" s="6" t="str">
        <f>IF(ISBLANK(E144), "", Table2[[#This Row],[unique_id]])</f>
        <v>roof_wind_speed_10min</v>
      </c>
      <c r="G144" s="6" t="s">
        <v>118</v>
      </c>
      <c r="H144" s="6" t="s">
        <v>109</v>
      </c>
      <c r="I144" s="6" t="s">
        <v>30</v>
      </c>
      <c r="J144" s="6"/>
      <c r="K144" s="6"/>
      <c r="L144" s="6"/>
      <c r="M144" s="6"/>
      <c r="N144" s="6"/>
      <c r="O144" s="8"/>
      <c r="P144" s="6"/>
      <c r="Q144" s="6"/>
      <c r="R144" s="6"/>
      <c r="S144" s="6"/>
      <c r="T144" s="6"/>
      <c r="U144" s="6"/>
      <c r="V144" s="8"/>
      <c r="W144" s="8"/>
      <c r="X144" s="8"/>
      <c r="Y144" s="8"/>
      <c r="Z144" s="8"/>
      <c r="AA144" s="6" t="s">
        <v>31</v>
      </c>
      <c r="AB144" s="6" t="s">
        <v>175</v>
      </c>
      <c r="AC144" s="6"/>
      <c r="AD144" s="6" t="s">
        <v>183</v>
      </c>
      <c r="AE144" s="6">
        <v>300</v>
      </c>
      <c r="AF144" s="8" t="s">
        <v>34</v>
      </c>
      <c r="AG144" s="6" t="s">
        <v>119</v>
      </c>
      <c r="AH144" s="6" t="str">
        <f>IF(ISBLANK(AG144),  "", _xlfn.CONCAT("haas/entity/sensor/", LOWER(C144), "/", E144, "/config"))</f>
        <v>haas/entity/sensor/weewx/roof_wind_speed_10min/config</v>
      </c>
      <c r="AI144" s="6" t="str">
        <f>IF(ISBLANK(AG144),  "", _xlfn.CONCAT(LOWER(C144), "/", E144))</f>
        <v>weewx/roof_wind_speed_10min</v>
      </c>
      <c r="AJ144" s="6" t="s">
        <v>331</v>
      </c>
      <c r="AK144" s="6">
        <v>1</v>
      </c>
      <c r="AL144" s="29"/>
      <c r="AM144" s="6" t="s">
        <v>454</v>
      </c>
      <c r="AN144" s="8">
        <v>3.15</v>
      </c>
      <c r="AO144" s="6" t="s">
        <v>430</v>
      </c>
      <c r="AP144" s="6" t="s">
        <v>36</v>
      </c>
      <c r="AQ144" s="6" t="s">
        <v>37</v>
      </c>
      <c r="AR144" s="6"/>
      <c r="AS144" s="6" t="s">
        <v>38</v>
      </c>
      <c r="AT144" s="6"/>
      <c r="AU144" s="6"/>
      <c r="AV144" s="6"/>
      <c r="AW144" s="6"/>
      <c r="AX144" s="6"/>
      <c r="AY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1304</v>
      </c>
      <c r="B145" s="6" t="s">
        <v>26</v>
      </c>
      <c r="C145" s="6" t="s">
        <v>39</v>
      </c>
      <c r="D145" s="6" t="s">
        <v>27</v>
      </c>
      <c r="E145" s="6" t="s">
        <v>120</v>
      </c>
      <c r="F145" s="6" t="str">
        <f>IF(ISBLANK(E145), "", Table2[[#This Row],[unique_id]])</f>
        <v>roof_wind_samples</v>
      </c>
      <c r="G145" s="6" t="s">
        <v>121</v>
      </c>
      <c r="H145" s="6" t="s">
        <v>109</v>
      </c>
      <c r="I145" s="6" t="s">
        <v>30</v>
      </c>
      <c r="T145" s="6"/>
      <c r="V145" s="8"/>
      <c r="W145" s="8"/>
      <c r="X145" s="8"/>
      <c r="Y145" s="8"/>
      <c r="AA145" s="6" t="s">
        <v>31</v>
      </c>
      <c r="AD145" s="6" t="s">
        <v>183</v>
      </c>
      <c r="AE145" s="6">
        <v>300</v>
      </c>
      <c r="AF145" s="8" t="s">
        <v>34</v>
      </c>
      <c r="AG145" s="6" t="s">
        <v>122</v>
      </c>
      <c r="AH145" s="6" t="str">
        <f>IF(ISBLANK(AG145),  "", _xlfn.CONCAT("haas/entity/sensor/", LOWER(C145), "/", E145, "/config"))</f>
        <v>haas/entity/sensor/weewx/roof_wind_samples/config</v>
      </c>
      <c r="AI145" s="6" t="str">
        <f>IF(ISBLANK(AG145),  "", _xlfn.CONCAT(LOWER(C145), "/", E145))</f>
        <v>weewx/roof_wind_samples</v>
      </c>
      <c r="AJ145" s="6" t="s">
        <v>333</v>
      </c>
      <c r="AK145" s="6">
        <v>1</v>
      </c>
      <c r="AL145" s="29"/>
      <c r="AM145" s="6" t="s">
        <v>454</v>
      </c>
      <c r="AN145" s="8">
        <v>3.15</v>
      </c>
      <c r="AO145" s="6" t="s">
        <v>430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1305</v>
      </c>
      <c r="B146" s="6" t="s">
        <v>26</v>
      </c>
      <c r="C146" s="6" t="s">
        <v>39</v>
      </c>
      <c r="D146" s="6" t="s">
        <v>27</v>
      </c>
      <c r="E146" s="6" t="s">
        <v>123</v>
      </c>
      <c r="F146" s="6" t="str">
        <f>IF(ISBLANK(E146), "", Table2[[#This Row],[unique_id]])</f>
        <v>roof_wind_run</v>
      </c>
      <c r="G146" s="6" t="s">
        <v>124</v>
      </c>
      <c r="H146" s="6" t="s">
        <v>109</v>
      </c>
      <c r="I146" s="6" t="s">
        <v>30</v>
      </c>
      <c r="T146" s="6"/>
      <c r="V146" s="8"/>
      <c r="W146" s="8"/>
      <c r="X146" s="8"/>
      <c r="Y146" s="8"/>
      <c r="AA146" s="6" t="s">
        <v>31</v>
      </c>
      <c r="AB146" s="6" t="s">
        <v>125</v>
      </c>
      <c r="AD146" s="6" t="s">
        <v>183</v>
      </c>
      <c r="AE146" s="6">
        <v>300</v>
      </c>
      <c r="AF146" s="8" t="s">
        <v>34</v>
      </c>
      <c r="AG146" s="6" t="s">
        <v>126</v>
      </c>
      <c r="AH146" s="6" t="str">
        <f>IF(ISBLANK(AG146),  "", _xlfn.CONCAT("haas/entity/sensor/", LOWER(C146), "/", E146, "/config"))</f>
        <v>haas/entity/sensor/weewx/roof_wind_run/config</v>
      </c>
      <c r="AI146" s="6" t="str">
        <f>IF(ISBLANK(AG146),  "", _xlfn.CONCAT(LOWER(C146), "/", E146))</f>
        <v>weewx/roof_wind_run</v>
      </c>
      <c r="AJ146" s="6" t="s">
        <v>331</v>
      </c>
      <c r="AK146" s="6">
        <v>1</v>
      </c>
      <c r="AL146" s="29"/>
      <c r="AM146" s="6" t="s">
        <v>454</v>
      </c>
      <c r="AN146" s="8">
        <v>3.15</v>
      </c>
      <c r="AO146" s="6" t="s">
        <v>430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1306</v>
      </c>
      <c r="B147" s="6" t="s">
        <v>26</v>
      </c>
      <c r="C147" s="6" t="s">
        <v>39</v>
      </c>
      <c r="D147" s="6" t="s">
        <v>27</v>
      </c>
      <c r="E147" s="6" t="s">
        <v>104</v>
      </c>
      <c r="F147" s="6" t="str">
        <f>IF(ISBLANK(E147), "", Table2[[#This Row],[unique_id]])</f>
        <v>roof_wind_speed</v>
      </c>
      <c r="G147" s="6" t="s">
        <v>105</v>
      </c>
      <c r="H147" s="6" t="s">
        <v>109</v>
      </c>
      <c r="I147" s="6" t="s">
        <v>30</v>
      </c>
      <c r="J147" s="10"/>
      <c r="T147" s="6"/>
      <c r="V147" s="8"/>
      <c r="W147" s="8"/>
      <c r="X147" s="8"/>
      <c r="Y147" s="8"/>
      <c r="AA147" s="6" t="s">
        <v>31</v>
      </c>
      <c r="AB147" s="12" t="s">
        <v>175</v>
      </c>
      <c r="AD147" s="6" t="s">
        <v>183</v>
      </c>
      <c r="AE147" s="6">
        <v>300</v>
      </c>
      <c r="AF147" s="8" t="s">
        <v>34</v>
      </c>
      <c r="AG147" s="6" t="s">
        <v>106</v>
      </c>
      <c r="AH147" s="6" t="str">
        <f>IF(ISBLANK(AG147),  "", _xlfn.CONCAT("haas/entity/sensor/", LOWER(C147), "/", E147, "/config"))</f>
        <v>haas/entity/sensor/weewx/roof_wind_speed/config</v>
      </c>
      <c r="AI147" s="6" t="str">
        <f>IF(ISBLANK(AG147),  "", _xlfn.CONCAT(LOWER(C147), "/", E147))</f>
        <v>weewx/roof_wind_speed</v>
      </c>
      <c r="AJ147" s="6" t="s">
        <v>331</v>
      </c>
      <c r="AK147" s="6">
        <v>1</v>
      </c>
      <c r="AL147" s="29"/>
      <c r="AM147" s="6" t="s">
        <v>454</v>
      </c>
      <c r="AN147" s="8">
        <v>3.15</v>
      </c>
      <c r="AO147" s="6" t="s">
        <v>430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1350</v>
      </c>
      <c r="B148" s="6" t="s">
        <v>26</v>
      </c>
      <c r="C148" s="6" t="s">
        <v>39</v>
      </c>
      <c r="D148" s="6" t="s">
        <v>27</v>
      </c>
      <c r="E148" s="6" t="s">
        <v>71</v>
      </c>
      <c r="F148" s="6" t="str">
        <f>IF(ISBLANK(E148), "", Table2[[#This Row],[unique_id]])</f>
        <v>roof_rain_rate</v>
      </c>
      <c r="G148" s="6" t="s">
        <v>72</v>
      </c>
      <c r="H148" s="6" t="s">
        <v>59</v>
      </c>
      <c r="I148" s="6" t="s">
        <v>190</v>
      </c>
      <c r="M148" s="6" t="s">
        <v>90</v>
      </c>
      <c r="T148" s="6"/>
      <c r="V148" s="8"/>
      <c r="W148" s="8"/>
      <c r="X148" s="8"/>
      <c r="Y148" s="8"/>
      <c r="AA148" s="6" t="s">
        <v>31</v>
      </c>
      <c r="AB148" s="6" t="s">
        <v>226</v>
      </c>
      <c r="AD148" s="6" t="s">
        <v>182</v>
      </c>
      <c r="AE148" s="6">
        <v>300</v>
      </c>
      <c r="AF148" s="8" t="s">
        <v>34</v>
      </c>
      <c r="AG148" s="6" t="s">
        <v>73</v>
      </c>
      <c r="AH148" s="6" t="str">
        <f>IF(ISBLANK(AG148),  "", _xlfn.CONCAT("haas/entity/sensor/", LOWER(C148), "/", E148, "/config"))</f>
        <v>haas/entity/sensor/weewx/roof_rain_rate/config</v>
      </c>
      <c r="AI148" s="6" t="str">
        <f>IF(ISBLANK(AG148),  "", _xlfn.CONCAT(LOWER(C148), "/", E148))</f>
        <v>weewx/roof_rain_rate</v>
      </c>
      <c r="AJ148" s="6" t="s">
        <v>605</v>
      </c>
      <c r="AK148" s="6">
        <v>1</v>
      </c>
      <c r="AL148" s="29"/>
      <c r="AM148" s="6" t="s">
        <v>454</v>
      </c>
      <c r="AN148" s="8">
        <v>3.15</v>
      </c>
      <c r="AO148" s="6" t="s">
        <v>430</v>
      </c>
      <c r="AP148" s="6" t="s">
        <v>36</v>
      </c>
      <c r="AQ148" s="6" t="s">
        <v>37</v>
      </c>
      <c r="AS148" s="6" t="s">
        <v>38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1351</v>
      </c>
      <c r="B149" s="6" t="s">
        <v>26</v>
      </c>
      <c r="C149" s="6" t="s">
        <v>39</v>
      </c>
      <c r="D149" s="6" t="s">
        <v>27</v>
      </c>
      <c r="E149" s="6" t="s">
        <v>63</v>
      </c>
      <c r="F149" s="6" t="str">
        <f>IF(ISBLANK(E149), "", Table2[[#This Row],[unique_id]])</f>
        <v>roof_hourly_rain</v>
      </c>
      <c r="G149" s="6" t="s">
        <v>64</v>
      </c>
      <c r="H149" s="6" t="s">
        <v>59</v>
      </c>
      <c r="I149" s="6" t="s">
        <v>190</v>
      </c>
      <c r="M149" s="6" t="s">
        <v>136</v>
      </c>
      <c r="T149" s="6"/>
      <c r="U149" s="6" t="s">
        <v>609</v>
      </c>
      <c r="V149" s="8"/>
      <c r="W149" s="8"/>
      <c r="X149" s="8"/>
      <c r="Y149" s="8"/>
      <c r="AA149" s="6" t="s">
        <v>60</v>
      </c>
      <c r="AB149" s="6" t="s">
        <v>247</v>
      </c>
      <c r="AD149" s="6" t="s">
        <v>182</v>
      </c>
      <c r="AE149" s="6">
        <v>300</v>
      </c>
      <c r="AF149" s="8" t="s">
        <v>34</v>
      </c>
      <c r="AG149" s="6" t="s">
        <v>65</v>
      </c>
      <c r="AH149" s="6" t="str">
        <f>IF(ISBLANK(AG149),  "", _xlfn.CONCAT("haas/entity/sensor/", LOWER(C149), "/", E149, "/config"))</f>
        <v>haas/entity/sensor/weewx/roof_hourly_rain/config</v>
      </c>
      <c r="AI149" s="6" t="str">
        <f>IF(ISBLANK(AG149),  "", _xlfn.CONCAT(LOWER(C149), "/", E149))</f>
        <v>weewx/roof_hourly_rain</v>
      </c>
      <c r="AJ149" s="6" t="s">
        <v>605</v>
      </c>
      <c r="AK149" s="6">
        <v>1</v>
      </c>
      <c r="AL149" s="29"/>
      <c r="AM149" s="6" t="s">
        <v>454</v>
      </c>
      <c r="AN149" s="8">
        <v>3.15</v>
      </c>
      <c r="AO149" s="6" t="s">
        <v>430</v>
      </c>
      <c r="AP149" s="6" t="s">
        <v>36</v>
      </c>
      <c r="AQ149" s="6" t="s">
        <v>37</v>
      </c>
      <c r="AS149" s="6" t="s">
        <v>38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1352</v>
      </c>
      <c r="B150" s="6" t="s">
        <v>26</v>
      </c>
      <c r="C150" s="6" t="s">
        <v>613</v>
      </c>
      <c r="D150" s="6" t="s">
        <v>395</v>
      </c>
      <c r="E150" s="6" t="s">
        <v>611</v>
      </c>
      <c r="F150" s="6" t="str">
        <f>IF(ISBLANK(E150), "", Table2[[#This Row],[unique_id]])</f>
        <v>graph_break</v>
      </c>
      <c r="G150" s="6" t="s">
        <v>612</v>
      </c>
      <c r="H150" s="6" t="s">
        <v>59</v>
      </c>
      <c r="I150" s="6" t="s">
        <v>190</v>
      </c>
      <c r="T150" s="6"/>
      <c r="U150" s="6" t="s">
        <v>609</v>
      </c>
      <c r="V150" s="8"/>
      <c r="W150" s="8"/>
      <c r="X150" s="8"/>
      <c r="Y150" s="8"/>
      <c r="AB150" s="10"/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0"/>
      <c r="AM150" s="6"/>
      <c r="AN150" s="8"/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1353</v>
      </c>
      <c r="B151" s="6" t="s">
        <v>26</v>
      </c>
      <c r="C151" s="6" t="s">
        <v>39</v>
      </c>
      <c r="D151" s="6" t="s">
        <v>27</v>
      </c>
      <c r="E151" s="6" t="s">
        <v>57</v>
      </c>
      <c r="F151" s="6" t="str">
        <f>IF(ISBLANK(E151), "", Table2[[#This Row],[unique_id]])</f>
        <v>roof_daily_rain</v>
      </c>
      <c r="G151" s="6" t="s">
        <v>58</v>
      </c>
      <c r="H151" s="6" t="s">
        <v>59</v>
      </c>
      <c r="I151" s="6" t="s">
        <v>190</v>
      </c>
      <c r="M151" s="6" t="s">
        <v>136</v>
      </c>
      <c r="T151" s="6"/>
      <c r="U151" s="6" t="s">
        <v>609</v>
      </c>
      <c r="V151" s="8"/>
      <c r="W151" s="8"/>
      <c r="X151" s="8"/>
      <c r="Y151" s="8"/>
      <c r="AA151" s="6" t="s">
        <v>60</v>
      </c>
      <c r="AB151" s="6" t="s">
        <v>247</v>
      </c>
      <c r="AD151" s="6" t="s">
        <v>182</v>
      </c>
      <c r="AE151" s="6">
        <v>300</v>
      </c>
      <c r="AF151" s="8" t="s">
        <v>34</v>
      </c>
      <c r="AG151" s="6" t="s">
        <v>62</v>
      </c>
      <c r="AH151" s="6" t="str">
        <f>IF(ISBLANK(AG151),  "", _xlfn.CONCAT("haas/entity/sensor/", LOWER(C151), "/", E151, "/config"))</f>
        <v>haas/entity/sensor/weewx/roof_daily_rain/config</v>
      </c>
      <c r="AI151" s="6" t="str">
        <f>IF(ISBLANK(AG151),  "", _xlfn.CONCAT(LOWER(C151), "/", E151))</f>
        <v>weewx/roof_daily_rain</v>
      </c>
      <c r="AJ151" s="6" t="s">
        <v>605</v>
      </c>
      <c r="AK151" s="6">
        <v>1</v>
      </c>
      <c r="AL151" s="29"/>
      <c r="AM151" s="6" t="s">
        <v>454</v>
      </c>
      <c r="AN151" s="8">
        <v>3.15</v>
      </c>
      <c r="AO151" s="6" t="s">
        <v>430</v>
      </c>
      <c r="AP151" s="6" t="s">
        <v>36</v>
      </c>
      <c r="AQ151" s="6" t="s">
        <v>37</v>
      </c>
      <c r="AS151" s="6" t="s">
        <v>38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1354</v>
      </c>
      <c r="B152" s="6" t="s">
        <v>26</v>
      </c>
      <c r="C152" s="6" t="s">
        <v>39</v>
      </c>
      <c r="D152" s="6" t="s">
        <v>27</v>
      </c>
      <c r="E152" s="6" t="s">
        <v>179</v>
      </c>
      <c r="F152" s="6" t="str">
        <f>IF(ISBLANK(E152), "", Table2[[#This Row],[unique_id]])</f>
        <v>roof_24hour_rain</v>
      </c>
      <c r="G152" s="6" t="s">
        <v>69</v>
      </c>
      <c r="H152" s="6" t="s">
        <v>59</v>
      </c>
      <c r="I152" s="6" t="s">
        <v>190</v>
      </c>
      <c r="T152" s="6"/>
      <c r="V152" s="8"/>
      <c r="W152" s="8"/>
      <c r="X152" s="8"/>
      <c r="Y152" s="8"/>
      <c r="AA152" s="6" t="s">
        <v>60</v>
      </c>
      <c r="AB152" s="6" t="s">
        <v>247</v>
      </c>
      <c r="AD152" s="6" t="s">
        <v>182</v>
      </c>
      <c r="AE152" s="6">
        <v>300</v>
      </c>
      <c r="AF152" s="8" t="s">
        <v>34</v>
      </c>
      <c r="AG152" s="6" t="s">
        <v>70</v>
      </c>
      <c r="AH152" s="6" t="str">
        <f>IF(ISBLANK(AG152),  "", _xlfn.CONCAT("haas/entity/sensor/", LOWER(C152), "/", E152, "/config"))</f>
        <v>haas/entity/sensor/weewx/roof_24hour_rain/config</v>
      </c>
      <c r="AI152" s="6" t="str">
        <f>IF(ISBLANK(AG152),  "", _xlfn.CONCAT(LOWER(C152), "/", E152))</f>
        <v>weewx/roof_24hour_rain</v>
      </c>
      <c r="AJ152" s="6" t="s">
        <v>605</v>
      </c>
      <c r="AK152" s="6">
        <v>1</v>
      </c>
      <c r="AL152" s="29"/>
      <c r="AM152" s="6" t="s">
        <v>454</v>
      </c>
      <c r="AN152" s="8">
        <v>3.15</v>
      </c>
      <c r="AO152" s="6" t="s">
        <v>430</v>
      </c>
      <c r="AP152" s="6" t="s">
        <v>36</v>
      </c>
      <c r="AQ152" s="6" t="s">
        <v>37</v>
      </c>
      <c r="AS152" s="6" t="s">
        <v>38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1355</v>
      </c>
      <c r="B153" s="6" t="s">
        <v>228</v>
      </c>
      <c r="C153" s="6" t="s">
        <v>151</v>
      </c>
      <c r="D153" s="6" t="s">
        <v>27</v>
      </c>
      <c r="E153" s="6" t="s">
        <v>248</v>
      </c>
      <c r="F153" s="6" t="str">
        <f>IF(ISBLANK(E153), "", Table2[[#This Row],[unique_id]])</f>
        <v>roof_weekly_rain</v>
      </c>
      <c r="G153" s="6" t="s">
        <v>249</v>
      </c>
      <c r="H153" s="6" t="s">
        <v>59</v>
      </c>
      <c r="I153" s="6" t="s">
        <v>190</v>
      </c>
      <c r="M153" s="6" t="s">
        <v>136</v>
      </c>
      <c r="T153" s="6"/>
      <c r="V153" s="8"/>
      <c r="W153" s="8"/>
      <c r="X153" s="8"/>
      <c r="Y153" s="8"/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0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1356</v>
      </c>
      <c r="B154" s="6" t="s">
        <v>26</v>
      </c>
      <c r="C154" s="6" t="s">
        <v>39</v>
      </c>
      <c r="D154" s="6" t="s">
        <v>27</v>
      </c>
      <c r="E154" s="6" t="s">
        <v>66</v>
      </c>
      <c r="F154" s="6" t="str">
        <f>IF(ISBLANK(E154), "", Table2[[#This Row],[unique_id]])</f>
        <v>roof_monthly_rain</v>
      </c>
      <c r="G154" s="6" t="s">
        <v>67</v>
      </c>
      <c r="H154" s="6" t="s">
        <v>59</v>
      </c>
      <c r="I154" s="6" t="s">
        <v>190</v>
      </c>
      <c r="M154" s="6" t="s">
        <v>136</v>
      </c>
      <c r="T154" s="6"/>
      <c r="V154" s="8"/>
      <c r="W154" s="8"/>
      <c r="X154" s="8"/>
      <c r="Y154" s="8"/>
      <c r="AA154" s="6" t="s">
        <v>60</v>
      </c>
      <c r="AB154" s="6" t="s">
        <v>61</v>
      </c>
      <c r="AD154" s="6" t="s">
        <v>182</v>
      </c>
      <c r="AE154" s="6">
        <v>300</v>
      </c>
      <c r="AF154" s="8" t="s">
        <v>34</v>
      </c>
      <c r="AG154" s="6" t="s">
        <v>68</v>
      </c>
      <c r="AH154" s="6" t="str">
        <f>IF(ISBLANK(AG154),  "", _xlfn.CONCAT("haas/entity/sensor/", LOWER(C154), "/", E154, "/config"))</f>
        <v>haas/entity/sensor/weewx/roof_monthly_rain/config</v>
      </c>
      <c r="AI154" s="6" t="str">
        <f>IF(ISBLANK(AG154),  "", _xlfn.CONCAT(LOWER(C154), "/", E154))</f>
        <v>weewx/roof_monthly_rain</v>
      </c>
      <c r="AJ154" s="6" t="s">
        <v>334</v>
      </c>
      <c r="AK154" s="6">
        <v>1</v>
      </c>
      <c r="AL154" s="29"/>
      <c r="AM154" s="6" t="s">
        <v>454</v>
      </c>
      <c r="AN154" s="8">
        <v>3.15</v>
      </c>
      <c r="AO154" s="6" t="s">
        <v>430</v>
      </c>
      <c r="AP154" s="6" t="s">
        <v>36</v>
      </c>
      <c r="AQ154" s="6" t="s">
        <v>37</v>
      </c>
      <c r="AS154" s="6" t="s">
        <v>38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1357</v>
      </c>
      <c r="B155" s="6" t="s">
        <v>26</v>
      </c>
      <c r="C155" s="6" t="s">
        <v>613</v>
      </c>
      <c r="D155" s="6" t="s">
        <v>395</v>
      </c>
      <c r="E155" s="6" t="s">
        <v>611</v>
      </c>
      <c r="F155" s="6" t="str">
        <f>IF(ISBLANK(E155), "", Table2[[#This Row],[unique_id]])</f>
        <v>graph_break</v>
      </c>
      <c r="G155" s="6" t="s">
        <v>612</v>
      </c>
      <c r="H155" s="6" t="s">
        <v>59</v>
      </c>
      <c r="I155" s="6" t="s">
        <v>190</v>
      </c>
      <c r="T155" s="6"/>
      <c r="U155" s="6" t="s">
        <v>609</v>
      </c>
      <c r="V155" s="8"/>
      <c r="W155" s="8"/>
      <c r="X155" s="8"/>
      <c r="Y155" s="8"/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0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1358</v>
      </c>
      <c r="B156" s="6" t="s">
        <v>26</v>
      </c>
      <c r="C156" s="6" t="s">
        <v>39</v>
      </c>
      <c r="D156" s="6" t="s">
        <v>27</v>
      </c>
      <c r="E156" s="6" t="s">
        <v>81</v>
      </c>
      <c r="F156" s="6" t="str">
        <f>IF(ISBLANK(E156), "", Table2[[#This Row],[unique_id]])</f>
        <v>roof_yearly_rain</v>
      </c>
      <c r="G156" s="6" t="s">
        <v>82</v>
      </c>
      <c r="H156" s="6" t="s">
        <v>59</v>
      </c>
      <c r="I156" s="6" t="s">
        <v>190</v>
      </c>
      <c r="M156" s="6" t="s">
        <v>136</v>
      </c>
      <c r="T156" s="6"/>
      <c r="U156" s="6" t="s">
        <v>609</v>
      </c>
      <c r="V156" s="8"/>
      <c r="W156" s="8"/>
      <c r="X156" s="8"/>
      <c r="Y156" s="8"/>
      <c r="AA156" s="6" t="s">
        <v>60</v>
      </c>
      <c r="AB156" s="6" t="s">
        <v>61</v>
      </c>
      <c r="AD156" s="6" t="s">
        <v>182</v>
      </c>
      <c r="AE156" s="6">
        <v>300</v>
      </c>
      <c r="AF156" s="8" t="s">
        <v>34</v>
      </c>
      <c r="AG156" s="6" t="s">
        <v>198</v>
      </c>
      <c r="AH156" s="6" t="str">
        <f>IF(ISBLANK(AG156),  "", _xlfn.CONCAT("haas/entity/sensor/", LOWER(C156), "/", E156, "/config"))</f>
        <v>haas/entity/sensor/weewx/roof_yearly_rain/config</v>
      </c>
      <c r="AI156" s="6" t="str">
        <f>IF(ISBLANK(AG156),  "", _xlfn.CONCAT(LOWER(C156), "/", E156))</f>
        <v>weewx/roof_yearly_rain</v>
      </c>
      <c r="AJ156" s="6" t="s">
        <v>334</v>
      </c>
      <c r="AK156" s="6">
        <v>1</v>
      </c>
      <c r="AL156" s="29"/>
      <c r="AM156" s="6" t="s">
        <v>454</v>
      </c>
      <c r="AN156" s="8">
        <v>3.15</v>
      </c>
      <c r="AO156" s="6" t="s">
        <v>430</v>
      </c>
      <c r="AP156" s="6" t="s">
        <v>36</v>
      </c>
      <c r="AQ156" s="6" t="s">
        <v>37</v>
      </c>
      <c r="AS156" s="6" t="s">
        <v>38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1359</v>
      </c>
      <c r="B157" s="6" t="s">
        <v>26</v>
      </c>
      <c r="C157" s="6" t="s">
        <v>39</v>
      </c>
      <c r="D157" s="6" t="s">
        <v>27</v>
      </c>
      <c r="E157" s="6" t="s">
        <v>74</v>
      </c>
      <c r="F157" s="6" t="str">
        <f>IF(ISBLANK(E157), "", Table2[[#This Row],[unique_id]])</f>
        <v>roof_rain</v>
      </c>
      <c r="G157" s="6" t="s">
        <v>75</v>
      </c>
      <c r="H157" s="6" t="s">
        <v>59</v>
      </c>
      <c r="I157" s="6" t="s">
        <v>190</v>
      </c>
      <c r="T157" s="6"/>
      <c r="V157" s="8"/>
      <c r="W157" s="8"/>
      <c r="X157" s="8"/>
      <c r="Y157" s="8"/>
      <c r="AA157" s="6" t="s">
        <v>76</v>
      </c>
      <c r="AB157" s="6" t="s">
        <v>61</v>
      </c>
      <c r="AD157" s="6" t="s">
        <v>182</v>
      </c>
      <c r="AE157" s="6">
        <v>300</v>
      </c>
      <c r="AF157" s="8" t="s">
        <v>34</v>
      </c>
      <c r="AG157" s="6" t="s">
        <v>77</v>
      </c>
      <c r="AH157" s="6" t="str">
        <f>IF(ISBLANK(AG157),  "", _xlfn.CONCAT("haas/entity/sensor/", LOWER(C157), "/", E157, "/config"))</f>
        <v>haas/entity/sensor/weewx/roof_rain/config</v>
      </c>
      <c r="AI157" s="6" t="str">
        <f>IF(ISBLANK(AG157),  "", _xlfn.CONCAT(LOWER(C157), "/", E157))</f>
        <v>weewx/roof_rain</v>
      </c>
      <c r="AJ157" s="6" t="s">
        <v>334</v>
      </c>
      <c r="AK157" s="6">
        <v>1</v>
      </c>
      <c r="AL157" s="29"/>
      <c r="AM157" s="6" t="s">
        <v>454</v>
      </c>
      <c r="AN157" s="8">
        <v>3.15</v>
      </c>
      <c r="AO157" s="6" t="s">
        <v>430</v>
      </c>
      <c r="AP157" s="6" t="s">
        <v>36</v>
      </c>
      <c r="AQ157" s="6" t="s">
        <v>37</v>
      </c>
      <c r="AS157" s="6" t="s">
        <v>38</v>
      </c>
      <c r="AV157" s="6"/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ht="16" customHeight="1">
      <c r="A158" s="6">
        <v>1360</v>
      </c>
      <c r="B158" s="6" t="s">
        <v>26</v>
      </c>
      <c r="C158" s="6" t="s">
        <v>39</v>
      </c>
      <c r="D158" s="6" t="s">
        <v>27</v>
      </c>
      <c r="E158" s="6" t="s">
        <v>78</v>
      </c>
      <c r="F158" s="6" t="str">
        <f>IF(ISBLANK(E158), "", Table2[[#This Row],[unique_id]])</f>
        <v>roof_storm_rain</v>
      </c>
      <c r="G158" s="6" t="s">
        <v>79</v>
      </c>
      <c r="H158" s="6" t="s">
        <v>59</v>
      </c>
      <c r="I158" s="6" t="s">
        <v>190</v>
      </c>
      <c r="T158" s="6"/>
      <c r="V158" s="8"/>
      <c r="W158" s="8"/>
      <c r="X158" s="8"/>
      <c r="Y158" s="8"/>
      <c r="AA158" s="6" t="s">
        <v>31</v>
      </c>
      <c r="AB158" s="6" t="s">
        <v>61</v>
      </c>
      <c r="AD158" s="6" t="s">
        <v>182</v>
      </c>
      <c r="AE158" s="6">
        <v>300</v>
      </c>
      <c r="AF158" s="8" t="s">
        <v>34</v>
      </c>
      <c r="AG158" s="6" t="s">
        <v>80</v>
      </c>
      <c r="AH158" s="6" t="str">
        <f>IF(ISBLANK(AG158),  "", _xlfn.CONCAT("haas/entity/sensor/", LOWER(C158), "/", E158, "/config"))</f>
        <v>haas/entity/sensor/weewx/roof_storm_rain/config</v>
      </c>
      <c r="AI158" s="6" t="str">
        <f>IF(ISBLANK(AG158),  "", _xlfn.CONCAT(LOWER(C158), "/", E158))</f>
        <v>weewx/roof_storm_rain</v>
      </c>
      <c r="AJ158" s="6" t="s">
        <v>334</v>
      </c>
      <c r="AK158" s="6">
        <v>1</v>
      </c>
      <c r="AL158" s="29"/>
      <c r="AM158" s="6" t="s">
        <v>454</v>
      </c>
      <c r="AN158" s="8">
        <v>3.15</v>
      </c>
      <c r="AO158" s="6" t="s">
        <v>430</v>
      </c>
      <c r="AP158" s="6" t="s">
        <v>36</v>
      </c>
      <c r="AQ158" s="6" t="s">
        <v>37</v>
      </c>
      <c r="AS158" s="6" t="s">
        <v>38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1400</v>
      </c>
      <c r="B159" s="6" t="s">
        <v>26</v>
      </c>
      <c r="C159" s="6" t="s">
        <v>151</v>
      </c>
      <c r="D159" s="6" t="s">
        <v>355</v>
      </c>
      <c r="E159" s="6" t="s">
        <v>963</v>
      </c>
      <c r="F159" s="6" t="str">
        <f>IF(ISBLANK(E159), "", Table2[[#This Row],[unique_id]])</f>
        <v>home_security</v>
      </c>
      <c r="G159" s="6" t="s">
        <v>961</v>
      </c>
      <c r="H159" s="6" t="s">
        <v>356</v>
      </c>
      <c r="I159" s="6" t="s">
        <v>132</v>
      </c>
      <c r="J159" s="6" t="s">
        <v>962</v>
      </c>
      <c r="M159" s="6" t="s">
        <v>275</v>
      </c>
      <c r="T159" s="6"/>
      <c r="V159" s="8"/>
      <c r="W159" s="8"/>
      <c r="X159" s="8"/>
      <c r="Y159" s="8"/>
      <c r="AD159" s="6" t="s">
        <v>976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1"/>
      <c r="AM159" s="6"/>
      <c r="AN159" s="8"/>
      <c r="AS159" s="6" t="s">
        <v>172</v>
      </c>
      <c r="AT159" s="6" t="s">
        <v>1015</v>
      </c>
      <c r="AV159" s="13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1401</v>
      </c>
      <c r="B160" s="6" t="s">
        <v>26</v>
      </c>
      <c r="C160" s="6" t="s">
        <v>151</v>
      </c>
      <c r="D160" s="6" t="s">
        <v>355</v>
      </c>
      <c r="E160" s="6" t="s">
        <v>614</v>
      </c>
      <c r="F160" s="6" t="str">
        <f>IF(ISBLANK(E160), "", Table2[[#This Row],[unique_id]])</f>
        <v>home_movie</v>
      </c>
      <c r="G160" s="6" t="s">
        <v>627</v>
      </c>
      <c r="H160" s="6" t="s">
        <v>356</v>
      </c>
      <c r="I160" s="6" t="s">
        <v>132</v>
      </c>
      <c r="J160" s="6" t="s">
        <v>662</v>
      </c>
      <c r="M160" s="6" t="s">
        <v>275</v>
      </c>
      <c r="T160" s="6"/>
      <c r="V160" s="8"/>
      <c r="W160" s="8"/>
      <c r="X160" s="8"/>
      <c r="Y160" s="8"/>
      <c r="AD160" s="6" t="s">
        <v>603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0"/>
      <c r="AM160" s="6"/>
      <c r="AN160" s="8"/>
      <c r="AS160" s="6" t="s">
        <v>172</v>
      </c>
      <c r="AT160" s="6" t="s">
        <v>1015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1402</v>
      </c>
      <c r="B161" s="6" t="s">
        <v>26</v>
      </c>
      <c r="C161" s="6" t="s">
        <v>151</v>
      </c>
      <c r="D161" s="6" t="s">
        <v>355</v>
      </c>
      <c r="E161" s="6" t="s">
        <v>354</v>
      </c>
      <c r="F161" s="6" t="str">
        <f>IF(ISBLANK(E161), "", Table2[[#This Row],[unique_id]])</f>
        <v>home_sleep</v>
      </c>
      <c r="G161" s="6" t="s">
        <v>312</v>
      </c>
      <c r="H161" s="6" t="s">
        <v>356</v>
      </c>
      <c r="I161" s="6" t="s">
        <v>132</v>
      </c>
      <c r="J161" s="6" t="s">
        <v>664</v>
      </c>
      <c r="M161" s="6" t="s">
        <v>275</v>
      </c>
      <c r="T161" s="6"/>
      <c r="V161" s="8"/>
      <c r="W161" s="8"/>
      <c r="X161" s="8"/>
      <c r="Y161" s="8"/>
      <c r="AD161" s="6" t="s">
        <v>357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0"/>
      <c r="AM161" s="6"/>
      <c r="AN161" s="8"/>
      <c r="AS161" s="6" t="s">
        <v>172</v>
      </c>
      <c r="AT161" s="6" t="s">
        <v>1015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1403</v>
      </c>
      <c r="B162" s="6" t="s">
        <v>26</v>
      </c>
      <c r="C162" s="6" t="s">
        <v>151</v>
      </c>
      <c r="D162" s="6" t="s">
        <v>355</v>
      </c>
      <c r="E162" s="6" t="s">
        <v>602</v>
      </c>
      <c r="F162" s="6" t="str">
        <f>IF(ISBLANK(E162), "", Table2[[#This Row],[unique_id]])</f>
        <v>home_reset</v>
      </c>
      <c r="G162" s="6" t="s">
        <v>628</v>
      </c>
      <c r="H162" s="6" t="s">
        <v>356</v>
      </c>
      <c r="I162" s="6" t="s">
        <v>132</v>
      </c>
      <c r="J162" s="6" t="s">
        <v>663</v>
      </c>
      <c r="M162" s="6" t="s">
        <v>275</v>
      </c>
      <c r="T162" s="6"/>
      <c r="V162" s="8"/>
      <c r="W162" s="8"/>
      <c r="X162" s="8"/>
      <c r="Y162" s="8"/>
      <c r="AD162" s="6" t="s">
        <v>604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0"/>
      <c r="AM162" s="6"/>
      <c r="AN162" s="8"/>
      <c r="AS162" s="6" t="s">
        <v>172</v>
      </c>
      <c r="AT162" s="6" t="s">
        <v>1015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1404</v>
      </c>
      <c r="B163" s="6" t="s">
        <v>26</v>
      </c>
      <c r="C163" s="6" t="s">
        <v>980</v>
      </c>
      <c r="D163" s="6" t="s">
        <v>981</v>
      </c>
      <c r="E163" s="6" t="s">
        <v>982</v>
      </c>
      <c r="F163" s="6" t="str">
        <f>IF(ISBLANK(E163), "", Table2[[#This Row],[unique_id]])</f>
        <v>home_secure_back_door_off</v>
      </c>
      <c r="G163" s="6" t="s">
        <v>983</v>
      </c>
      <c r="H163" s="6" t="s">
        <v>356</v>
      </c>
      <c r="I163" s="6" t="s">
        <v>132</v>
      </c>
      <c r="K163" s="6" t="s">
        <v>984</v>
      </c>
      <c r="L163" s="6" t="s">
        <v>990</v>
      </c>
      <c r="T163" s="6"/>
      <c r="V163" s="8"/>
      <c r="W163" s="8"/>
      <c r="X163" s="8"/>
      <c r="Y163" s="8"/>
      <c r="AD163" s="6" t="s">
        <v>991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0"/>
      <c r="AM163" s="6"/>
      <c r="AN163" s="8"/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s="56" customFormat="1" ht="16" customHeight="1">
      <c r="A164" s="6">
        <v>1405</v>
      </c>
      <c r="B164" s="6" t="s">
        <v>26</v>
      </c>
      <c r="C164" s="6" t="s">
        <v>980</v>
      </c>
      <c r="D164" s="6" t="s">
        <v>981</v>
      </c>
      <c r="E164" s="6" t="s">
        <v>992</v>
      </c>
      <c r="F164" s="6" t="str">
        <f>IF(ISBLANK(E164), "", Table2[[#This Row],[unique_id]])</f>
        <v>home_secure_front_door_off</v>
      </c>
      <c r="G164" s="6" t="s">
        <v>993</v>
      </c>
      <c r="H164" s="6" t="s">
        <v>356</v>
      </c>
      <c r="I164" s="6" t="s">
        <v>132</v>
      </c>
      <c r="J164" s="6"/>
      <c r="K164" s="6" t="s">
        <v>994</v>
      </c>
      <c r="L164" s="6" t="s">
        <v>990</v>
      </c>
      <c r="M164" s="6"/>
      <c r="N164" s="6"/>
      <c r="O164" s="8"/>
      <c r="P164" s="6"/>
      <c r="Q164" s="6"/>
      <c r="R164" s="6"/>
      <c r="S164" s="6"/>
      <c r="T164" s="6"/>
      <c r="U164" s="6"/>
      <c r="V164" s="8"/>
      <c r="W164" s="8"/>
      <c r="X164" s="8"/>
      <c r="Y164" s="8"/>
      <c r="Z164" s="8"/>
      <c r="AA164" s="6"/>
      <c r="AB164" s="6"/>
      <c r="AC164" s="6"/>
      <c r="AD164" s="6" t="s">
        <v>991</v>
      </c>
      <c r="AE164" s="6"/>
      <c r="AF164" s="8"/>
      <c r="AG164" s="6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J164" s="6"/>
      <c r="AK164" s="6"/>
      <c r="AL164" s="30"/>
      <c r="AM164" s="6"/>
      <c r="AN164" s="8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s="56" customFormat="1" ht="16" customHeight="1">
      <c r="A165" s="6">
        <v>1406</v>
      </c>
      <c r="B165" s="6" t="s">
        <v>26</v>
      </c>
      <c r="C165" s="6" t="s">
        <v>980</v>
      </c>
      <c r="D165" s="6" t="s">
        <v>981</v>
      </c>
      <c r="E165" s="6" t="s">
        <v>997</v>
      </c>
      <c r="F165" s="6" t="str">
        <f>IF(ISBLANK(E165), "", Table2[[#This Row],[unique_id]])</f>
        <v>home_sleep_on</v>
      </c>
      <c r="G165" s="6" t="s">
        <v>995</v>
      </c>
      <c r="H165" s="6" t="s">
        <v>356</v>
      </c>
      <c r="I165" s="6" t="s">
        <v>132</v>
      </c>
      <c r="J165" s="6"/>
      <c r="K165" s="6" t="s">
        <v>999</v>
      </c>
      <c r="L165" s="6" t="s">
        <v>1000</v>
      </c>
      <c r="M165" s="6"/>
      <c r="N165" s="6"/>
      <c r="O165" s="8"/>
      <c r="P165" s="6"/>
      <c r="Q165" s="6"/>
      <c r="R165" s="6"/>
      <c r="S165" s="6"/>
      <c r="T165" s="6"/>
      <c r="U165" s="6"/>
      <c r="V165" s="8"/>
      <c r="W165" s="8"/>
      <c r="X165" s="8"/>
      <c r="Y165" s="8"/>
      <c r="Z165" s="8"/>
      <c r="AA165" s="6"/>
      <c r="AB165" s="6"/>
      <c r="AC165" s="6"/>
      <c r="AD165" s="6" t="s">
        <v>357</v>
      </c>
      <c r="AE165" s="6"/>
      <c r="AF165" s="8"/>
      <c r="AG165" s="6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J165" s="6"/>
      <c r="AK165" s="6"/>
      <c r="AL165" s="30"/>
      <c r="AM165" s="6"/>
      <c r="AN165" s="8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s="56" customFormat="1" ht="16" customHeight="1">
      <c r="A166" s="6">
        <v>1407</v>
      </c>
      <c r="B166" s="6" t="s">
        <v>26</v>
      </c>
      <c r="C166" s="6" t="s">
        <v>980</v>
      </c>
      <c r="D166" s="6" t="s">
        <v>981</v>
      </c>
      <c r="E166" s="6" t="s">
        <v>998</v>
      </c>
      <c r="F166" s="6" t="str">
        <f>IF(ISBLANK(E166), "", Table2[[#This Row],[unique_id]])</f>
        <v>home_sleep_off</v>
      </c>
      <c r="G166" s="6" t="s">
        <v>996</v>
      </c>
      <c r="H166" s="6" t="s">
        <v>356</v>
      </c>
      <c r="I166" s="6" t="s">
        <v>132</v>
      </c>
      <c r="J166" s="6"/>
      <c r="K166" s="6" t="s">
        <v>999</v>
      </c>
      <c r="L166" s="6" t="s">
        <v>990</v>
      </c>
      <c r="M166" s="6"/>
      <c r="N166" s="6"/>
      <c r="O166" s="8"/>
      <c r="P166" s="6"/>
      <c r="Q166" s="6"/>
      <c r="R166" s="6"/>
      <c r="S166" s="6"/>
      <c r="T166" s="6"/>
      <c r="U166" s="6"/>
      <c r="V166" s="8"/>
      <c r="W166" s="8"/>
      <c r="X166" s="8"/>
      <c r="Y166" s="8"/>
      <c r="Z166" s="8"/>
      <c r="AA166" s="6"/>
      <c r="AB166" s="6"/>
      <c r="AC166" s="6"/>
      <c r="AD166" s="6" t="s">
        <v>1001</v>
      </c>
      <c r="AE166" s="6"/>
      <c r="AF166" s="8"/>
      <c r="AG166" s="6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J166" s="6"/>
      <c r="AK166" s="6"/>
      <c r="AL166" s="30"/>
      <c r="AM166" s="6"/>
      <c r="AN166" s="8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s="56" customFormat="1" ht="16" customHeight="1">
      <c r="A167" s="6">
        <v>1408</v>
      </c>
      <c r="B167" s="6" t="s">
        <v>26</v>
      </c>
      <c r="C167" s="6" t="s">
        <v>613</v>
      </c>
      <c r="D167" s="6" t="s">
        <v>395</v>
      </c>
      <c r="E167" s="6" t="s">
        <v>394</v>
      </c>
      <c r="F167" s="6" t="str">
        <f>IF(ISBLANK(E167), "", Table2[[#This Row],[unique_id]])</f>
        <v>column_break</v>
      </c>
      <c r="G167" s="6" t="s">
        <v>391</v>
      </c>
      <c r="H167" s="6" t="s">
        <v>356</v>
      </c>
      <c r="I167" s="6" t="s">
        <v>132</v>
      </c>
      <c r="J167" s="6"/>
      <c r="K167" s="6"/>
      <c r="L167" s="6"/>
      <c r="M167" s="6" t="s">
        <v>392</v>
      </c>
      <c r="N167" s="6" t="s">
        <v>393</v>
      </c>
      <c r="O167" s="8"/>
      <c r="P167" s="6"/>
      <c r="Q167" s="6"/>
      <c r="R167" s="6"/>
      <c r="S167" s="6"/>
      <c r="T167" s="6"/>
      <c r="U167" s="6"/>
      <c r="V167" s="8"/>
      <c r="W167" s="8"/>
      <c r="X167" s="8"/>
      <c r="Y167" s="8"/>
      <c r="Z167" s="8"/>
      <c r="AA167" s="6"/>
      <c r="AB167" s="6"/>
      <c r="AC167" s="6"/>
      <c r="AD167" s="6"/>
      <c r="AE167" s="6"/>
      <c r="AF167" s="8"/>
      <c r="AG167" s="6"/>
      <c r="AH167" s="6"/>
      <c r="AI167" s="6" t="str">
        <f>IF(ISBLANK(AG167),  "", _xlfn.CONCAT(LOWER(C167), "/", E167))</f>
        <v/>
      </c>
      <c r="AJ167" s="6"/>
      <c r="AK167" s="6"/>
      <c r="AL167" s="30"/>
      <c r="AM167" s="6"/>
      <c r="AN167" s="8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 t="str">
        <f>IF(AND(ISBLANK(AV167), ISBLANK(AW167)), "", _xlfn.CONCAT("[", IF(ISBLANK(AV167), "", _xlfn.CONCAT("[""mac"", """, AV167, """]")), IF(ISBLANK(AW167), "", _xlfn.CONCAT(", [""ip"", """, AW167, """]")), "]"))</f>
        <v/>
      </c>
    </row>
    <row r="168" spans="1:52" ht="16" customHeight="1">
      <c r="A168" s="6">
        <v>1500</v>
      </c>
      <c r="B168" s="6" t="s">
        <v>26</v>
      </c>
      <c r="C168" s="6" t="s">
        <v>133</v>
      </c>
      <c r="D168" s="6" t="s">
        <v>129</v>
      </c>
      <c r="E168" s="6" t="s">
        <v>563</v>
      </c>
      <c r="F168" s="6" t="str">
        <f>IF(ISBLANK(E168), "", Table2[[#This Row],[unique_id]])</f>
        <v>ada_fan</v>
      </c>
      <c r="G168" s="6" t="s">
        <v>130</v>
      </c>
      <c r="H168" s="6" t="s">
        <v>131</v>
      </c>
      <c r="I168" s="6" t="s">
        <v>132</v>
      </c>
      <c r="J168" s="6" t="s">
        <v>1065</v>
      </c>
      <c r="K168" s="10"/>
      <c r="M168" s="6" t="s">
        <v>136</v>
      </c>
      <c r="O168" s="8" t="s">
        <v>1157</v>
      </c>
      <c r="P168" s="6" t="s">
        <v>172</v>
      </c>
      <c r="Q168" s="6" t="s">
        <v>1107</v>
      </c>
      <c r="R168" s="6" t="str">
        <f>Table2[[#This Row],[entity_domain]]</f>
        <v>Fans</v>
      </c>
      <c r="S168" s="6" t="str">
        <f>_xlfn.CONCAT( Table2[[#This Row],[device_suggested_area]], " ",Table2[[#This Row],[powercalc_group_3]])</f>
        <v>Ada Fans</v>
      </c>
      <c r="T168" s="9" t="s">
        <v>1102</v>
      </c>
      <c r="V168" s="8"/>
      <c r="W168" s="8"/>
      <c r="X168" s="8"/>
      <c r="Y168" s="8"/>
      <c r="AD168" s="6" t="s">
        <v>261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1"/>
      <c r="AM168" s="6" t="str">
        <f>IF(OR(ISBLANK(AV168), ISBLANK(AW168)), "", LOWER(_xlfn.CONCAT(Table2[[#This Row],[device_manufacturer]], "-",Table2[[#This Row],[device_suggested_area]], "-", Table2[[#This Row],[device_identifiers]])))</f>
        <v>senseme-ada-fan</v>
      </c>
      <c r="AN168" s="8" t="s">
        <v>446</v>
      </c>
      <c r="AO168" s="6" t="s">
        <v>129</v>
      </c>
      <c r="AP168" s="6" t="s">
        <v>447</v>
      </c>
      <c r="AQ168" s="6" t="str">
        <f>IF(OR(ISBLANK(AV168), ISBLANK(AW168)), "", Table2[[#This Row],[device_via_device]])</f>
        <v>SenseMe</v>
      </c>
      <c r="AS168" s="6" t="s">
        <v>130</v>
      </c>
      <c r="AU168" s="6" t="s">
        <v>553</v>
      </c>
      <c r="AV168" s="6" t="s">
        <v>448</v>
      </c>
      <c r="AW168" s="6" t="s">
        <v>556</v>
      </c>
      <c r="AZ168" s="6" t="str">
        <f>IF(AND(ISBLANK(AV168), ISBLANK(AW168)), "", _xlfn.CONCAT("[", IF(ISBLANK(AV168), "", _xlfn.CONCAT("[""mac"", """, AV168, """]")), IF(ISBLANK(AW168), "", _xlfn.CONCAT(", [""ip"", """, AW168, """]")), "]"))</f>
        <v>[["mac", "20:f8:5e:d7:19:e0"], ["ip", "10.0.6.60"]]</v>
      </c>
    </row>
    <row r="169" spans="1:52" ht="16" customHeight="1">
      <c r="A169" s="6">
        <v>1501</v>
      </c>
      <c r="B169" s="6" t="s">
        <v>26</v>
      </c>
      <c r="C169" s="6" t="s">
        <v>133</v>
      </c>
      <c r="D169" s="6" t="s">
        <v>129</v>
      </c>
      <c r="E169" s="6" t="s">
        <v>564</v>
      </c>
      <c r="F169" s="6" t="str">
        <f>IF(ISBLANK(E169), "", Table2[[#This Row],[unique_id]])</f>
        <v>edwin_fan</v>
      </c>
      <c r="G169" s="6" t="s">
        <v>127</v>
      </c>
      <c r="H169" s="6" t="s">
        <v>131</v>
      </c>
      <c r="I169" s="6" t="s">
        <v>132</v>
      </c>
      <c r="J169" s="6" t="s">
        <v>1065</v>
      </c>
      <c r="M169" s="6" t="s">
        <v>136</v>
      </c>
      <c r="O169" s="8" t="s">
        <v>1157</v>
      </c>
      <c r="P169" s="6" t="s">
        <v>172</v>
      </c>
      <c r="Q169" s="6" t="s">
        <v>1107</v>
      </c>
      <c r="R169" s="6" t="str">
        <f>Table2[[#This Row],[entity_domain]]</f>
        <v>Fans</v>
      </c>
      <c r="S169" s="6" t="str">
        <f>_xlfn.CONCAT( Table2[[#This Row],[device_suggested_area]], " ",Table2[[#This Row],[powercalc_group_3]])</f>
        <v>Edwin Fans</v>
      </c>
      <c r="T169" s="9" t="s">
        <v>1102</v>
      </c>
      <c r="V169" s="8"/>
      <c r="W169" s="8"/>
      <c r="X169" s="8"/>
      <c r="Y169" s="8"/>
      <c r="AD169" s="6" t="s">
        <v>261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1"/>
      <c r="AM169" s="6" t="str">
        <f>IF(OR(ISBLANK(AV169), ISBLANK(AW169)), "", LOWER(_xlfn.CONCAT(Table2[[#This Row],[device_manufacturer]], "-",Table2[[#This Row],[device_suggested_area]], "-", Table2[[#This Row],[device_identifiers]])))</f>
        <v>senseme-edwin-fan</v>
      </c>
      <c r="AN169" s="8" t="s">
        <v>446</v>
      </c>
      <c r="AO169" s="6" t="s">
        <v>129</v>
      </c>
      <c r="AP169" s="6" t="s">
        <v>447</v>
      </c>
      <c r="AQ169" s="6" t="str">
        <f>IF(OR(ISBLANK(AV169), ISBLANK(AW169)), "", Table2[[#This Row],[device_via_device]])</f>
        <v>SenseMe</v>
      </c>
      <c r="AS169" s="6" t="s">
        <v>127</v>
      </c>
      <c r="AU169" s="6" t="s">
        <v>553</v>
      </c>
      <c r="AV169" s="6" t="s">
        <v>449</v>
      </c>
      <c r="AW169" s="6" t="s">
        <v>557</v>
      </c>
      <c r="AZ169" s="6" t="str">
        <f>IF(AND(ISBLANK(AV169), ISBLANK(AW169)), "", _xlfn.CONCAT("[", IF(ISBLANK(AV169), "", _xlfn.CONCAT("[""mac"", """, AV169, """]")), IF(ISBLANK(AW169), "", _xlfn.CONCAT(", [""ip"", """, AW169, """]")), "]"))</f>
        <v>[["mac", "20:f8:5e:d7:26:1c"], ["ip", "10.0.6.61"]]</v>
      </c>
    </row>
    <row r="170" spans="1:52" ht="16" customHeight="1">
      <c r="A170" s="6">
        <v>1502</v>
      </c>
      <c r="B170" s="6" t="s">
        <v>26</v>
      </c>
      <c r="C170" s="6" t="s">
        <v>133</v>
      </c>
      <c r="D170" s="6" t="s">
        <v>129</v>
      </c>
      <c r="E170" s="6" t="s">
        <v>565</v>
      </c>
      <c r="F170" s="6" t="str">
        <f>IF(ISBLANK(E170), "", Table2[[#This Row],[unique_id]])</f>
        <v>parents_fan</v>
      </c>
      <c r="G170" s="6" t="s">
        <v>201</v>
      </c>
      <c r="H170" s="6" t="s">
        <v>131</v>
      </c>
      <c r="I170" s="6" t="s">
        <v>132</v>
      </c>
      <c r="J170" s="6" t="s">
        <v>660</v>
      </c>
      <c r="M170" s="6" t="s">
        <v>136</v>
      </c>
      <c r="O170" s="8" t="s">
        <v>1157</v>
      </c>
      <c r="P170" s="6" t="s">
        <v>172</v>
      </c>
      <c r="Q170" s="6" t="s">
        <v>1107</v>
      </c>
      <c r="R170" s="6" t="str">
        <f>Table2[[#This Row],[entity_domain]]</f>
        <v>Fans</v>
      </c>
      <c r="S170" s="6" t="str">
        <f>_xlfn.CONCAT( Table2[[#This Row],[device_suggested_area]], " ",Table2[[#This Row],[powercalc_group_3]])</f>
        <v>Parents Fans</v>
      </c>
      <c r="T170" s="9" t="s">
        <v>1102</v>
      </c>
      <c r="V170" s="8"/>
      <c r="W170" s="8"/>
      <c r="X170" s="8"/>
      <c r="Y170" s="8"/>
      <c r="AD170" s="6" t="s">
        <v>261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1"/>
      <c r="AM170" s="6" t="str">
        <f>IF(OR(ISBLANK(AV170), ISBLANK(AW170)), "", LOWER(_xlfn.CONCAT(Table2[[#This Row],[device_manufacturer]], "-",Table2[[#This Row],[device_suggested_area]], "-", Table2[[#This Row],[device_identifiers]])))</f>
        <v>senseme-parents-fan</v>
      </c>
      <c r="AN170" s="8" t="s">
        <v>446</v>
      </c>
      <c r="AO170" s="6" t="s">
        <v>129</v>
      </c>
      <c r="AP170" s="6" t="s">
        <v>447</v>
      </c>
      <c r="AQ170" s="6" t="str">
        <f>IF(OR(ISBLANK(AV170), ISBLANK(AW170)), "", Table2[[#This Row],[device_via_device]])</f>
        <v>SenseMe</v>
      </c>
      <c r="AS170" s="6" t="s">
        <v>201</v>
      </c>
      <c r="AU170" s="6" t="s">
        <v>553</v>
      </c>
      <c r="AV170" s="6" t="s">
        <v>452</v>
      </c>
      <c r="AW170" s="6" t="s">
        <v>558</v>
      </c>
      <c r="AZ170" s="6" t="str">
        <f>IF(AND(ISBLANK(AV170), ISBLANK(AW170)), "", _xlfn.CONCAT("[", IF(ISBLANK(AV170), "", _xlfn.CONCAT("[""mac"", """, AV170, """]")), IF(ISBLANK(AW170), "", _xlfn.CONCAT(", [""ip"", """, AW170, """]")), "]"))</f>
        <v>[["mac", "20:f8:5e:d8:a5:6b"], ["ip", "10.0.6.62"]]</v>
      </c>
    </row>
    <row r="171" spans="1:52" ht="16" customHeight="1">
      <c r="A171" s="6">
        <v>1503</v>
      </c>
      <c r="B171" s="6" t="s">
        <v>26</v>
      </c>
      <c r="C171" s="6" t="s">
        <v>1187</v>
      </c>
      <c r="D171" s="6" t="s">
        <v>149</v>
      </c>
      <c r="E171" s="9" t="str">
        <f>_xlfn.CONCAT("template_", E172, "_proxy")</f>
        <v>template_kitchen_fan_plug_proxy</v>
      </c>
      <c r="F171" s="6" t="str">
        <f>IF(ISBLANK(E171), "", Table2[[#This Row],[unique_id]])</f>
        <v>template_kitchen_fan_plug_proxy</v>
      </c>
      <c r="G171" s="6" t="s">
        <v>215</v>
      </c>
      <c r="H171" s="6" t="s">
        <v>131</v>
      </c>
      <c r="I171" s="6" t="s">
        <v>132</v>
      </c>
      <c r="O171" s="8" t="s">
        <v>1157</v>
      </c>
      <c r="P171" s="6" t="s">
        <v>172</v>
      </c>
      <c r="Q171" s="6" t="s">
        <v>1107</v>
      </c>
      <c r="R171" s="6" t="str">
        <f>Table2[[#This Row],[entity_domain]]</f>
        <v>Fans</v>
      </c>
      <c r="S171" s="6" t="str">
        <f>S172</f>
        <v>Kitchen Fans</v>
      </c>
      <c r="T17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1" s="8"/>
      <c r="W171" s="8"/>
      <c r="X171" s="8"/>
      <c r="Y171" s="8"/>
      <c r="AF171" s="8"/>
      <c r="AK171" s="6"/>
      <c r="AL171" s="31"/>
      <c r="AM171" s="6"/>
      <c r="AN171" s="8"/>
      <c r="AO171" s="6" t="s">
        <v>134</v>
      </c>
      <c r="AP171" s="6" t="s">
        <v>424</v>
      </c>
      <c r="AQ171" s="6" t="s">
        <v>244</v>
      </c>
      <c r="AS171" s="6" t="s">
        <v>215</v>
      </c>
      <c r="AV171" s="7"/>
      <c r="AW171" s="7"/>
      <c r="AX171" s="7"/>
      <c r="AY171" s="7"/>
    </row>
    <row r="172" spans="1:52" ht="16" customHeight="1">
      <c r="A172" s="6">
        <v>1504</v>
      </c>
      <c r="B172" s="6" t="s">
        <v>26</v>
      </c>
      <c r="C172" s="6" t="s">
        <v>244</v>
      </c>
      <c r="D172" s="6" t="s">
        <v>134</v>
      </c>
      <c r="E172" s="6" t="s">
        <v>1220</v>
      </c>
      <c r="F172" s="6" t="str">
        <f>IF(ISBLANK(E172), "", Table2[[#This Row],[unique_id]])</f>
        <v>kitchen_fan_plug</v>
      </c>
      <c r="G172" s="6" t="s">
        <v>215</v>
      </c>
      <c r="H172" s="6" t="s">
        <v>131</v>
      </c>
      <c r="I172" s="6" t="s">
        <v>132</v>
      </c>
      <c r="J172" s="6" t="s">
        <v>660</v>
      </c>
      <c r="M172" s="6" t="s">
        <v>136</v>
      </c>
      <c r="O172" s="8" t="s">
        <v>1157</v>
      </c>
      <c r="P172" s="6" t="s">
        <v>172</v>
      </c>
      <c r="Q172" s="6" t="s">
        <v>1107</v>
      </c>
      <c r="R172" s="6" t="str">
        <f>Table2[[#This Row],[entity_domain]]</f>
        <v>Fans</v>
      </c>
      <c r="S172" s="6" t="str">
        <f>_xlfn.CONCAT( Table2[[#This Row],[device_suggested_area]], " ",Table2[[#This Row],[powercalc_group_3]])</f>
        <v>Kitchen Fans</v>
      </c>
      <c r="T172" s="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72" s="8"/>
      <c r="W172" s="8"/>
      <c r="X172" s="8"/>
      <c r="Y172" s="8"/>
      <c r="AD172" s="6" t="s">
        <v>261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1"/>
      <c r="AM172" s="6" t="str">
        <f>IF(OR(ISBLANK(AV172), ISBLANK(AW172)), "", LOWER(_xlfn.CONCAT(Table2[[#This Row],[device_manufacturer]], "-",Table2[[#This Row],[device_suggested_area]], "-", Table2[[#This Row],[device_identifiers]])))</f>
        <v>tplink-kitchen-fan</v>
      </c>
      <c r="AN172" s="8" t="s">
        <v>427</v>
      </c>
      <c r="AO172" s="6" t="s">
        <v>129</v>
      </c>
      <c r="AP172" s="6" t="s">
        <v>424</v>
      </c>
      <c r="AQ172" s="6" t="str">
        <f>IF(OR(ISBLANK(AV172), ISBLANK(AW172)), "", Table2[[#This Row],[device_via_device]])</f>
        <v>TPLink</v>
      </c>
      <c r="AR172" s="6" t="s">
        <v>1172</v>
      </c>
      <c r="AS172" s="6" t="s">
        <v>215</v>
      </c>
      <c r="AU172" s="6" t="s">
        <v>553</v>
      </c>
      <c r="AV172" s="7" t="s">
        <v>428</v>
      </c>
      <c r="AW172" s="7" t="s">
        <v>552</v>
      </c>
      <c r="AX172" s="7"/>
      <c r="AY172" s="7"/>
      <c r="AZ172" s="6" t="str">
        <f>IF(AND(ISBLANK(AV172), ISBLANK(AW172)), "", _xlfn.CONCAT("[", IF(ISBLANK(AV172), "", _xlfn.CONCAT("[""mac"", """, AV172, """]")), IF(ISBLANK(AW172), "", _xlfn.CONCAT(", [""ip"", """, AW172, """]")), "]"))</f>
        <v>[["mac", "ac:84:c6:0d:1b:9c"], ["ip", "10.0.6.87"]]</v>
      </c>
    </row>
    <row r="173" spans="1:52" ht="16" customHeight="1">
      <c r="A173" s="6">
        <v>1505</v>
      </c>
      <c r="B173" s="6" t="s">
        <v>26</v>
      </c>
      <c r="C173" s="6" t="s">
        <v>133</v>
      </c>
      <c r="D173" s="6" t="s">
        <v>129</v>
      </c>
      <c r="E173" s="6" t="s">
        <v>566</v>
      </c>
      <c r="F173" s="6" t="str">
        <f>IF(ISBLANK(E173), "", Table2[[#This Row],[unique_id]])</f>
        <v>lounge_fan</v>
      </c>
      <c r="G173" s="6" t="s">
        <v>203</v>
      </c>
      <c r="H173" s="6" t="s">
        <v>131</v>
      </c>
      <c r="I173" s="6" t="s">
        <v>132</v>
      </c>
      <c r="J173" s="6" t="s">
        <v>660</v>
      </c>
      <c r="M173" s="6" t="s">
        <v>136</v>
      </c>
      <c r="O173" s="8" t="s">
        <v>1157</v>
      </c>
      <c r="P173" s="6" t="s">
        <v>172</v>
      </c>
      <c r="Q173" s="6" t="s">
        <v>1107</v>
      </c>
      <c r="R173" s="6" t="str">
        <f>Table2[[#This Row],[entity_domain]]</f>
        <v>Fans</v>
      </c>
      <c r="S173" s="6" t="str">
        <f>_xlfn.CONCAT( Table2[[#This Row],[device_suggested_area]], " ",Table2[[#This Row],[powercalc_group_3]])</f>
        <v>Lounge Fans</v>
      </c>
      <c r="T173" s="9" t="s">
        <v>1102</v>
      </c>
      <c r="V173" s="8"/>
      <c r="W173" s="8"/>
      <c r="X173" s="8"/>
      <c r="Y173" s="8"/>
      <c r="AD173" s="6" t="s">
        <v>261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1"/>
      <c r="AM173" s="6" t="str">
        <f>IF(OR(ISBLANK(AV173), ISBLANK(AW173)), "", LOWER(_xlfn.CONCAT(Table2[[#This Row],[device_manufacturer]], "-",Table2[[#This Row],[device_suggested_area]], "-", Table2[[#This Row],[device_identifiers]])))</f>
        <v>senseme-lounge-fan</v>
      </c>
      <c r="AN173" s="8" t="s">
        <v>446</v>
      </c>
      <c r="AO173" s="6" t="s">
        <v>129</v>
      </c>
      <c r="AP173" s="6" t="s">
        <v>447</v>
      </c>
      <c r="AQ173" s="6" t="str">
        <f>IF(OR(ISBLANK(AV173), ISBLANK(AW173)), "", Table2[[#This Row],[device_via_device]])</f>
        <v>SenseMe</v>
      </c>
      <c r="AS173" s="6" t="s">
        <v>203</v>
      </c>
      <c r="AU173" s="6" t="s">
        <v>553</v>
      </c>
      <c r="AV173" s="6" t="s">
        <v>453</v>
      </c>
      <c r="AW173" s="6" t="s">
        <v>559</v>
      </c>
      <c r="AZ173" s="6" t="str">
        <f>IF(AND(ISBLANK(AV173), ISBLANK(AW173)), "", _xlfn.CONCAT("[", IF(ISBLANK(AV173), "", _xlfn.CONCAT("[""mac"", """, AV173, """]")), IF(ISBLANK(AW173), "", _xlfn.CONCAT(", [""ip"", """, AW173, """]")), "]"))</f>
        <v>[["mac", "20:f8:5e:d9:11:77"], ["ip", "10.0.6.63"]]</v>
      </c>
    </row>
    <row r="174" spans="1:52" ht="16" customHeight="1">
      <c r="A174" s="6">
        <v>1506</v>
      </c>
      <c r="B174" s="6" t="s">
        <v>26</v>
      </c>
      <c r="C174" s="6" t="s">
        <v>133</v>
      </c>
      <c r="D174" s="6" t="s">
        <v>129</v>
      </c>
      <c r="E174" s="6" t="s">
        <v>567</v>
      </c>
      <c r="F174" s="6" t="str">
        <f>IF(ISBLANK(E174), "", Table2[[#This Row],[unique_id]])</f>
        <v>deck_fan</v>
      </c>
      <c r="G174" s="6" t="s">
        <v>422</v>
      </c>
      <c r="H174" s="6" t="s">
        <v>131</v>
      </c>
      <c r="I174" s="6" t="s">
        <v>132</v>
      </c>
      <c r="J174" s="6" t="s">
        <v>1066</v>
      </c>
      <c r="M174" s="6" t="s">
        <v>136</v>
      </c>
      <c r="T174" s="6"/>
      <c r="V174" s="8"/>
      <c r="W174" s="8"/>
      <c r="X174" s="8"/>
      <c r="Y174" s="8"/>
      <c r="AD174" s="6" t="s">
        <v>261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1"/>
      <c r="AM174" s="6"/>
      <c r="AN174" s="8"/>
      <c r="AS174" s="6" t="s">
        <v>422</v>
      </c>
      <c r="AV174" s="6"/>
      <c r="AW174" s="66"/>
      <c r="AZ174" s="6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ht="16" customHeight="1">
      <c r="A175" s="6">
        <v>1507</v>
      </c>
      <c r="B175" s="6" t="s">
        <v>26</v>
      </c>
      <c r="C175" s="6" t="s">
        <v>133</v>
      </c>
      <c r="D175" s="6" t="s">
        <v>129</v>
      </c>
      <c r="E175" s="6" t="s">
        <v>568</v>
      </c>
      <c r="F175" s="6" t="str">
        <f>IF(ISBLANK(E175), "", Table2[[#This Row],[unique_id]])</f>
        <v>deck_east_fan</v>
      </c>
      <c r="G175" s="6" t="s">
        <v>225</v>
      </c>
      <c r="H175" s="6" t="s">
        <v>131</v>
      </c>
      <c r="I175" s="6" t="s">
        <v>132</v>
      </c>
      <c r="O175" s="8" t="s">
        <v>1157</v>
      </c>
      <c r="P175" s="6" t="s">
        <v>172</v>
      </c>
      <c r="Q175" s="6" t="s">
        <v>1107</v>
      </c>
      <c r="R175" s="6" t="str">
        <f>Table2[[#This Row],[entity_domain]]</f>
        <v>Fans</v>
      </c>
      <c r="S175" s="6" t="str">
        <f>_xlfn.CONCAT( Table2[[#This Row],[device_suggested_area]], " ",Table2[[#This Row],[powercalc_group_3]])</f>
        <v>Deck Fans</v>
      </c>
      <c r="T175" s="9" t="s">
        <v>1102</v>
      </c>
      <c r="V175" s="8"/>
      <c r="W175" s="8"/>
      <c r="X175" s="8"/>
      <c r="Y175" s="8"/>
      <c r="AD175" s="6" t="s">
        <v>261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1"/>
      <c r="AM175" s="6" t="str">
        <f>IF(OR(ISBLANK(AV175), ISBLANK(AW175)), "", LOWER(_xlfn.CONCAT(Table2[[#This Row],[device_manufacturer]], "-",Table2[[#This Row],[device_suggested_area]], "-", Table2[[#This Row],[device_identifiers]])))</f>
        <v>senseme-deck-east-fan</v>
      </c>
      <c r="AN175" s="8" t="s">
        <v>446</v>
      </c>
      <c r="AO175" s="6" t="s">
        <v>455</v>
      </c>
      <c r="AP175" s="6" t="s">
        <v>447</v>
      </c>
      <c r="AQ175" s="6" t="str">
        <f>IF(OR(ISBLANK(AV175), ISBLANK(AW175)), "", Table2[[#This Row],[device_via_device]])</f>
        <v>SenseMe</v>
      </c>
      <c r="AS175" s="6" t="s">
        <v>422</v>
      </c>
      <c r="AU175" s="6" t="s">
        <v>553</v>
      </c>
      <c r="AV175" s="6" t="s">
        <v>450</v>
      </c>
      <c r="AW175" s="6" t="s">
        <v>560</v>
      </c>
      <c r="AZ175" s="6" t="str">
        <f>IF(AND(ISBLANK(AV175), ISBLANK(AW175)), "", _xlfn.CONCAT("[", IF(ISBLANK(AV175), "", _xlfn.CONCAT("[""mac"", """, AV175, """]")), IF(ISBLANK(AW175), "", _xlfn.CONCAT(", [""ip"", """, AW175, """]")), "]"))</f>
        <v>[["mac", "20:f8:5e:1e:ea:a0"], ["ip", "10.0.6.64"]]</v>
      </c>
    </row>
    <row r="176" spans="1:52" ht="16" customHeight="1">
      <c r="A176" s="6">
        <v>1508</v>
      </c>
      <c r="B176" s="6" t="s">
        <v>26</v>
      </c>
      <c r="C176" s="6" t="s">
        <v>133</v>
      </c>
      <c r="D176" s="6" t="s">
        <v>129</v>
      </c>
      <c r="E176" s="6" t="s">
        <v>569</v>
      </c>
      <c r="F176" s="6" t="str">
        <f>IF(ISBLANK(E176), "", Table2[[#This Row],[unique_id]])</f>
        <v>deck_west_fan</v>
      </c>
      <c r="G176" s="6" t="s">
        <v>224</v>
      </c>
      <c r="H176" s="6" t="s">
        <v>131</v>
      </c>
      <c r="I176" s="6" t="s">
        <v>132</v>
      </c>
      <c r="O176" s="8" t="s">
        <v>1157</v>
      </c>
      <c r="P176" s="6" t="s">
        <v>172</v>
      </c>
      <c r="Q176" s="6" t="s">
        <v>1107</v>
      </c>
      <c r="R176" s="6" t="str">
        <f>Table2[[#This Row],[entity_domain]]</f>
        <v>Fans</v>
      </c>
      <c r="S176" s="6" t="str">
        <f>_xlfn.CONCAT( Table2[[#This Row],[device_suggested_area]], " ",Table2[[#This Row],[powercalc_group_3]])</f>
        <v>Deck Fans</v>
      </c>
      <c r="T176" s="9" t="s">
        <v>1102</v>
      </c>
      <c r="V176" s="8"/>
      <c r="W176" s="8"/>
      <c r="X176" s="8"/>
      <c r="Y176" s="8"/>
      <c r="AD176" s="6" t="s">
        <v>261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1"/>
      <c r="AM176" s="6" t="str">
        <f>IF(OR(ISBLANK(AV176), ISBLANK(AW176)), "", LOWER(_xlfn.CONCAT(Table2[[#This Row],[device_manufacturer]], "-",Table2[[#This Row],[device_suggested_area]], "-", Table2[[#This Row],[device_identifiers]])))</f>
        <v>senseme-deck-west-fan</v>
      </c>
      <c r="AN176" s="8" t="s">
        <v>446</v>
      </c>
      <c r="AO176" s="6" t="s">
        <v>456</v>
      </c>
      <c r="AP176" s="6" t="s">
        <v>447</v>
      </c>
      <c r="AQ176" s="6" t="str">
        <f>IF(OR(ISBLANK(AV176), ISBLANK(AW176)), "", Table2[[#This Row],[device_via_device]])</f>
        <v>SenseMe</v>
      </c>
      <c r="AS176" s="6" t="s">
        <v>422</v>
      </c>
      <c r="AU176" s="6" t="s">
        <v>553</v>
      </c>
      <c r="AV176" s="6" t="s">
        <v>451</v>
      </c>
      <c r="AW176" s="12" t="s">
        <v>561</v>
      </c>
      <c r="AX176" s="12"/>
      <c r="AY176" s="12"/>
      <c r="AZ176" s="6" t="str">
        <f>IF(AND(ISBLANK(AV176), ISBLANK(AW176)), "", _xlfn.CONCAT("[", IF(ISBLANK(AV176), "", _xlfn.CONCAT("[""mac"", """, AV176, """]")), IF(ISBLANK(AW176), "", _xlfn.CONCAT(", [""ip"", """, AW176, """]")), "]"))</f>
        <v>[["mac", "20:f8:5e:1e:da:35"], ["ip", "10.0.6.65"]]</v>
      </c>
    </row>
    <row r="177" spans="1:52" ht="16" customHeight="1">
      <c r="A177" s="6">
        <v>1509</v>
      </c>
      <c r="B177" s="6" t="s">
        <v>26</v>
      </c>
      <c r="C177" s="6" t="s">
        <v>613</v>
      </c>
      <c r="D177" s="6" t="s">
        <v>395</v>
      </c>
      <c r="E177" s="6" t="s">
        <v>394</v>
      </c>
      <c r="F177" s="6" t="str">
        <f>IF(ISBLANK(E177), "", Table2[[#This Row],[unique_id]])</f>
        <v>column_break</v>
      </c>
      <c r="G177" s="6" t="s">
        <v>391</v>
      </c>
      <c r="H177" s="6" t="s">
        <v>131</v>
      </c>
      <c r="I177" s="6" t="s">
        <v>132</v>
      </c>
      <c r="M177" s="6" t="s">
        <v>392</v>
      </c>
      <c r="N177" s="6" t="s">
        <v>393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1"/>
      <c r="AM177" s="6"/>
      <c r="AN177" s="8"/>
      <c r="AV177" s="6"/>
      <c r="AW177" s="12"/>
      <c r="AX177" s="12"/>
      <c r="AY177" s="12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s="53" customFormat="1" ht="16" customHeight="1">
      <c r="A178" s="6">
        <v>1600</v>
      </c>
      <c r="B178" s="6" t="s">
        <v>26</v>
      </c>
      <c r="C178" s="6" t="s">
        <v>133</v>
      </c>
      <c r="D178" s="6" t="s">
        <v>137</v>
      </c>
      <c r="E178" s="6" t="s">
        <v>563</v>
      </c>
      <c r="F178" s="6" t="str">
        <f>IF(ISBLANK(E178), "", Table2[[#This Row],[unique_id]])</f>
        <v>ada_fan</v>
      </c>
      <c r="G178" s="6" t="s">
        <v>140</v>
      </c>
      <c r="H178" s="6" t="s">
        <v>139</v>
      </c>
      <c r="I178" s="6" t="s">
        <v>132</v>
      </c>
      <c r="J178" s="6" t="s">
        <v>1067</v>
      </c>
      <c r="K178" s="6"/>
      <c r="L178" s="6"/>
      <c r="M178" s="6" t="s">
        <v>136</v>
      </c>
      <c r="N178" s="6"/>
      <c r="O178" s="8" t="s">
        <v>1157</v>
      </c>
      <c r="P178" s="6" t="s">
        <v>172</v>
      </c>
      <c r="Q178" s="6" t="s">
        <v>1107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Ada Lights</v>
      </c>
      <c r="T178" s="9" t="s">
        <v>1120</v>
      </c>
      <c r="U178" s="6"/>
      <c r="V178" s="8"/>
      <c r="W178" s="8"/>
      <c r="X178" s="8"/>
      <c r="Y178" s="8"/>
      <c r="Z178" s="8"/>
      <c r="AA178" s="6"/>
      <c r="AB178" s="6"/>
      <c r="AC178" s="6"/>
      <c r="AD178" s="6" t="s">
        <v>322</v>
      </c>
      <c r="AE178" s="6"/>
      <c r="AF178" s="8"/>
      <c r="AG178" s="6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J178" s="6"/>
      <c r="AK178" s="6"/>
      <c r="AL178" s="31"/>
      <c r="AM178" s="6"/>
      <c r="AN178" s="8"/>
      <c r="AO178" s="6"/>
      <c r="AP178" s="6"/>
      <c r="AQ178" s="6"/>
      <c r="AR178" s="6"/>
      <c r="AS178" s="6" t="s">
        <v>130</v>
      </c>
      <c r="AT178" s="6"/>
      <c r="AU178" s="6"/>
      <c r="AV178" s="6"/>
      <c r="AW178" s="6"/>
      <c r="AX178" s="6"/>
      <c r="AY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s="53" customFormat="1" ht="16" customHeight="1">
      <c r="A179" s="6">
        <v>1605</v>
      </c>
      <c r="B179" s="6" t="s">
        <v>26</v>
      </c>
      <c r="C179" s="6" t="s">
        <v>133</v>
      </c>
      <c r="D179" s="6" t="s">
        <v>137</v>
      </c>
      <c r="E179" s="6" t="s">
        <v>564</v>
      </c>
      <c r="F179" s="6" t="str">
        <f>IF(ISBLANK(E179), "", Table2[[#This Row],[unique_id]])</f>
        <v>edwin_fan</v>
      </c>
      <c r="G179" s="6" t="s">
        <v>199</v>
      </c>
      <c r="H179" s="6" t="s">
        <v>139</v>
      </c>
      <c r="I179" s="6" t="s">
        <v>132</v>
      </c>
      <c r="J179" s="6" t="s">
        <v>1067</v>
      </c>
      <c r="K179" s="6"/>
      <c r="L179" s="6"/>
      <c r="M179" s="6" t="s">
        <v>136</v>
      </c>
      <c r="N179" s="6"/>
      <c r="O179" s="8" t="s">
        <v>1157</v>
      </c>
      <c r="P179" s="6" t="s">
        <v>172</v>
      </c>
      <c r="Q179" s="6" t="s">
        <v>1107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Edwin Lights</v>
      </c>
      <c r="T179" s="9" t="s">
        <v>1121</v>
      </c>
      <c r="U179" s="6"/>
      <c r="V179" s="8"/>
      <c r="W179" s="8"/>
      <c r="X179" s="8"/>
      <c r="Y179" s="8"/>
      <c r="Z179" s="8"/>
      <c r="AA179" s="6"/>
      <c r="AB179" s="6"/>
      <c r="AC179" s="6"/>
      <c r="AD179" s="6" t="s">
        <v>322</v>
      </c>
      <c r="AE179" s="6"/>
      <c r="AF179" s="8"/>
      <c r="AG179" s="6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J179" s="6"/>
      <c r="AK179" s="6"/>
      <c r="AL179" s="31"/>
      <c r="AM179" s="6"/>
      <c r="AN179" s="8"/>
      <c r="AO179" s="6"/>
      <c r="AP179" s="6"/>
      <c r="AQ179" s="6"/>
      <c r="AR179" s="6"/>
      <c r="AS179" s="6" t="s">
        <v>127</v>
      </c>
      <c r="AT179" s="6"/>
      <c r="AU179" s="6"/>
      <c r="AV179" s="6"/>
      <c r="AW179" s="6"/>
      <c r="AX179" s="6"/>
      <c r="AY179" s="6"/>
      <c r="AZ179" s="6" t="str">
        <f>IF(AND(ISBLANK(AV179), ISBLANK(AW179)), "", _xlfn.CONCAT("[", IF(ISBLANK(AV179), "", _xlfn.CONCAT("[""mac"", """, AV179, """]")), IF(ISBLANK(AW179), "", _xlfn.CONCAT(", [""ip"", """, AW179, """]")), "]"))</f>
        <v/>
      </c>
    </row>
    <row r="180" spans="1:52" s="53" customFormat="1" ht="16" customHeight="1">
      <c r="A180" s="6">
        <v>1627</v>
      </c>
      <c r="B180" s="6" t="s">
        <v>26</v>
      </c>
      <c r="C180" s="6" t="s">
        <v>133</v>
      </c>
      <c r="D180" s="6" t="s">
        <v>137</v>
      </c>
      <c r="E180" s="6" t="s">
        <v>566</v>
      </c>
      <c r="F180" s="6" t="str">
        <f>IF(ISBLANK(E180), "", Table2[[#This Row],[unique_id]])</f>
        <v>lounge_fan</v>
      </c>
      <c r="G180" s="6" t="s">
        <v>200</v>
      </c>
      <c r="H180" s="6" t="s">
        <v>139</v>
      </c>
      <c r="I180" s="6" t="s">
        <v>132</v>
      </c>
      <c r="J180" s="6" t="s">
        <v>1070</v>
      </c>
      <c r="K180" s="6"/>
      <c r="L180" s="6"/>
      <c r="M180" s="6" t="s">
        <v>136</v>
      </c>
      <c r="N180" s="6"/>
      <c r="O180" s="8" t="s">
        <v>1157</v>
      </c>
      <c r="P180" s="6" t="s">
        <v>172</v>
      </c>
      <c r="Q180" s="6" t="s">
        <v>1107</v>
      </c>
      <c r="R180" s="6" t="str">
        <f>Table2[[#This Row],[entity_domain]]</f>
        <v>Lights</v>
      </c>
      <c r="S180" s="6" t="str">
        <f>_xlfn.CONCAT( Table2[[#This Row],[device_suggested_area]], " ",Table2[[#This Row],[powercalc_group_3]])</f>
        <v>Lounge Lights</v>
      </c>
      <c r="T180" s="9" t="s">
        <v>1122</v>
      </c>
      <c r="U180" s="6"/>
      <c r="V180" s="8"/>
      <c r="W180" s="8"/>
      <c r="X180" s="8"/>
      <c r="Y180" s="8"/>
      <c r="Z180" s="8"/>
      <c r="AA180" s="6"/>
      <c r="AB180" s="6"/>
      <c r="AC180" s="6"/>
      <c r="AD180" s="6" t="s">
        <v>322</v>
      </c>
      <c r="AE180" s="6"/>
      <c r="AF180" s="8"/>
      <c r="AG180" s="6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J180" s="6"/>
      <c r="AK180" s="6"/>
      <c r="AL180" s="31"/>
      <c r="AM180" s="6"/>
      <c r="AN180" s="8"/>
      <c r="AO180" s="6"/>
      <c r="AP180" s="6"/>
      <c r="AQ180" s="6"/>
      <c r="AR180" s="6"/>
      <c r="AS180" s="6" t="s">
        <v>203</v>
      </c>
      <c r="AT180" s="6" t="s">
        <v>1004</v>
      </c>
      <c r="AU180" s="6"/>
      <c r="AV180" s="6"/>
      <c r="AW180" s="6"/>
      <c r="AX180" s="6"/>
      <c r="AY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s="53" customFormat="1" ht="16" customHeight="1">
      <c r="A181" s="6">
        <v>1644</v>
      </c>
      <c r="B181" s="6" t="s">
        <v>26</v>
      </c>
      <c r="C181" s="6" t="s">
        <v>1187</v>
      </c>
      <c r="D181" s="6" t="s">
        <v>149</v>
      </c>
      <c r="E181" s="9" t="str">
        <f>_xlfn.CONCAT("template_", E182, "_proxy")</f>
        <v>template_kitchen_downlights_plug_proxy</v>
      </c>
      <c r="F181" s="6" t="str">
        <f>IF(ISBLANK(E181), "", Table2[[#This Row],[unique_id]])</f>
        <v>template_kitchen_downlights_plug_proxy</v>
      </c>
      <c r="G181" s="6" t="s">
        <v>804</v>
      </c>
      <c r="H181" s="6" t="s">
        <v>139</v>
      </c>
      <c r="I181" s="6" t="s">
        <v>132</v>
      </c>
      <c r="J181" s="6"/>
      <c r="K181" s="6"/>
      <c r="L181" s="6"/>
      <c r="M181" s="6"/>
      <c r="N181" s="6"/>
      <c r="O181" s="8" t="s">
        <v>1157</v>
      </c>
      <c r="P181" s="6" t="s">
        <v>172</v>
      </c>
      <c r="Q181" s="6" t="s">
        <v>1107</v>
      </c>
      <c r="R181" s="6" t="str">
        <f>Table2[[#This Row],[entity_domain]]</f>
        <v>Lights</v>
      </c>
      <c r="S181" s="6" t="str">
        <f>S182</f>
        <v>Kitchen Lights</v>
      </c>
      <c r="T18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U181" s="6"/>
      <c r="V181" s="8"/>
      <c r="W181" s="8"/>
      <c r="X181" s="8"/>
      <c r="Y181" s="8"/>
      <c r="Z181" s="8"/>
      <c r="AA181" s="6"/>
      <c r="AB181" s="6"/>
      <c r="AC181" s="6"/>
      <c r="AD181" s="6"/>
      <c r="AE181" s="6"/>
      <c r="AF181" s="8"/>
      <c r="AG181" s="6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J181" s="6"/>
      <c r="AK181" s="6"/>
      <c r="AL181" s="31"/>
      <c r="AM181" s="6"/>
      <c r="AN181" s="8"/>
      <c r="AO181" s="6" t="s">
        <v>134</v>
      </c>
      <c r="AP181" s="6" t="s">
        <v>424</v>
      </c>
      <c r="AQ181" s="6" t="s">
        <v>244</v>
      </c>
      <c r="AR181" s="6"/>
      <c r="AS181" s="6" t="s">
        <v>215</v>
      </c>
      <c r="AT181" s="6"/>
      <c r="AU181" s="6"/>
      <c r="AV181" s="6"/>
      <c r="AW181" s="6"/>
      <c r="AX181" s="6"/>
      <c r="AY181" s="6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s="53" customFormat="1" ht="16" customHeight="1">
      <c r="A182" s="6">
        <v>1645</v>
      </c>
      <c r="B182" s="6" t="s">
        <v>26</v>
      </c>
      <c r="C182" s="6" t="s">
        <v>244</v>
      </c>
      <c r="D182" s="6" t="s">
        <v>134</v>
      </c>
      <c r="E182" s="6" t="s">
        <v>1221</v>
      </c>
      <c r="F182" s="6" t="str">
        <f>IF(ISBLANK(E182), "", Table2[[#This Row],[unique_id]])</f>
        <v>kitchen_downlights_plug</v>
      </c>
      <c r="G182" s="6" t="s">
        <v>804</v>
      </c>
      <c r="H182" s="6" t="s">
        <v>139</v>
      </c>
      <c r="I182" s="6" t="s">
        <v>132</v>
      </c>
      <c r="J182" s="6" t="s">
        <v>1071</v>
      </c>
      <c r="K182" s="6"/>
      <c r="L182" s="6"/>
      <c r="M182" s="6" t="s">
        <v>136</v>
      </c>
      <c r="N182" s="6"/>
      <c r="O182" s="8" t="s">
        <v>1157</v>
      </c>
      <c r="P182" s="6" t="s">
        <v>172</v>
      </c>
      <c r="Q182" s="6" t="s">
        <v>1107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Kitchen Lights</v>
      </c>
      <c r="T182" s="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U182" s="6"/>
      <c r="V182" s="8"/>
      <c r="W182" s="8"/>
      <c r="X182" s="8"/>
      <c r="Y182" s="8"/>
      <c r="Z182" s="8"/>
      <c r="AA182" s="6"/>
      <c r="AB182" s="6"/>
      <c r="AC182" s="6"/>
      <c r="AD182" s="6" t="s">
        <v>322</v>
      </c>
      <c r="AE182" s="6"/>
      <c r="AF182" s="8"/>
      <c r="AG182" s="6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J182" s="6"/>
      <c r="AK182" s="6"/>
      <c r="AL182" s="31"/>
      <c r="AM182" s="6" t="str">
        <f>IF(OR(ISBLANK(AV182), ISBLANK(AW182)), "", LOWER(_xlfn.CONCAT(Table2[[#This Row],[device_manufacturer]], "-",Table2[[#This Row],[device_suggested_area]], "-", Table2[[#This Row],[device_identifiers]])))</f>
        <v>tplink-kitchen-downlights</v>
      </c>
      <c r="AN182" s="8" t="s">
        <v>427</v>
      </c>
      <c r="AO182" s="6" t="s">
        <v>805</v>
      </c>
      <c r="AP182" s="6" t="s">
        <v>424</v>
      </c>
      <c r="AQ182" s="6" t="str">
        <f>IF(OR(ISBLANK(AV182), ISBLANK(AW182)), "", Table2[[#This Row],[device_via_device]])</f>
        <v>TPLink</v>
      </c>
      <c r="AR182" s="6" t="s">
        <v>1172</v>
      </c>
      <c r="AS182" s="6" t="s">
        <v>215</v>
      </c>
      <c r="AT182" s="6"/>
      <c r="AU182" s="6" t="s">
        <v>553</v>
      </c>
      <c r="AV182" s="6" t="s">
        <v>413</v>
      </c>
      <c r="AW182" s="6" t="s">
        <v>544</v>
      </c>
      <c r="AX182" s="6"/>
      <c r="AY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"ac:84:c6:54:a3:96"], ["ip", "10.0.6.79"]]</v>
      </c>
    </row>
    <row r="183" spans="1:52" s="53" customFormat="1" ht="16" customHeight="1">
      <c r="A183" s="6">
        <v>1662</v>
      </c>
      <c r="B183" s="6" t="s">
        <v>26</v>
      </c>
      <c r="C183" s="6" t="s">
        <v>1187</v>
      </c>
      <c r="D183" s="6" t="s">
        <v>149</v>
      </c>
      <c r="E183" s="9" t="str">
        <f>_xlfn.CONCAT("template_", E184, "_proxy")</f>
        <v>template_deck_festoons_plug_proxy</v>
      </c>
      <c r="F183" s="6" t="str">
        <f>IF(ISBLANK(E183), "", Table2[[#This Row],[unique_id]])</f>
        <v>template_deck_festoons_plug_proxy</v>
      </c>
      <c r="G183" s="6" t="s">
        <v>335</v>
      </c>
      <c r="H183" s="6" t="s">
        <v>139</v>
      </c>
      <c r="I183" s="6" t="s">
        <v>132</v>
      </c>
      <c r="J183" s="6"/>
      <c r="K183" s="6"/>
      <c r="L183" s="6"/>
      <c r="M183" s="6"/>
      <c r="N183" s="6"/>
      <c r="O183" s="8" t="s">
        <v>1157</v>
      </c>
      <c r="P183" s="6" t="s">
        <v>172</v>
      </c>
      <c r="Q183" s="6" t="s">
        <v>1107</v>
      </c>
      <c r="R183" s="6" t="str">
        <f>Table2[[#This Row],[entity_domain]]</f>
        <v>Lights</v>
      </c>
      <c r="S183" s="6" t="str">
        <f>S184</f>
        <v>Deck Lights</v>
      </c>
      <c r="T183" s="9" t="str">
        <f>_xlfn.CONCAT("standby_power: 0.5", CHAR(10), "unavailable_power: 0", CHAR(10), "fixed:", CHAR(10), "  power: 0.9", CHAR(10))</f>
        <v xml:space="preserve">standby_power: 0.5
unavailable_power: 0
fixed:
  power: 0.9
</v>
      </c>
      <c r="U183" s="6"/>
      <c r="V183" s="8"/>
      <c r="W183" s="8"/>
      <c r="X183" s="8"/>
      <c r="Y183" s="8"/>
      <c r="Z183" s="8"/>
      <c r="AA183" s="6"/>
      <c r="AB183" s="6"/>
      <c r="AC183" s="6"/>
      <c r="AD183" s="6"/>
      <c r="AE183" s="6"/>
      <c r="AF183" s="8"/>
      <c r="AG183" s="6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J183" s="6"/>
      <c r="AK183" s="6"/>
      <c r="AL183" s="31"/>
      <c r="AM183" s="6"/>
      <c r="AN183" s="8"/>
      <c r="AO183" s="6" t="s">
        <v>134</v>
      </c>
      <c r="AP183" s="6" t="s">
        <v>425</v>
      </c>
      <c r="AQ183" s="6" t="s">
        <v>244</v>
      </c>
      <c r="AR183" s="6"/>
      <c r="AS183" s="6" t="s">
        <v>422</v>
      </c>
      <c r="AT183" s="6"/>
      <c r="AU183" s="6"/>
      <c r="AV183" s="6"/>
      <c r="AW183" s="6"/>
      <c r="AX183" s="6"/>
      <c r="AY183" s="6"/>
      <c r="AZ183" s="6" t="str">
        <f>IF(AND(ISBLANK(AV183), ISBLANK(AW183)), "", _xlfn.CONCAT("[", IF(ISBLANK(AV183), "", _xlfn.CONCAT("[""mac"", """, AV183, """]")), IF(ISBLANK(AW183), "", _xlfn.CONCAT(", [""ip"", """, AW183, """]")), "]"))</f>
        <v/>
      </c>
    </row>
    <row r="184" spans="1:52" s="53" customFormat="1" ht="16" customHeight="1">
      <c r="A184" s="6">
        <v>1663</v>
      </c>
      <c r="B184" s="6" t="s">
        <v>26</v>
      </c>
      <c r="C184" s="6" t="s">
        <v>244</v>
      </c>
      <c r="D184" s="6" t="s">
        <v>134</v>
      </c>
      <c r="E184" s="6" t="s">
        <v>1222</v>
      </c>
      <c r="F184" s="6" t="str">
        <f>IF(ISBLANK(E184), "", Table2[[#This Row],[unique_id]])</f>
        <v>deck_festoons_plug</v>
      </c>
      <c r="G184" s="6" t="s">
        <v>335</v>
      </c>
      <c r="H184" s="6" t="s">
        <v>139</v>
      </c>
      <c r="I184" s="6" t="s">
        <v>132</v>
      </c>
      <c r="J184" s="6" t="s">
        <v>1073</v>
      </c>
      <c r="K184" s="6"/>
      <c r="L184" s="6"/>
      <c r="M184" s="6" t="s">
        <v>136</v>
      </c>
      <c r="N184" s="6"/>
      <c r="O184" s="8" t="s">
        <v>1157</v>
      </c>
      <c r="P184" s="6" t="s">
        <v>172</v>
      </c>
      <c r="Q184" s="6" t="s">
        <v>1107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Deck Lights</v>
      </c>
      <c r="T184" s="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U184" s="6"/>
      <c r="V184" s="8"/>
      <c r="W184" s="8"/>
      <c r="X184" s="8"/>
      <c r="Y184" s="8"/>
      <c r="Z184" s="8"/>
      <c r="AA184" s="6"/>
      <c r="AB184" s="6"/>
      <c r="AC184" s="6"/>
      <c r="AD184" s="6" t="s">
        <v>322</v>
      </c>
      <c r="AE184" s="6"/>
      <c r="AF184" s="8"/>
      <c r="AG184" s="6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J184" s="6"/>
      <c r="AK184" s="6"/>
      <c r="AL184" s="31"/>
      <c r="AM184" s="6" t="str">
        <f>IF(OR(ISBLANK(AV184), ISBLANK(AW184)), "", LOWER(_xlfn.CONCAT(Table2[[#This Row],[device_manufacturer]], "-",Table2[[#This Row],[device_suggested_area]], "-", Table2[[#This Row],[device_identifiers]])))</f>
        <v>tplink-deck-festoons</v>
      </c>
      <c r="AN184" s="8" t="s">
        <v>426</v>
      </c>
      <c r="AO184" s="6" t="s">
        <v>433</v>
      </c>
      <c r="AP184" s="6" t="s">
        <v>425</v>
      </c>
      <c r="AQ184" s="6" t="str">
        <f>IF(OR(ISBLANK(AV184), ISBLANK(AW184)), "", Table2[[#This Row],[device_via_device]])</f>
        <v>TPLink</v>
      </c>
      <c r="AR184" s="6" t="s">
        <v>1172</v>
      </c>
      <c r="AS184" s="6" t="s">
        <v>422</v>
      </c>
      <c r="AT184" s="6"/>
      <c r="AU184" s="6" t="s">
        <v>553</v>
      </c>
      <c r="AV184" s="6" t="s">
        <v>779</v>
      </c>
      <c r="AW184" s="6" t="s">
        <v>778</v>
      </c>
      <c r="AX184" s="6"/>
      <c r="AY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"5c:a6:e6:25:58:f1"], ["ip", "10.0.6.88"]]</v>
      </c>
    </row>
    <row r="185" spans="1:52" s="53" customFormat="1" ht="16" customHeight="1">
      <c r="A185" s="6">
        <v>1664</v>
      </c>
      <c r="B185" s="6" t="s">
        <v>26</v>
      </c>
      <c r="C185" s="6" t="s">
        <v>1187</v>
      </c>
      <c r="D185" s="6" t="s">
        <v>149</v>
      </c>
      <c r="E185" s="9" t="str">
        <f>_xlfn.CONCAT("template_", E186, "_proxy")</f>
        <v>template_landing_festoons_plug_proxy</v>
      </c>
      <c r="F185" s="6" t="str">
        <f>IF(ISBLANK(E185), "", Table2[[#This Row],[unique_id]])</f>
        <v>template_landing_festoons_plug_proxy</v>
      </c>
      <c r="G185" s="6" t="s">
        <v>774</v>
      </c>
      <c r="H185" s="6" t="s">
        <v>139</v>
      </c>
      <c r="I185" s="6" t="s">
        <v>132</v>
      </c>
      <c r="J185" s="6"/>
      <c r="K185" s="6"/>
      <c r="L185" s="6"/>
      <c r="M185" s="6"/>
      <c r="N185" s="6"/>
      <c r="O185" s="8" t="s">
        <v>1157</v>
      </c>
      <c r="P185" s="6" t="s">
        <v>172</v>
      </c>
      <c r="Q185" s="6" t="s">
        <v>1107</v>
      </c>
      <c r="R185" s="6" t="str">
        <f>Table2[[#This Row],[entity_domain]]</f>
        <v>Lights</v>
      </c>
      <c r="S185" s="6" t="str">
        <f>S186</f>
        <v>Landing Lights</v>
      </c>
      <c r="T185" s="9" t="str">
        <f>_xlfn.CONCAT("standby_power: 0.5", CHAR(10), "unavailable_power: 0", CHAR(10), "fixed:", CHAR(10), "  power: 0.9", CHAR(10))</f>
        <v xml:space="preserve">standby_power: 0.5
unavailable_power: 0
fixed:
  power: 0.9
</v>
      </c>
      <c r="U185" s="6"/>
      <c r="V185" s="8"/>
      <c r="W185" s="8"/>
      <c r="X185" s="8"/>
      <c r="Y185" s="8"/>
      <c r="Z185" s="8"/>
      <c r="AA185" s="6"/>
      <c r="AB185" s="6"/>
      <c r="AC185" s="6"/>
      <c r="AD185" s="6"/>
      <c r="AE185" s="6"/>
      <c r="AF185" s="8"/>
      <c r="AG185" s="6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J185" s="6"/>
      <c r="AK185" s="6"/>
      <c r="AL185" s="31"/>
      <c r="AM185" s="6"/>
      <c r="AN185" s="8"/>
      <c r="AO185" s="6" t="s">
        <v>134</v>
      </c>
      <c r="AP185" s="6" t="s">
        <v>425</v>
      </c>
      <c r="AQ185" s="6" t="s">
        <v>244</v>
      </c>
      <c r="AR185" s="6"/>
      <c r="AS185" s="6" t="s">
        <v>775</v>
      </c>
      <c r="AT185" s="6"/>
      <c r="AU185" s="6"/>
      <c r="AV185" s="6"/>
      <c r="AW185" s="6"/>
      <c r="AX185" s="6"/>
      <c r="AY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s="53" customFormat="1" ht="16" customHeight="1">
      <c r="A186" s="6">
        <v>1665</v>
      </c>
      <c r="B186" s="6" t="s">
        <v>26</v>
      </c>
      <c r="C186" s="6" t="s">
        <v>244</v>
      </c>
      <c r="D186" s="6" t="s">
        <v>134</v>
      </c>
      <c r="E186" s="6" t="s">
        <v>1223</v>
      </c>
      <c r="F186" s="6" t="str">
        <f>IF(ISBLANK(E186), "", Table2[[#This Row],[unique_id]])</f>
        <v>landing_festoons_plug</v>
      </c>
      <c r="G186" s="6" t="s">
        <v>774</v>
      </c>
      <c r="H186" s="6" t="s">
        <v>139</v>
      </c>
      <c r="I186" s="6" t="s">
        <v>132</v>
      </c>
      <c r="J186" s="6" t="s">
        <v>1073</v>
      </c>
      <c r="K186" s="6"/>
      <c r="L186" s="6"/>
      <c r="M186" s="6" t="s">
        <v>136</v>
      </c>
      <c r="N186" s="6"/>
      <c r="O186" s="8" t="s">
        <v>1157</v>
      </c>
      <c r="P186" s="6" t="s">
        <v>172</v>
      </c>
      <c r="Q186" s="6" t="s">
        <v>1107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Landing Lights</v>
      </c>
      <c r="T186" s="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U186" s="6"/>
      <c r="V186" s="8"/>
      <c r="W186" s="8"/>
      <c r="X186" s="8"/>
      <c r="Y186" s="8"/>
      <c r="Z186" s="8"/>
      <c r="AA186" s="6"/>
      <c r="AB186" s="6"/>
      <c r="AC186" s="6"/>
      <c r="AD186" s="6" t="s">
        <v>322</v>
      </c>
      <c r="AE186" s="6"/>
      <c r="AF186" s="8"/>
      <c r="AG186" s="6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J186" s="6"/>
      <c r="AK186" s="6"/>
      <c r="AL186" s="31"/>
      <c r="AM186" s="6" t="str">
        <f>IF(OR(ISBLANK(AV186), ISBLANK(AW186)), "", LOWER(_xlfn.CONCAT(Table2[[#This Row],[device_manufacturer]], "-",Table2[[#This Row],[device_suggested_area]], "-", Table2[[#This Row],[device_identifiers]])))</f>
        <v>tplink-landing-festoons</v>
      </c>
      <c r="AN186" s="8" t="s">
        <v>426</v>
      </c>
      <c r="AO186" s="6" t="s">
        <v>433</v>
      </c>
      <c r="AP186" s="6" t="s">
        <v>425</v>
      </c>
      <c r="AQ186" s="6" t="str">
        <f>IF(OR(ISBLANK(AV186), ISBLANK(AW186)), "", Table2[[#This Row],[device_via_device]])</f>
        <v>TPLink</v>
      </c>
      <c r="AR186" s="6" t="s">
        <v>1172</v>
      </c>
      <c r="AS186" s="6" t="s">
        <v>775</v>
      </c>
      <c r="AT186" s="6"/>
      <c r="AU186" s="6" t="s">
        <v>553</v>
      </c>
      <c r="AV186" s="6" t="s">
        <v>776</v>
      </c>
      <c r="AW186" s="6" t="s">
        <v>777</v>
      </c>
      <c r="AX186" s="6"/>
      <c r="AY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"5c:a6:e6:25:5a:0c"], ["ip", "10.0.6.89"]]</v>
      </c>
    </row>
    <row r="187" spans="1:52" s="53" customFormat="1" ht="16" customHeight="1">
      <c r="A187" s="53">
        <v>1700</v>
      </c>
      <c r="B187" s="53" t="s">
        <v>26</v>
      </c>
      <c r="C187" s="53" t="s">
        <v>613</v>
      </c>
      <c r="D187" s="53" t="s">
        <v>395</v>
      </c>
      <c r="E187" s="53" t="s">
        <v>394</v>
      </c>
      <c r="F187" s="53" t="str">
        <f>IF(ISBLANK(E187), "", Table2[[#This Row],[unique_id]])</f>
        <v>column_break</v>
      </c>
      <c r="G187" s="53" t="s">
        <v>391</v>
      </c>
      <c r="H187" s="53" t="s">
        <v>964</v>
      </c>
      <c r="I187" s="53" t="s">
        <v>132</v>
      </c>
      <c r="M187" s="53" t="s">
        <v>392</v>
      </c>
      <c r="N187" s="53" t="s">
        <v>393</v>
      </c>
      <c r="O187" s="54"/>
      <c r="V187" s="54"/>
      <c r="W187" s="54"/>
      <c r="X187" s="54"/>
      <c r="Y187" s="54"/>
      <c r="Z187" s="54"/>
      <c r="AF187" s="54"/>
      <c r="AH187" s="53" t="str">
        <f>IF(ISBLANK(AG187),  "", _xlfn.CONCAT("haas/entity/sensor/", LOWER(C187), "/", E187, "/config"))</f>
        <v/>
      </c>
      <c r="AI187" s="53" t="str">
        <f>IF(ISBLANK(AG187),  "", _xlfn.CONCAT(LOWER(C187), "/", E187))</f>
        <v/>
      </c>
      <c r="AL187" s="55"/>
      <c r="AN187" s="54"/>
      <c r="AZ187" s="53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53" customFormat="1" ht="16" customHeight="1">
      <c r="A188" s="53">
        <v>1701</v>
      </c>
      <c r="B188" s="53" t="s">
        <v>26</v>
      </c>
      <c r="C188" s="53" t="s">
        <v>1187</v>
      </c>
      <c r="D188" s="53" t="s">
        <v>149</v>
      </c>
      <c r="E188" s="62" t="str">
        <f>_xlfn.CONCAT("template_", E189, "_proxy")</f>
        <v>template_bathroom_rails_plug_proxy</v>
      </c>
      <c r="F188" s="53" t="str">
        <f>IF(ISBLANK(E188), "", Table2[[#This Row],[unique_id]])</f>
        <v>template_bathroom_rails_plug_proxy</v>
      </c>
      <c r="G188" s="53" t="s">
        <v>629</v>
      </c>
      <c r="H188" s="53" t="s">
        <v>964</v>
      </c>
      <c r="I188" s="53" t="s">
        <v>132</v>
      </c>
      <c r="O188" s="54" t="s">
        <v>1157</v>
      </c>
      <c r="P188" s="53" t="s">
        <v>172</v>
      </c>
      <c r="Q188" s="63" t="s">
        <v>1108</v>
      </c>
      <c r="R188" s="53" t="str">
        <f>Table2[[#This Row],[entity_domain]]</f>
        <v>Heating &amp; Cooling</v>
      </c>
      <c r="S188" s="53" t="str">
        <f>S189</f>
        <v>Bathroom Towel Rails</v>
      </c>
      <c r="T188" s="62" t="str">
        <f>_xlfn.CONCAT("standby_power: 1.54", CHAR(10), "unavailable_power: 0", CHAR(10), "fixed:", CHAR(10), "  power: 2.19", CHAR(10))</f>
        <v xml:space="preserve">standby_power: 1.54
unavailable_power: 0
fixed:
  power: 2.19
</v>
      </c>
      <c r="V188" s="54"/>
      <c r="W188" s="54"/>
      <c r="X188" s="54"/>
      <c r="Y188" s="54"/>
      <c r="Z188" s="54"/>
      <c r="AF188" s="54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55"/>
      <c r="AN188" s="54"/>
      <c r="AO188" s="53" t="s">
        <v>134</v>
      </c>
      <c r="AP188" s="53" t="s">
        <v>424</v>
      </c>
      <c r="AQ188" s="53" t="s">
        <v>244</v>
      </c>
      <c r="AS188" s="53" t="s">
        <v>423</v>
      </c>
      <c r="AZ188" s="53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1702</v>
      </c>
      <c r="B189" s="6" t="s">
        <v>26</v>
      </c>
      <c r="C189" s="6" t="s">
        <v>244</v>
      </c>
      <c r="D189" s="6" t="s">
        <v>134</v>
      </c>
      <c r="E189" s="6" t="s">
        <v>1224</v>
      </c>
      <c r="F189" s="6" t="str">
        <f>IF(ISBLANK(E189), "", Table2[[#This Row],[unique_id]])</f>
        <v>bathroom_rails_plug</v>
      </c>
      <c r="G189" s="6" t="s">
        <v>629</v>
      </c>
      <c r="H189" s="6" t="s">
        <v>964</v>
      </c>
      <c r="I189" s="6" t="s">
        <v>132</v>
      </c>
      <c r="J189" s="6" t="s">
        <v>629</v>
      </c>
      <c r="M189" s="6" t="s">
        <v>275</v>
      </c>
      <c r="O189" s="8" t="s">
        <v>1157</v>
      </c>
      <c r="P189" s="6" t="s">
        <v>172</v>
      </c>
      <c r="Q189" s="11" t="s">
        <v>1108</v>
      </c>
      <c r="R189" s="6" t="str">
        <f>Table2[[#This Row],[entity_domain]]</f>
        <v>Heating &amp; Cooling</v>
      </c>
      <c r="S189" s="6" t="str">
        <f>_xlfn.CONCAT( Table2[[#This Row],[device_suggested_area]], " ",Table2[[#This Row],[friendly_name]])</f>
        <v>Bathroom Towel Rails</v>
      </c>
      <c r="T189" s="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89" s="8"/>
      <c r="W189" s="8"/>
      <c r="X189" s="8"/>
      <c r="Y189" s="8"/>
      <c r="AD189" s="6" t="s">
        <v>274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1"/>
      <c r="AM189" s="6" t="str">
        <f>IF(OR(ISBLANK(AV189), ISBLANK(AW189)), "", LOWER(_xlfn.CONCAT(Table2[[#This Row],[device_manufacturer]], "-",Table2[[#This Row],[device_suggested_area]], "-", Table2[[#This Row],[device_identifiers]])))</f>
        <v>tplink-bathroom-rails</v>
      </c>
      <c r="AN189" s="8" t="s">
        <v>427</v>
      </c>
      <c r="AO189" s="6" t="s">
        <v>435</v>
      </c>
      <c r="AP189" s="6" t="s">
        <v>424</v>
      </c>
      <c r="AQ189" s="6" t="str">
        <f>IF(OR(ISBLANK(AV189), ISBLANK(AW189)), "", Table2[[#This Row],[device_via_device]])</f>
        <v>TPLink</v>
      </c>
      <c r="AR189" s="6" t="s">
        <v>1172</v>
      </c>
      <c r="AS189" s="6" t="s">
        <v>423</v>
      </c>
      <c r="AU189" s="6" t="s">
        <v>553</v>
      </c>
      <c r="AV189" s="6" t="s">
        <v>415</v>
      </c>
      <c r="AW189" s="6" t="s">
        <v>546</v>
      </c>
      <c r="AZ189" s="6" t="str">
        <f>IF(AND(ISBLANK(AV189), ISBLANK(AW189)), "", _xlfn.CONCAT("[", IF(ISBLANK(AV189), "", _xlfn.CONCAT("[""mac"", """, AV189, """]")), IF(ISBLANK(AW189), "", _xlfn.CONCAT(", [""ip"", """, AW189, """]")), "]"))</f>
        <v>[["mac", "ac:84:c6:54:9d:98"], ["ip", "10.0.6.81"]]</v>
      </c>
    </row>
    <row r="190" spans="1:52" ht="16" customHeight="1">
      <c r="A190" s="6">
        <v>1703</v>
      </c>
      <c r="B190" s="6" t="s">
        <v>808</v>
      </c>
      <c r="C190" s="6" t="s">
        <v>1022</v>
      </c>
      <c r="D190" s="6" t="s">
        <v>134</v>
      </c>
      <c r="E190" s="6" t="s">
        <v>397</v>
      </c>
      <c r="F190" s="6" t="str">
        <f>IF(ISBLANK(E190), "", Table2[[#This Row],[unique_id]])</f>
        <v>roof_water_heater_booster</v>
      </c>
      <c r="G190" s="6" t="s">
        <v>626</v>
      </c>
      <c r="H190" s="6" t="s">
        <v>964</v>
      </c>
      <c r="I190" s="6" t="s">
        <v>132</v>
      </c>
      <c r="J190" s="6" t="str">
        <f>Table2[[#This Row],[friendly_name]]</f>
        <v>Water Booster</v>
      </c>
      <c r="M190" s="6" t="s">
        <v>275</v>
      </c>
      <c r="T190" s="6"/>
      <c r="V190" s="8"/>
      <c r="W190" s="8"/>
      <c r="X190" s="8"/>
      <c r="Y190" s="8"/>
      <c r="AD190" s="6" t="s">
        <v>619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1"/>
      <c r="AM190" s="6" t="str">
        <f>IF(OR(ISBLANK(AV190), ISBLANK(AW190)), "", LOWER(_xlfn.CONCAT(Table2[[#This Row],[device_manufacturer]], "-",Table2[[#This Row],[device_suggested_area]], "-", Table2[[#This Row],[device_identifiers]])))</f>
        <v>sonoff-roof-water-heater-booster</v>
      </c>
      <c r="AN190" s="8" t="s">
        <v>617</v>
      </c>
      <c r="AO190" s="6" t="s">
        <v>616</v>
      </c>
      <c r="AP190" s="6" t="s">
        <v>618</v>
      </c>
      <c r="AQ190" s="6" t="s">
        <v>396</v>
      </c>
      <c r="AS190" s="6" t="s">
        <v>38</v>
      </c>
      <c r="AU190" s="6" t="s">
        <v>553</v>
      </c>
      <c r="AV190" s="6" t="s">
        <v>615</v>
      </c>
      <c r="AW190" s="6" t="s">
        <v>1182</v>
      </c>
      <c r="AX190" s="7"/>
      <c r="AY190" s="7"/>
      <c r="AZ190" s="6" t="str">
        <f>IF(AND(ISBLANK(AV190), ISBLANK(AW190)), "", _xlfn.CONCAT("[", IF(ISBLANK(AV190), "", _xlfn.CONCAT("[""mac"", """, AV190, """]")), IF(ISBLANK(AW190), "", _xlfn.CONCAT(", [""ip"", """, AW190, """]")), "]"))</f>
        <v>[["mac", "ec:fa:bc:50:3e:02"], ["ip", "10.0.6.94"]]</v>
      </c>
    </row>
    <row r="191" spans="1:52" ht="16" customHeight="1">
      <c r="A191" s="6">
        <v>1704</v>
      </c>
      <c r="B191" s="6" t="s">
        <v>228</v>
      </c>
      <c r="C191" s="6" t="s">
        <v>1022</v>
      </c>
      <c r="D191" s="6" t="s">
        <v>134</v>
      </c>
      <c r="E191" s="6" t="s">
        <v>620</v>
      </c>
      <c r="F191" s="6" t="str">
        <f>IF(ISBLANK(E191), "", Table2[[#This Row],[unique_id]])</f>
        <v>outdoor_pool_filter</v>
      </c>
      <c r="G191" s="6" t="s">
        <v>375</v>
      </c>
      <c r="H191" s="6" t="s">
        <v>964</v>
      </c>
      <c r="I191" s="6" t="s">
        <v>132</v>
      </c>
      <c r="J191" s="6" t="str">
        <f>Table2[[#This Row],[friendly_name]]</f>
        <v>Pool Filter</v>
      </c>
      <c r="M191" s="6" t="s">
        <v>275</v>
      </c>
      <c r="O191" s="8" t="s">
        <v>1157</v>
      </c>
      <c r="P191" s="6" t="s">
        <v>172</v>
      </c>
      <c r="Q191" s="6" t="s">
        <v>1108</v>
      </c>
      <c r="R191" s="6" t="str">
        <f>Table2[[#This Row],[entity_domain]]</f>
        <v>Heating &amp; Cooling</v>
      </c>
      <c r="S191" s="6" t="str">
        <f>_xlfn.CONCAT( Table2[[#This Row],[device_suggested_area]], " ",Table2[[#This Row],[powercalc_group_3]])</f>
        <v>Outdoor Heating &amp; Cooling</v>
      </c>
      <c r="T191" s="6"/>
      <c r="V191" s="8"/>
      <c r="W191" s="8"/>
      <c r="X191" s="8"/>
      <c r="Y191" s="8"/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1"/>
      <c r="AM191" s="6" t="str">
        <f>IF(OR(ISBLANK(AV191), ISBLANK(AW191)), "", LOWER(_xlfn.CONCAT(Table2[[#This Row],[device_manufacturer]], "-",Table2[[#This Row],[device_suggested_area]], "-", Table2[[#This Row],[device_identifiers]])))</f>
        <v/>
      </c>
      <c r="AN191" s="8"/>
      <c r="AS191" s="6" t="s">
        <v>621</v>
      </c>
      <c r="AV191" s="6"/>
      <c r="AW191" s="7"/>
      <c r="AX191" s="7"/>
      <c r="AY191" s="7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2000</v>
      </c>
      <c r="B192" s="6" t="s">
        <v>26</v>
      </c>
      <c r="C192" s="6" t="s">
        <v>631</v>
      </c>
      <c r="D192" s="6" t="s">
        <v>129</v>
      </c>
      <c r="E192" s="51" t="s">
        <v>636</v>
      </c>
      <c r="F192" s="6" t="str">
        <f>IF(ISBLANK(E192), "", Table2[[#This Row],[unique_id]])</f>
        <v>lounge_air_purifier</v>
      </c>
      <c r="G192" s="6" t="s">
        <v>203</v>
      </c>
      <c r="H192" s="6" t="s">
        <v>632</v>
      </c>
      <c r="I192" s="6" t="s">
        <v>132</v>
      </c>
      <c r="J192" s="6" t="s">
        <v>659</v>
      </c>
      <c r="M192" s="6" t="s">
        <v>136</v>
      </c>
      <c r="T192" s="9"/>
      <c r="V192" s="8"/>
      <c r="W192" s="8" t="s">
        <v>685</v>
      </c>
      <c r="X192" s="8"/>
      <c r="Y192" s="14" t="s">
        <v>1103</v>
      </c>
      <c r="Z192" s="14"/>
      <c r="AD192" s="6" t="s">
        <v>633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2" s="6" t="s">
        <v>648</v>
      </c>
      <c r="AN192" s="8" t="s">
        <v>649</v>
      </c>
      <c r="AO192" s="6" t="s">
        <v>647</v>
      </c>
      <c r="AP192" s="6" t="s">
        <v>650</v>
      </c>
      <c r="AQ192" s="6" t="s">
        <v>631</v>
      </c>
      <c r="AS192" s="6" t="s">
        <v>203</v>
      </c>
      <c r="AV192" s="6" t="s">
        <v>671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"0x9035eafffe404425"]]</v>
      </c>
    </row>
    <row r="193" spans="1:52" ht="16" customHeight="1">
      <c r="A193" s="6">
        <v>2001</v>
      </c>
      <c r="B193" s="6" t="s">
        <v>26</v>
      </c>
      <c r="C193" s="6" t="s">
        <v>1187</v>
      </c>
      <c r="D193" s="6" t="s">
        <v>149</v>
      </c>
      <c r="E193" s="51" t="s">
        <v>1185</v>
      </c>
      <c r="F193" s="6" t="str">
        <f>IF(ISBLANK(E193), "", Table2[[#This Row],[unique_id]])</f>
        <v>template_lounge_air_purifier_proxy</v>
      </c>
      <c r="G193" s="6" t="s">
        <v>203</v>
      </c>
      <c r="H193" s="6" t="s">
        <v>632</v>
      </c>
      <c r="I193" s="6" t="s">
        <v>132</v>
      </c>
      <c r="O193" s="8" t="s">
        <v>1157</v>
      </c>
      <c r="P193" s="6" t="s">
        <v>172</v>
      </c>
      <c r="Q193" s="6" t="s">
        <v>1107</v>
      </c>
      <c r="R193" s="6" t="s">
        <v>131</v>
      </c>
      <c r="S193" s="6" t="str">
        <f>_xlfn.CONCAT( Table2[[#This Row],[device_suggested_area]], " ",Table2[[#This Row],[powercalc_group_3]])</f>
        <v>Lounge Fans</v>
      </c>
      <c r="T193" s="9" t="s">
        <v>1188</v>
      </c>
      <c r="V193" s="8"/>
      <c r="W193" s="8"/>
      <c r="X193" s="8"/>
      <c r="Y193" s="14"/>
      <c r="Z193" s="14"/>
      <c r="AF193" s="8"/>
      <c r="AK193" s="6"/>
      <c r="AL193" s="32"/>
      <c r="AM193" s="6"/>
      <c r="AN193" s="8"/>
      <c r="AO193" s="6" t="s">
        <v>129</v>
      </c>
      <c r="AP193" s="6" t="s">
        <v>650</v>
      </c>
      <c r="AQ193" s="6" t="s">
        <v>631</v>
      </c>
      <c r="AS193" s="6" t="s">
        <v>203</v>
      </c>
      <c r="AV193" s="6"/>
      <c r="AW193" s="6"/>
    </row>
    <row r="194" spans="1:52" ht="16" customHeight="1">
      <c r="A194" s="6">
        <v>2002</v>
      </c>
      <c r="B194" s="6" t="s">
        <v>26</v>
      </c>
      <c r="C194" s="6" t="s">
        <v>631</v>
      </c>
      <c r="D194" s="6" t="s">
        <v>129</v>
      </c>
      <c r="E194" s="51" t="s">
        <v>733</v>
      </c>
      <c r="F194" s="6" t="str">
        <f>IF(ISBLANK(E194), "", Table2[[#This Row],[unique_id]])</f>
        <v>dining_air_purifier</v>
      </c>
      <c r="G194" s="6" t="s">
        <v>202</v>
      </c>
      <c r="H194" s="6" t="s">
        <v>632</v>
      </c>
      <c r="I194" s="6" t="s">
        <v>132</v>
      </c>
      <c r="J194" s="6" t="s">
        <v>659</v>
      </c>
      <c r="M194" s="6" t="s">
        <v>136</v>
      </c>
      <c r="T194" s="9"/>
      <c r="V194" s="8"/>
      <c r="W194" s="8" t="s">
        <v>685</v>
      </c>
      <c r="X194" s="8"/>
      <c r="Y194" s="14" t="s">
        <v>1103</v>
      </c>
      <c r="Z194" s="14"/>
      <c r="AD194" s="6" t="s">
        <v>633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4" s="6" t="s">
        <v>735</v>
      </c>
      <c r="AN194" s="8" t="s">
        <v>649</v>
      </c>
      <c r="AO194" s="6" t="s">
        <v>647</v>
      </c>
      <c r="AP194" s="6" t="s">
        <v>650</v>
      </c>
      <c r="AQ194" s="6" t="s">
        <v>631</v>
      </c>
      <c r="AS194" s="6" t="s">
        <v>202</v>
      </c>
      <c r="AV194" s="6" t="s">
        <v>734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"0x9035eafffe82fef8"]]</v>
      </c>
    </row>
    <row r="195" spans="1:52" ht="16" customHeight="1">
      <c r="A195" s="6">
        <v>2003</v>
      </c>
      <c r="B195" s="6" t="s">
        <v>26</v>
      </c>
      <c r="C195" s="6" t="s">
        <v>1187</v>
      </c>
      <c r="D195" s="6" t="s">
        <v>149</v>
      </c>
      <c r="E195" s="51" t="s">
        <v>1186</v>
      </c>
      <c r="F195" s="6" t="str">
        <f>IF(ISBLANK(E195), "", Table2[[#This Row],[unique_id]])</f>
        <v>template_dining_air_purifier_proxy</v>
      </c>
      <c r="G195" s="6" t="s">
        <v>202</v>
      </c>
      <c r="H195" s="6" t="s">
        <v>632</v>
      </c>
      <c r="I195" s="6" t="s">
        <v>132</v>
      </c>
      <c r="O195" s="8" t="s">
        <v>1157</v>
      </c>
      <c r="P195" s="6" t="s">
        <v>172</v>
      </c>
      <c r="Q195" s="6" t="s">
        <v>1107</v>
      </c>
      <c r="R195" s="6" t="s">
        <v>131</v>
      </c>
      <c r="S195" s="6" t="str">
        <f>_xlfn.CONCAT( Table2[[#This Row],[device_suggested_area]], " ",Table2[[#This Row],[powercalc_group_3]])</f>
        <v>Dining Fans</v>
      </c>
      <c r="T195" s="9" t="s">
        <v>1188</v>
      </c>
      <c r="V195" s="8"/>
      <c r="W195" s="8"/>
      <c r="X195" s="8"/>
      <c r="Y195" s="14"/>
      <c r="Z195" s="14"/>
      <c r="AF195" s="8"/>
      <c r="AK195" s="6"/>
      <c r="AL195" s="32"/>
      <c r="AM195" s="6"/>
      <c r="AN195" s="8"/>
      <c r="AO195" s="6" t="s">
        <v>129</v>
      </c>
      <c r="AP195" s="6" t="s">
        <v>650</v>
      </c>
      <c r="AQ195" s="6" t="s">
        <v>631</v>
      </c>
      <c r="AS195" s="6" t="s">
        <v>202</v>
      </c>
      <c r="AV195" s="6"/>
      <c r="AW195" s="6"/>
    </row>
    <row r="196" spans="1:52" ht="16" customHeight="1">
      <c r="A196" s="6">
        <v>2100</v>
      </c>
      <c r="B196" s="6" t="s">
        <v>26</v>
      </c>
      <c r="C196" s="6" t="s">
        <v>1128</v>
      </c>
      <c r="D196" s="6" t="s">
        <v>27</v>
      </c>
      <c r="E196" s="6" t="s">
        <v>243</v>
      </c>
      <c r="F196" s="6" t="str">
        <f>IF(ISBLANK(E196), "", Table2[[#This Row],[unique_id]])</f>
        <v>home_power</v>
      </c>
      <c r="G196" s="6" t="s">
        <v>380</v>
      </c>
      <c r="H196" s="6" t="s">
        <v>257</v>
      </c>
      <c r="I196" s="6" t="s">
        <v>141</v>
      </c>
      <c r="M196" s="6" t="s">
        <v>90</v>
      </c>
      <c r="T196" s="6"/>
      <c r="U196" s="6" t="s">
        <v>610</v>
      </c>
      <c r="V196" s="8"/>
      <c r="W196" s="8"/>
      <c r="X196" s="8"/>
      <c r="Y196" s="8"/>
      <c r="AB196" s="6" t="s">
        <v>389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1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2101</v>
      </c>
      <c r="B197" s="6" t="s">
        <v>26</v>
      </c>
      <c r="C197" s="6" t="s">
        <v>1128</v>
      </c>
      <c r="D197" s="6" t="s">
        <v>27</v>
      </c>
      <c r="E197" s="6" t="s">
        <v>377</v>
      </c>
      <c r="F197" s="6" t="str">
        <f>IF(ISBLANK(E197), "", Table2[[#This Row],[unique_id]])</f>
        <v>home_base_power</v>
      </c>
      <c r="G197" s="6" t="s">
        <v>378</v>
      </c>
      <c r="H197" s="6" t="s">
        <v>257</v>
      </c>
      <c r="I197" s="6" t="s">
        <v>141</v>
      </c>
      <c r="M197" s="6" t="s">
        <v>90</v>
      </c>
      <c r="T197" s="6"/>
      <c r="U197" s="6" t="s">
        <v>610</v>
      </c>
      <c r="V197" s="8"/>
      <c r="W197" s="8"/>
      <c r="X197" s="8"/>
      <c r="Y197" s="8"/>
      <c r="AB197" s="6" t="s">
        <v>389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1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2102</v>
      </c>
      <c r="B198" s="6" t="s">
        <v>26</v>
      </c>
      <c r="C198" s="6" t="s">
        <v>1128</v>
      </c>
      <c r="D198" s="6" t="s">
        <v>27</v>
      </c>
      <c r="E198" s="6" t="s">
        <v>376</v>
      </c>
      <c r="F198" s="6" t="str">
        <f>IF(ISBLANK(E198), "", Table2[[#This Row],[unique_id]])</f>
        <v>home_peak_power</v>
      </c>
      <c r="G198" s="6" t="s">
        <v>379</v>
      </c>
      <c r="H198" s="6" t="s">
        <v>257</v>
      </c>
      <c r="I198" s="6" t="s">
        <v>141</v>
      </c>
      <c r="M198" s="6" t="s">
        <v>90</v>
      </c>
      <c r="T198" s="6"/>
      <c r="U198" s="6" t="s">
        <v>610</v>
      </c>
      <c r="V198" s="8"/>
      <c r="W198" s="8"/>
      <c r="X198" s="8"/>
      <c r="Y198" s="8"/>
      <c r="AB198" s="6" t="s">
        <v>389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1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2103</v>
      </c>
      <c r="B199" s="6" t="s">
        <v>26</v>
      </c>
      <c r="C199" s="6" t="s">
        <v>613</v>
      </c>
      <c r="D199" s="6" t="s">
        <v>395</v>
      </c>
      <c r="E199" s="6" t="s">
        <v>611</v>
      </c>
      <c r="F199" s="6" t="str">
        <f>IF(ISBLANK(E199), "", Table2[[#This Row],[unique_id]])</f>
        <v>graph_break</v>
      </c>
      <c r="G199" s="6" t="s">
        <v>612</v>
      </c>
      <c r="H199" s="6" t="s">
        <v>257</v>
      </c>
      <c r="I199" s="6" t="s">
        <v>141</v>
      </c>
      <c r="T199" s="6"/>
      <c r="U199" s="6" t="s">
        <v>610</v>
      </c>
      <c r="V199" s="8"/>
      <c r="W199" s="8"/>
      <c r="X199" s="8"/>
      <c r="Y199" s="8"/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1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2104</v>
      </c>
      <c r="B200" s="6" t="s">
        <v>26</v>
      </c>
      <c r="C200" s="6" t="s">
        <v>1128</v>
      </c>
      <c r="D200" s="6" t="s">
        <v>27</v>
      </c>
      <c r="E200" s="6" t="s">
        <v>1110</v>
      </c>
      <c r="F200" s="6" t="str">
        <f>IF(ISBLANK(E200), "", Table2[[#This Row],[unique_id]])</f>
        <v>lights_power</v>
      </c>
      <c r="G200" s="6" t="s">
        <v>1161</v>
      </c>
      <c r="H200" s="6" t="s">
        <v>257</v>
      </c>
      <c r="I200" s="6" t="s">
        <v>141</v>
      </c>
      <c r="M200" s="6" t="s">
        <v>136</v>
      </c>
      <c r="T200" s="6"/>
      <c r="U200" s="6" t="s">
        <v>610</v>
      </c>
      <c r="V200" s="8"/>
      <c r="W200" s="8"/>
      <c r="X200" s="8"/>
      <c r="Y200" s="8"/>
      <c r="AB200" s="6" t="s">
        <v>389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1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2105</v>
      </c>
      <c r="B201" s="10" t="s">
        <v>26</v>
      </c>
      <c r="C201" s="6" t="s">
        <v>1128</v>
      </c>
      <c r="D201" s="10" t="s">
        <v>27</v>
      </c>
      <c r="E201" s="10" t="s">
        <v>1111</v>
      </c>
      <c r="F201" s="6" t="str">
        <f>IF(ISBLANK(E201), "", Table2[[#This Row],[unique_id]])</f>
        <v>fans_power</v>
      </c>
      <c r="G201" s="10" t="s">
        <v>1160</v>
      </c>
      <c r="H201" s="10" t="s">
        <v>257</v>
      </c>
      <c r="I201" s="10" t="s">
        <v>141</v>
      </c>
      <c r="K201" s="10"/>
      <c r="L201" s="10"/>
      <c r="M201" s="10" t="s">
        <v>136</v>
      </c>
      <c r="T201" s="6"/>
      <c r="U201" s="6" t="s">
        <v>610</v>
      </c>
      <c r="V201" s="8"/>
      <c r="W201" s="8"/>
      <c r="X201" s="8"/>
      <c r="Y201" s="8"/>
      <c r="AB201" s="6" t="s">
        <v>389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1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2106</v>
      </c>
      <c r="B202" s="10" t="s">
        <v>26</v>
      </c>
      <c r="C202" s="6" t="s">
        <v>1128</v>
      </c>
      <c r="D202" s="10" t="s">
        <v>27</v>
      </c>
      <c r="E202" s="10" t="s">
        <v>1214</v>
      </c>
      <c r="F202" s="6" t="str">
        <f>IF(ISBLANK(E202), "", Table2[[#This Row],[unique_id]])</f>
        <v>all_standby_power</v>
      </c>
      <c r="G202" s="10" t="s">
        <v>1243</v>
      </c>
      <c r="H202" s="10" t="s">
        <v>257</v>
      </c>
      <c r="I202" s="10" t="s">
        <v>141</v>
      </c>
      <c r="K202" s="10"/>
      <c r="L202" s="10"/>
      <c r="M202" s="6" t="s">
        <v>136</v>
      </c>
      <c r="T202" s="6"/>
      <c r="U202" s="6" t="s">
        <v>610</v>
      </c>
      <c r="V202" s="8"/>
      <c r="W202" s="8"/>
      <c r="X202" s="8"/>
      <c r="Y202" s="8"/>
      <c r="AB202" s="6" t="s">
        <v>389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1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2107</v>
      </c>
      <c r="B203" s="6" t="s">
        <v>26</v>
      </c>
      <c r="C203" s="6" t="s">
        <v>1128</v>
      </c>
      <c r="D203" s="6" t="s">
        <v>27</v>
      </c>
      <c r="E203" s="6" t="s">
        <v>1158</v>
      </c>
      <c r="F203" s="6" t="str">
        <f>IF(ISBLANK(E203), "", Table2[[#This Row],[unique_id]])</f>
        <v>kitchen_coffee_machine_power</v>
      </c>
      <c r="G203" s="6" t="s">
        <v>135</v>
      </c>
      <c r="H203" s="6" t="s">
        <v>257</v>
      </c>
      <c r="I203" s="6" t="s">
        <v>141</v>
      </c>
      <c r="M203" s="6" t="s">
        <v>136</v>
      </c>
      <c r="T203" s="6"/>
      <c r="U203" s="6" t="s">
        <v>610</v>
      </c>
      <c r="V203" s="8"/>
      <c r="W203" s="8"/>
      <c r="X203" s="8"/>
      <c r="Y203" s="8"/>
      <c r="AB203" s="6" t="s">
        <v>389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1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2108</v>
      </c>
      <c r="B204" s="6" t="s">
        <v>26</v>
      </c>
      <c r="C204" s="6" t="s">
        <v>1128</v>
      </c>
      <c r="D204" s="6" t="s">
        <v>27</v>
      </c>
      <c r="E204" s="6" t="s">
        <v>1129</v>
      </c>
      <c r="F204" s="6" t="str">
        <f>IF(ISBLANK(E204), "", Table2[[#This Row],[unique_id]])</f>
        <v>study_battery_charger_power</v>
      </c>
      <c r="G204" s="6" t="s">
        <v>242</v>
      </c>
      <c r="H204" s="6" t="s">
        <v>257</v>
      </c>
      <c r="I204" s="6" t="s">
        <v>141</v>
      </c>
      <c r="M204" s="6" t="s">
        <v>136</v>
      </c>
      <c r="T204" s="6"/>
      <c r="U204" s="6" t="s">
        <v>610</v>
      </c>
      <c r="V204" s="8"/>
      <c r="W204" s="8"/>
      <c r="X204" s="8"/>
      <c r="Y204" s="8"/>
      <c r="AB204" s="6" t="s">
        <v>389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1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2109</v>
      </c>
      <c r="B205" s="6" t="s">
        <v>26</v>
      </c>
      <c r="C205" s="6" t="s">
        <v>1128</v>
      </c>
      <c r="D205" s="6" t="s">
        <v>27</v>
      </c>
      <c r="E205" s="6" t="s">
        <v>1130</v>
      </c>
      <c r="F205" s="6" t="str">
        <f>IF(ISBLANK(E205), "", Table2[[#This Row],[unique_id]])</f>
        <v>laundry_vacuum_charger_power</v>
      </c>
      <c r="G205" s="6" t="s">
        <v>241</v>
      </c>
      <c r="H205" s="6" t="s">
        <v>257</v>
      </c>
      <c r="I205" s="6" t="s">
        <v>141</v>
      </c>
      <c r="M205" s="6" t="s">
        <v>136</v>
      </c>
      <c r="T205" s="6"/>
      <c r="U205" s="6" t="s">
        <v>610</v>
      </c>
      <c r="V205" s="8"/>
      <c r="W205" s="8"/>
      <c r="X205" s="8"/>
      <c r="Y205" s="8"/>
      <c r="AB205" s="6" t="s">
        <v>389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1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2110</v>
      </c>
      <c r="B206" s="10" t="s">
        <v>228</v>
      </c>
      <c r="C206" s="6" t="s">
        <v>1022</v>
      </c>
      <c r="D206" s="10" t="s">
        <v>27</v>
      </c>
      <c r="E206" s="10" t="s">
        <v>622</v>
      </c>
      <c r="F206" s="6" t="str">
        <f>IF(ISBLANK(E206), "", Table2[[#This Row],[unique_id]])</f>
        <v>outdoor_pool_filter_power</v>
      </c>
      <c r="G206" s="10" t="s">
        <v>375</v>
      </c>
      <c r="H206" s="10" t="s">
        <v>257</v>
      </c>
      <c r="I206" s="10" t="s">
        <v>141</v>
      </c>
      <c r="K206" s="10"/>
      <c r="L206" s="10"/>
      <c r="M206" s="10" t="s">
        <v>136</v>
      </c>
      <c r="T206" s="6"/>
      <c r="U206" s="6" t="s">
        <v>610</v>
      </c>
      <c r="V206" s="8"/>
      <c r="W206" s="8"/>
      <c r="X206" s="8"/>
      <c r="Y206" s="8"/>
      <c r="AB206" s="6" t="s">
        <v>389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1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2111</v>
      </c>
      <c r="B207" s="6" t="s">
        <v>808</v>
      </c>
      <c r="C207" s="6" t="s">
        <v>1022</v>
      </c>
      <c r="D207" s="10" t="s">
        <v>27</v>
      </c>
      <c r="E207" s="10" t="s">
        <v>624</v>
      </c>
      <c r="F207" s="6" t="str">
        <f>IF(ISBLANK(E207), "", Table2[[#This Row],[unique_id]])</f>
        <v>roof_water_heater_booster_energy_power</v>
      </c>
      <c r="G207" s="10" t="s">
        <v>626</v>
      </c>
      <c r="H207" s="10" t="s">
        <v>257</v>
      </c>
      <c r="I207" s="10" t="s">
        <v>141</v>
      </c>
      <c r="K207" s="10"/>
      <c r="L207" s="10"/>
      <c r="M207" s="10" t="s">
        <v>136</v>
      </c>
      <c r="T207" s="6"/>
      <c r="U207" s="6" t="s">
        <v>610</v>
      </c>
      <c r="V207" s="8"/>
      <c r="W207" s="8"/>
      <c r="X207" s="8"/>
      <c r="Y207" s="8"/>
      <c r="AB207" s="6" t="s">
        <v>389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1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2112</v>
      </c>
      <c r="B208" s="6" t="s">
        <v>26</v>
      </c>
      <c r="C208" s="6" t="s">
        <v>1128</v>
      </c>
      <c r="D208" s="6" t="s">
        <v>27</v>
      </c>
      <c r="E208" s="6" t="s">
        <v>1131</v>
      </c>
      <c r="F208" s="6" t="str">
        <f>IF(ISBLANK(E208), "", Table2[[#This Row],[unique_id]])</f>
        <v>kitchen_dish_washer_power</v>
      </c>
      <c r="G208" s="6" t="s">
        <v>239</v>
      </c>
      <c r="H208" s="6" t="s">
        <v>257</v>
      </c>
      <c r="I208" s="6" t="s">
        <v>141</v>
      </c>
      <c r="M208" s="6" t="s">
        <v>136</v>
      </c>
      <c r="T208" s="6"/>
      <c r="U208" s="6" t="s">
        <v>610</v>
      </c>
      <c r="V208" s="8"/>
      <c r="W208" s="8"/>
      <c r="X208" s="8"/>
      <c r="Y208" s="8"/>
      <c r="AB208" s="6" t="s">
        <v>389</v>
      </c>
      <c r="AD208" s="6" t="s">
        <v>258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1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2113</v>
      </c>
      <c r="B209" s="6" t="s">
        <v>26</v>
      </c>
      <c r="C209" s="6" t="s">
        <v>1128</v>
      </c>
      <c r="D209" s="6" t="s">
        <v>27</v>
      </c>
      <c r="E209" s="6" t="s">
        <v>1132</v>
      </c>
      <c r="F209" s="6" t="str">
        <f>IF(ISBLANK(E209), "", Table2[[#This Row],[unique_id]])</f>
        <v>laundry_clothes_dryer_power</v>
      </c>
      <c r="G209" s="6" t="s">
        <v>240</v>
      </c>
      <c r="H209" s="6" t="s">
        <v>257</v>
      </c>
      <c r="I209" s="6" t="s">
        <v>141</v>
      </c>
      <c r="M209" s="6" t="s">
        <v>136</v>
      </c>
      <c r="T209" s="6"/>
      <c r="U209" s="6" t="s">
        <v>610</v>
      </c>
      <c r="V209" s="8"/>
      <c r="W209" s="8"/>
      <c r="X209" s="8"/>
      <c r="Y209" s="8"/>
      <c r="AB209" s="6" t="s">
        <v>389</v>
      </c>
      <c r="AD209" s="6" t="s">
        <v>258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1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2114</v>
      </c>
      <c r="B210" s="6" t="s">
        <v>26</v>
      </c>
      <c r="C210" s="6" t="s">
        <v>1128</v>
      </c>
      <c r="D210" s="6" t="s">
        <v>27</v>
      </c>
      <c r="E210" s="6" t="s">
        <v>1126</v>
      </c>
      <c r="F210" s="6" t="str">
        <f>IF(ISBLANK(E210), "", Table2[[#This Row],[unique_id]])</f>
        <v>laundry_washing_machine_power</v>
      </c>
      <c r="G210" s="6" t="s">
        <v>238</v>
      </c>
      <c r="H210" s="6" t="s">
        <v>257</v>
      </c>
      <c r="I210" s="6" t="s">
        <v>141</v>
      </c>
      <c r="M210" s="6" t="s">
        <v>136</v>
      </c>
      <c r="T210" s="6"/>
      <c r="U210" s="6" t="s">
        <v>610</v>
      </c>
      <c r="V210" s="8"/>
      <c r="W210" s="8"/>
      <c r="X210" s="8"/>
      <c r="Y210" s="8"/>
      <c r="AB210" s="6" t="s">
        <v>389</v>
      </c>
      <c r="AD210" s="6" t="s">
        <v>258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1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2115</v>
      </c>
      <c r="B211" s="6" t="s">
        <v>26</v>
      </c>
      <c r="C211" s="6" t="s">
        <v>1128</v>
      </c>
      <c r="D211" s="6" t="s">
        <v>27</v>
      </c>
      <c r="E211" s="6" t="s">
        <v>1133</v>
      </c>
      <c r="F211" s="6" t="str">
        <f>IF(ISBLANK(E211), "", Table2[[#This Row],[unique_id]])</f>
        <v>kitchen_fridge_power</v>
      </c>
      <c r="G211" s="6" t="s">
        <v>234</v>
      </c>
      <c r="H211" s="6" t="s">
        <v>257</v>
      </c>
      <c r="I211" s="6" t="s">
        <v>141</v>
      </c>
      <c r="M211" s="6" t="s">
        <v>136</v>
      </c>
      <c r="T211" s="6"/>
      <c r="U211" s="6" t="s">
        <v>610</v>
      </c>
      <c r="V211" s="8"/>
      <c r="W211" s="8"/>
      <c r="X211" s="8"/>
      <c r="Y211" s="8"/>
      <c r="AB211" s="6" t="s">
        <v>389</v>
      </c>
      <c r="AD211" s="6" t="s">
        <v>258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1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2116</v>
      </c>
      <c r="B212" s="6" t="s">
        <v>26</v>
      </c>
      <c r="C212" s="6" t="s">
        <v>1128</v>
      </c>
      <c r="D212" s="6" t="s">
        <v>27</v>
      </c>
      <c r="E212" s="6" t="s">
        <v>1134</v>
      </c>
      <c r="F212" s="6" t="str">
        <f>IF(ISBLANK(E212), "", Table2[[#This Row],[unique_id]])</f>
        <v>deck_freezer_power</v>
      </c>
      <c r="G212" s="6" t="s">
        <v>235</v>
      </c>
      <c r="H212" s="6" t="s">
        <v>257</v>
      </c>
      <c r="I212" s="6" t="s">
        <v>141</v>
      </c>
      <c r="M212" s="6" t="s">
        <v>136</v>
      </c>
      <c r="T212" s="6"/>
      <c r="U212" s="6" t="s">
        <v>610</v>
      </c>
      <c r="V212" s="8"/>
      <c r="W212" s="8"/>
      <c r="X212" s="8"/>
      <c r="Y212" s="8"/>
      <c r="AB212" s="6" t="s">
        <v>389</v>
      </c>
      <c r="AD212" s="6" t="s">
        <v>258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1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2117</v>
      </c>
      <c r="B213" s="6" t="s">
        <v>26</v>
      </c>
      <c r="C213" s="6" t="s">
        <v>1128</v>
      </c>
      <c r="D213" s="6" t="s">
        <v>27</v>
      </c>
      <c r="E213" s="6" t="s">
        <v>1154</v>
      </c>
      <c r="F213" s="6" t="str">
        <f>IF(ISBLANK(E213), "", Table2[[#This Row],[unique_id]])</f>
        <v>bathroom_towel_rails_power</v>
      </c>
      <c r="G213" s="6" t="s">
        <v>629</v>
      </c>
      <c r="H213" s="6" t="s">
        <v>257</v>
      </c>
      <c r="I213" s="6" t="s">
        <v>141</v>
      </c>
      <c r="M213" s="6" t="s">
        <v>136</v>
      </c>
      <c r="T213" s="6"/>
      <c r="U213" s="6" t="s">
        <v>610</v>
      </c>
      <c r="V213" s="8"/>
      <c r="W213" s="8"/>
      <c r="X213" s="8"/>
      <c r="Y213" s="8"/>
      <c r="AB213" s="6" t="s">
        <v>389</v>
      </c>
      <c r="AD213" s="6" t="s">
        <v>258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1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2118</v>
      </c>
      <c r="B214" s="6" t="s">
        <v>26</v>
      </c>
      <c r="C214" s="6" t="s">
        <v>1128</v>
      </c>
      <c r="D214" s="6" t="s">
        <v>27</v>
      </c>
      <c r="E214" s="6" t="s">
        <v>1135</v>
      </c>
      <c r="F214" s="6" t="str">
        <f>IF(ISBLANK(E214), "", Table2[[#This Row],[unique_id]])</f>
        <v>study_outlet_power</v>
      </c>
      <c r="G214" s="6" t="s">
        <v>237</v>
      </c>
      <c r="H214" s="6" t="s">
        <v>257</v>
      </c>
      <c r="I214" s="6" t="s">
        <v>141</v>
      </c>
      <c r="M214" s="6" t="s">
        <v>136</v>
      </c>
      <c r="T214" s="6"/>
      <c r="U214" s="6" t="s">
        <v>610</v>
      </c>
      <c r="V214" s="8"/>
      <c r="W214" s="8"/>
      <c r="X214" s="8"/>
      <c r="Y214" s="8"/>
      <c r="AB214" s="6" t="s">
        <v>389</v>
      </c>
      <c r="AD214" s="6" t="s">
        <v>258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1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2119</v>
      </c>
      <c r="B215" s="6" t="s">
        <v>26</v>
      </c>
      <c r="C215" s="6" t="s">
        <v>1128</v>
      </c>
      <c r="D215" s="6" t="s">
        <v>27</v>
      </c>
      <c r="E215" s="6" t="s">
        <v>1136</v>
      </c>
      <c r="F215" s="6" t="str">
        <f>IF(ISBLANK(E215), "", Table2[[#This Row],[unique_id]])</f>
        <v>office_outlet_power</v>
      </c>
      <c r="G215" s="6" t="s">
        <v>236</v>
      </c>
      <c r="H215" s="6" t="s">
        <v>257</v>
      </c>
      <c r="I215" s="6" t="s">
        <v>141</v>
      </c>
      <c r="M215" s="6" t="s">
        <v>136</v>
      </c>
      <c r="T215" s="6"/>
      <c r="U215" s="6" t="s">
        <v>610</v>
      </c>
      <c r="V215" s="8"/>
      <c r="W215" s="8"/>
      <c r="X215" s="8"/>
      <c r="Y215" s="8"/>
      <c r="AB215" s="6" t="s">
        <v>389</v>
      </c>
      <c r="AD215" s="6" t="s">
        <v>258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1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2120</v>
      </c>
      <c r="B216" s="6" t="s">
        <v>26</v>
      </c>
      <c r="C216" s="6" t="s">
        <v>1128</v>
      </c>
      <c r="D216" s="6" t="s">
        <v>27</v>
      </c>
      <c r="E216" s="6" t="s">
        <v>1166</v>
      </c>
      <c r="F216" s="6" t="str">
        <f>IF(ISBLANK(E216), "", Table2[[#This Row],[unique_id]])</f>
        <v>audio_visual_devices_power</v>
      </c>
      <c r="G216" s="6" t="s">
        <v>1167</v>
      </c>
      <c r="H216" s="6" t="s">
        <v>257</v>
      </c>
      <c r="I216" s="6" t="s">
        <v>141</v>
      </c>
      <c r="M216" s="6" t="s">
        <v>136</v>
      </c>
      <c r="T216" s="6"/>
      <c r="U216" s="6" t="s">
        <v>610</v>
      </c>
      <c r="V216" s="8"/>
      <c r="W216" s="8"/>
      <c r="X216" s="8"/>
      <c r="Y216" s="8"/>
      <c r="AB216" s="6" t="s">
        <v>389</v>
      </c>
      <c r="AD216" s="6" t="s">
        <v>258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1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2121</v>
      </c>
      <c r="B217" s="6" t="s">
        <v>26</v>
      </c>
      <c r="C217" s="6" t="s">
        <v>1128</v>
      </c>
      <c r="D217" s="6" t="s">
        <v>27</v>
      </c>
      <c r="E217" s="6" t="s">
        <v>1115</v>
      </c>
      <c r="F217" s="6" t="str">
        <f>IF(ISBLANK(E217), "", Table2[[#This Row],[unique_id]])</f>
        <v>servers_network_power</v>
      </c>
      <c r="G217" s="6" t="s">
        <v>1109</v>
      </c>
      <c r="H217" s="6" t="s">
        <v>257</v>
      </c>
      <c r="I217" s="6" t="s">
        <v>141</v>
      </c>
      <c r="M217" s="6" t="s">
        <v>136</v>
      </c>
      <c r="T217" s="6"/>
      <c r="U217" s="6" t="s">
        <v>610</v>
      </c>
      <c r="V217" s="8"/>
      <c r="W217" s="8"/>
      <c r="X217" s="8"/>
      <c r="Y217" s="8"/>
      <c r="AB217" s="6" t="s">
        <v>389</v>
      </c>
      <c r="AD217" s="6" t="s">
        <v>258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1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2122</v>
      </c>
      <c r="B218" s="6" t="s">
        <v>26</v>
      </c>
      <c r="C218" s="6" t="s">
        <v>613</v>
      </c>
      <c r="D218" s="6" t="s">
        <v>395</v>
      </c>
      <c r="E218" s="6" t="s">
        <v>394</v>
      </c>
      <c r="F218" s="6" t="str">
        <f>IF(ISBLANK(E218), "", Table2[[#This Row],[unique_id]])</f>
        <v>column_break</v>
      </c>
      <c r="G218" s="6" t="s">
        <v>391</v>
      </c>
      <c r="H218" s="6" t="s">
        <v>257</v>
      </c>
      <c r="I218" s="6" t="s">
        <v>141</v>
      </c>
      <c r="M218" s="6" t="s">
        <v>392</v>
      </c>
      <c r="N218" s="6" t="s">
        <v>393</v>
      </c>
      <c r="T218" s="6"/>
      <c r="V218" s="8"/>
      <c r="W218" s="8"/>
      <c r="X218" s="8"/>
      <c r="Y218" s="8"/>
      <c r="AF218" s="8"/>
      <c r="AI218" s="6" t="str">
        <f>IF(ISBLANK(AG218),  "", _xlfn.CONCAT(LOWER(C218), "/", E218))</f>
        <v/>
      </c>
      <c r="AK218" s="6"/>
      <c r="AL218" s="31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2123</v>
      </c>
      <c r="B219" s="6" t="s">
        <v>26</v>
      </c>
      <c r="C219" s="6" t="s">
        <v>1128</v>
      </c>
      <c r="D219" s="6" t="s">
        <v>27</v>
      </c>
      <c r="E219" s="6" t="s">
        <v>1137</v>
      </c>
      <c r="F219" s="6" t="str">
        <f>IF(ISBLANK(E219), "", Table2[[#This Row],[unique_id]])</f>
        <v>rack_modem_power</v>
      </c>
      <c r="G219" s="6" t="s">
        <v>232</v>
      </c>
      <c r="H219" s="6" t="s">
        <v>257</v>
      </c>
      <c r="I219" s="6" t="s">
        <v>141</v>
      </c>
      <c r="T219" s="6"/>
      <c r="U219" s="6" t="s">
        <v>610</v>
      </c>
      <c r="V219" s="8"/>
      <c r="W219" s="8"/>
      <c r="X219" s="8"/>
      <c r="Y219" s="8"/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1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2124</v>
      </c>
      <c r="B220" s="6" t="s">
        <v>26</v>
      </c>
      <c r="C220" s="6" t="s">
        <v>1128</v>
      </c>
      <c r="D220" s="6" t="s">
        <v>27</v>
      </c>
      <c r="E220" s="6" t="s">
        <v>1138</v>
      </c>
      <c r="F220" s="6" t="str">
        <f>IF(ISBLANK(E220), "", Table2[[#This Row],[unique_id]])</f>
        <v>rack_outlet_power</v>
      </c>
      <c r="G220" s="6" t="s">
        <v>403</v>
      </c>
      <c r="H220" s="6" t="s">
        <v>257</v>
      </c>
      <c r="I220" s="6" t="s">
        <v>141</v>
      </c>
      <c r="T220" s="6"/>
      <c r="U220" s="6" t="s">
        <v>610</v>
      </c>
      <c r="V220" s="8"/>
      <c r="W220" s="8"/>
      <c r="X220" s="8"/>
      <c r="Y220" s="8"/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1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2125</v>
      </c>
      <c r="B221" s="6" t="s">
        <v>26</v>
      </c>
      <c r="C221" s="6" t="s">
        <v>1128</v>
      </c>
      <c r="D221" s="6" t="s">
        <v>27</v>
      </c>
      <c r="E221" s="6" t="s">
        <v>1139</v>
      </c>
      <c r="F221" s="6" t="str">
        <f>IF(ISBLANK(E221), "", Table2[[#This Row],[unique_id]])</f>
        <v>kitchen_fan_power</v>
      </c>
      <c r="G221" s="6" t="s">
        <v>231</v>
      </c>
      <c r="H221" s="6" t="s">
        <v>257</v>
      </c>
      <c r="I221" s="6" t="s">
        <v>141</v>
      </c>
      <c r="T221" s="6"/>
      <c r="U221" s="6" t="s">
        <v>610</v>
      </c>
      <c r="V221" s="8"/>
      <c r="W221" s="8"/>
      <c r="X221" s="8"/>
      <c r="Y221" s="8"/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1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2126</v>
      </c>
      <c r="B222" s="6" t="s">
        <v>26</v>
      </c>
      <c r="C222" s="6" t="s">
        <v>1128</v>
      </c>
      <c r="D222" s="6" t="s">
        <v>27</v>
      </c>
      <c r="E222" s="6" t="s">
        <v>1140</v>
      </c>
      <c r="F222" s="6" t="str">
        <f>IF(ISBLANK(E222), "", Table2[[#This Row],[unique_id]])</f>
        <v>roof_network_switch_power</v>
      </c>
      <c r="G222" s="6" t="s">
        <v>230</v>
      </c>
      <c r="H222" s="6" t="s">
        <v>257</v>
      </c>
      <c r="I222" s="6" t="s">
        <v>141</v>
      </c>
      <c r="T222" s="6"/>
      <c r="U222" s="6" t="s">
        <v>610</v>
      </c>
      <c r="V222" s="8"/>
      <c r="W222" s="8"/>
      <c r="X222" s="8"/>
      <c r="Y222" s="8"/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1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2127</v>
      </c>
      <c r="B223" s="6" t="s">
        <v>26</v>
      </c>
      <c r="C223" s="6" t="s">
        <v>1128</v>
      </c>
      <c r="D223" s="6" t="s">
        <v>27</v>
      </c>
      <c r="E223" s="6" t="s">
        <v>250</v>
      </c>
      <c r="F223" s="6" t="str">
        <f>IF(ISBLANK(E223), "", Table2[[#This Row],[unique_id]])</f>
        <v>home_energy_daily</v>
      </c>
      <c r="G223" s="6" t="s">
        <v>380</v>
      </c>
      <c r="H223" s="6" t="s">
        <v>229</v>
      </c>
      <c r="I223" s="6" t="s">
        <v>141</v>
      </c>
      <c r="M223" s="6" t="s">
        <v>90</v>
      </c>
      <c r="T223" s="6"/>
      <c r="U223" s="6" t="s">
        <v>609</v>
      </c>
      <c r="V223" s="8"/>
      <c r="W223" s="8"/>
      <c r="X223" s="8"/>
      <c r="Y223" s="8"/>
      <c r="AB223" s="6" t="s">
        <v>390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1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2128</v>
      </c>
      <c r="B224" s="6" t="s">
        <v>26</v>
      </c>
      <c r="C224" s="6" t="s">
        <v>1128</v>
      </c>
      <c r="D224" s="6" t="s">
        <v>27</v>
      </c>
      <c r="E224" s="6" t="s">
        <v>382</v>
      </c>
      <c r="F224" s="6" t="str">
        <f>IF(ISBLANK(E224), "", Table2[[#This Row],[unique_id]])</f>
        <v>home_base_energy_daily</v>
      </c>
      <c r="G224" s="6" t="s">
        <v>378</v>
      </c>
      <c r="H224" s="6" t="s">
        <v>229</v>
      </c>
      <c r="I224" s="6" t="s">
        <v>141</v>
      </c>
      <c r="M224" s="6" t="s">
        <v>90</v>
      </c>
      <c r="T224" s="6"/>
      <c r="U224" s="6" t="s">
        <v>609</v>
      </c>
      <c r="V224" s="8"/>
      <c r="W224" s="8"/>
      <c r="X224" s="8"/>
      <c r="Y224" s="8"/>
      <c r="AB224" s="6" t="s">
        <v>390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1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2129</v>
      </c>
      <c r="B225" s="6" t="s">
        <v>26</v>
      </c>
      <c r="C225" s="6" t="s">
        <v>1128</v>
      </c>
      <c r="D225" s="6" t="s">
        <v>27</v>
      </c>
      <c r="E225" s="6" t="s">
        <v>381</v>
      </c>
      <c r="F225" s="6" t="str">
        <f>IF(ISBLANK(E225), "", Table2[[#This Row],[unique_id]])</f>
        <v>home_peak_energy_daily</v>
      </c>
      <c r="G225" s="6" t="s">
        <v>379</v>
      </c>
      <c r="H225" s="6" t="s">
        <v>229</v>
      </c>
      <c r="I225" s="6" t="s">
        <v>141</v>
      </c>
      <c r="M225" s="6" t="s">
        <v>90</v>
      </c>
      <c r="T225" s="6"/>
      <c r="U225" s="6" t="s">
        <v>609</v>
      </c>
      <c r="V225" s="8"/>
      <c r="W225" s="8"/>
      <c r="X225" s="8"/>
      <c r="Y225" s="8"/>
      <c r="AB225" s="6" t="s">
        <v>390</v>
      </c>
      <c r="AD225" s="6" t="s">
        <v>259</v>
      </c>
      <c r="AF225" s="8"/>
      <c r="AI225" s="6" t="str">
        <f>IF(ISBLANK(AG225),  "", _xlfn.CONCAT(LOWER(C225), "/", E225))</f>
        <v/>
      </c>
      <c r="AK225" s="6"/>
      <c r="AL225" s="31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2130</v>
      </c>
      <c r="B226" s="6" t="s">
        <v>26</v>
      </c>
      <c r="C226" s="6" t="s">
        <v>613</v>
      </c>
      <c r="D226" s="6" t="s">
        <v>395</v>
      </c>
      <c r="E226" s="6" t="s">
        <v>611</v>
      </c>
      <c r="F226" s="6" t="str">
        <f>IF(ISBLANK(E226), "", Table2[[#This Row],[unique_id]])</f>
        <v>graph_break</v>
      </c>
      <c r="G226" s="6" t="s">
        <v>612</v>
      </c>
      <c r="H226" s="6" t="s">
        <v>229</v>
      </c>
      <c r="I226" s="6" t="s">
        <v>141</v>
      </c>
      <c r="T226" s="6"/>
      <c r="U226" s="6" t="s">
        <v>609</v>
      </c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1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2131</v>
      </c>
      <c r="B227" s="6" t="s">
        <v>26</v>
      </c>
      <c r="C227" s="6" t="s">
        <v>1128</v>
      </c>
      <c r="D227" s="6" t="s">
        <v>27</v>
      </c>
      <c r="E227" s="6" t="s">
        <v>1112</v>
      </c>
      <c r="F227" s="6" t="str">
        <f>IF(ISBLANK(E227), "", Table2[[#This Row],[unique_id]])</f>
        <v>lights_energy_daily</v>
      </c>
      <c r="G227" s="6" t="s">
        <v>1161</v>
      </c>
      <c r="H227" s="6" t="s">
        <v>229</v>
      </c>
      <c r="I227" s="6" t="s">
        <v>141</v>
      </c>
      <c r="M227" s="6" t="s">
        <v>136</v>
      </c>
      <c r="T227" s="6"/>
      <c r="U227" s="6" t="s">
        <v>609</v>
      </c>
      <c r="V227" s="8"/>
      <c r="W227" s="8"/>
      <c r="X227" s="8"/>
      <c r="Y227" s="8"/>
      <c r="AB227" s="6" t="s">
        <v>390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1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2132</v>
      </c>
      <c r="B228" s="6" t="s">
        <v>26</v>
      </c>
      <c r="C228" s="6" t="s">
        <v>1128</v>
      </c>
      <c r="D228" s="6" t="s">
        <v>27</v>
      </c>
      <c r="E228" s="6" t="s">
        <v>1113</v>
      </c>
      <c r="F228" s="6" t="str">
        <f>IF(ISBLANK(E228), "", Table2[[#This Row],[unique_id]])</f>
        <v>fans_energy_daily</v>
      </c>
      <c r="G228" s="10" t="s">
        <v>1160</v>
      </c>
      <c r="H228" s="6" t="s">
        <v>229</v>
      </c>
      <c r="I228" s="6" t="s">
        <v>141</v>
      </c>
      <c r="M228" s="6" t="s">
        <v>136</v>
      </c>
      <c r="T228" s="6"/>
      <c r="U228" s="6" t="s">
        <v>609</v>
      </c>
      <c r="V228" s="8"/>
      <c r="W228" s="8"/>
      <c r="X228" s="8"/>
      <c r="Y228" s="8"/>
      <c r="AB228" s="6" t="s">
        <v>390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1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2133</v>
      </c>
      <c r="B229" s="6" t="s">
        <v>26</v>
      </c>
      <c r="C229" s="6" t="s">
        <v>1128</v>
      </c>
      <c r="D229" s="6" t="s">
        <v>27</v>
      </c>
      <c r="E229" s="6" t="s">
        <v>1218</v>
      </c>
      <c r="F229" s="6" t="str">
        <f>IF(ISBLANK(E229), "", Table2[[#This Row],[unique_id]])</f>
        <v>all_standby_energy_daily</v>
      </c>
      <c r="G229" s="10" t="s">
        <v>1243</v>
      </c>
      <c r="H229" s="6" t="s">
        <v>229</v>
      </c>
      <c r="I229" s="6" t="s">
        <v>141</v>
      </c>
      <c r="M229" s="6" t="s">
        <v>136</v>
      </c>
      <c r="T229" s="6"/>
      <c r="U229" s="6" t="s">
        <v>609</v>
      </c>
      <c r="V229" s="8"/>
      <c r="W229" s="8"/>
      <c r="X229" s="8"/>
      <c r="Y229" s="8"/>
      <c r="AB229" s="6" t="s">
        <v>390</v>
      </c>
      <c r="AD229" s="6" t="s">
        <v>259</v>
      </c>
      <c r="AF229" s="8"/>
      <c r="AI229" s="6" t="str">
        <f>IF(ISBLANK(AG229),  "", _xlfn.CONCAT(LOWER(C229), "/", E229))</f>
        <v/>
      </c>
      <c r="AK229" s="6"/>
      <c r="AL229" s="31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2134</v>
      </c>
      <c r="B230" s="6" t="s">
        <v>26</v>
      </c>
      <c r="C230" s="6" t="s">
        <v>1128</v>
      </c>
      <c r="D230" s="6" t="s">
        <v>27</v>
      </c>
      <c r="E230" s="6" t="s">
        <v>1159</v>
      </c>
      <c r="F230" s="6" t="str">
        <f>IF(ISBLANK(E230), "", Table2[[#This Row],[unique_id]])</f>
        <v>kitchen_coffee_machine_energy_daily</v>
      </c>
      <c r="G230" s="6" t="s">
        <v>135</v>
      </c>
      <c r="H230" s="6" t="s">
        <v>229</v>
      </c>
      <c r="I230" s="6" t="s">
        <v>141</v>
      </c>
      <c r="M230" s="6" t="s">
        <v>136</v>
      </c>
      <c r="T230" s="6"/>
      <c r="U230" s="6" t="s">
        <v>609</v>
      </c>
      <c r="V230" s="8"/>
      <c r="W230" s="8"/>
      <c r="X230" s="8"/>
      <c r="Y230" s="8"/>
      <c r="AB230" s="6" t="s">
        <v>390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1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2135</v>
      </c>
      <c r="B231" s="6" t="s">
        <v>26</v>
      </c>
      <c r="C231" s="6" t="s">
        <v>1128</v>
      </c>
      <c r="D231" s="6" t="s">
        <v>27</v>
      </c>
      <c r="E231" s="6" t="s">
        <v>1141</v>
      </c>
      <c r="F231" s="6" t="str">
        <f>IF(ISBLANK(E231), "", Table2[[#This Row],[unique_id]])</f>
        <v>study_battery_charger_energy_daily</v>
      </c>
      <c r="G231" s="6" t="s">
        <v>242</v>
      </c>
      <c r="H231" s="6" t="s">
        <v>229</v>
      </c>
      <c r="I231" s="6" t="s">
        <v>141</v>
      </c>
      <c r="M231" s="6" t="s">
        <v>136</v>
      </c>
      <c r="T231" s="6"/>
      <c r="U231" s="6" t="s">
        <v>609</v>
      </c>
      <c r="V231" s="8"/>
      <c r="W231" s="8"/>
      <c r="X231" s="8"/>
      <c r="Y231" s="8"/>
      <c r="AB231" s="6" t="s">
        <v>390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1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2136</v>
      </c>
      <c r="B232" s="6" t="s">
        <v>26</v>
      </c>
      <c r="C232" s="6" t="s">
        <v>1128</v>
      </c>
      <c r="D232" s="6" t="s">
        <v>27</v>
      </c>
      <c r="E232" s="6" t="s">
        <v>1142</v>
      </c>
      <c r="F232" s="6" t="str">
        <f>IF(ISBLANK(E232), "", Table2[[#This Row],[unique_id]])</f>
        <v>laundry_vacuum_charger_energy_daily</v>
      </c>
      <c r="G232" s="6" t="s">
        <v>241</v>
      </c>
      <c r="H232" s="6" t="s">
        <v>229</v>
      </c>
      <c r="I232" s="6" t="s">
        <v>141</v>
      </c>
      <c r="M232" s="6" t="s">
        <v>136</v>
      </c>
      <c r="T232" s="6"/>
      <c r="U232" s="6" t="s">
        <v>609</v>
      </c>
      <c r="V232" s="8"/>
      <c r="W232" s="8"/>
      <c r="X232" s="8"/>
      <c r="Y232" s="8"/>
      <c r="AB232" s="6" t="s">
        <v>390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1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2137</v>
      </c>
      <c r="B233" s="6" t="s">
        <v>228</v>
      </c>
      <c r="C233" s="6" t="s">
        <v>1022</v>
      </c>
      <c r="D233" s="6" t="s">
        <v>27</v>
      </c>
      <c r="E233" s="6" t="s">
        <v>623</v>
      </c>
      <c r="F233" s="6" t="str">
        <f>IF(ISBLANK(E233), "", Table2[[#This Row],[unique_id]])</f>
        <v>outdoor_pool_filter_energy_daily</v>
      </c>
      <c r="G233" s="6" t="s">
        <v>375</v>
      </c>
      <c r="H233" s="6" t="s">
        <v>229</v>
      </c>
      <c r="I233" s="6" t="s">
        <v>141</v>
      </c>
      <c r="M233" s="6" t="s">
        <v>136</v>
      </c>
      <c r="T233" s="6"/>
      <c r="U233" s="6" t="s">
        <v>609</v>
      </c>
      <c r="V233" s="8"/>
      <c r="W233" s="8"/>
      <c r="X233" s="8"/>
      <c r="Y233" s="8"/>
      <c r="AB233" s="6" t="s">
        <v>390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1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2138</v>
      </c>
      <c r="B234" s="6" t="s">
        <v>808</v>
      </c>
      <c r="C234" s="6" t="s">
        <v>1022</v>
      </c>
      <c r="D234" s="6" t="s">
        <v>27</v>
      </c>
      <c r="E234" s="6" t="s">
        <v>625</v>
      </c>
      <c r="F234" s="6" t="str">
        <f>IF(ISBLANK(E234), "", Table2[[#This Row],[unique_id]])</f>
        <v>roof_water_heater_booster_energy_today</v>
      </c>
      <c r="G234" s="6" t="s">
        <v>626</v>
      </c>
      <c r="H234" s="6" t="s">
        <v>229</v>
      </c>
      <c r="I234" s="6" t="s">
        <v>141</v>
      </c>
      <c r="M234" s="6" t="s">
        <v>136</v>
      </c>
      <c r="T234" s="6"/>
      <c r="U234" s="6" t="s">
        <v>609</v>
      </c>
      <c r="V234" s="8"/>
      <c r="W234" s="8"/>
      <c r="X234" s="8"/>
      <c r="Y234" s="8"/>
      <c r="AB234" s="6" t="s">
        <v>390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1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2139</v>
      </c>
      <c r="B235" s="6" t="s">
        <v>26</v>
      </c>
      <c r="C235" s="6" t="s">
        <v>1128</v>
      </c>
      <c r="D235" s="6" t="s">
        <v>27</v>
      </c>
      <c r="E235" s="6" t="s">
        <v>1143</v>
      </c>
      <c r="F235" s="6" t="str">
        <f>IF(ISBLANK(E235), "", Table2[[#This Row],[unique_id]])</f>
        <v>kitchen_dish_washer_energy_daily</v>
      </c>
      <c r="G235" s="6" t="s">
        <v>239</v>
      </c>
      <c r="H235" s="6" t="s">
        <v>229</v>
      </c>
      <c r="I235" s="6" t="s">
        <v>141</v>
      </c>
      <c r="M235" s="6" t="s">
        <v>136</v>
      </c>
      <c r="T235" s="6"/>
      <c r="U235" s="6" t="s">
        <v>609</v>
      </c>
      <c r="V235" s="8"/>
      <c r="W235" s="8"/>
      <c r="X235" s="8"/>
      <c r="Y235" s="8"/>
      <c r="AB235" s="6" t="s">
        <v>390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1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2140</v>
      </c>
      <c r="B236" s="6" t="s">
        <v>26</v>
      </c>
      <c r="C236" s="6" t="s">
        <v>1128</v>
      </c>
      <c r="D236" s="6" t="s">
        <v>27</v>
      </c>
      <c r="E236" s="6" t="s">
        <v>1144</v>
      </c>
      <c r="F236" s="6" t="str">
        <f>IF(ISBLANK(E236), "", Table2[[#This Row],[unique_id]])</f>
        <v>laundry_clothes_dryer_energy_daily</v>
      </c>
      <c r="G236" s="6" t="s">
        <v>240</v>
      </c>
      <c r="H236" s="6" t="s">
        <v>229</v>
      </c>
      <c r="I236" s="6" t="s">
        <v>141</v>
      </c>
      <c r="M236" s="6" t="s">
        <v>136</v>
      </c>
      <c r="T236" s="6"/>
      <c r="U236" s="6" t="s">
        <v>609</v>
      </c>
      <c r="V236" s="8"/>
      <c r="W236" s="8"/>
      <c r="X236" s="8"/>
      <c r="Y236" s="8"/>
      <c r="AB236" s="6" t="s">
        <v>390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1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2141</v>
      </c>
      <c r="B237" s="6" t="s">
        <v>26</v>
      </c>
      <c r="C237" s="6" t="s">
        <v>1128</v>
      </c>
      <c r="D237" s="6" t="s">
        <v>27</v>
      </c>
      <c r="E237" s="6" t="s">
        <v>1127</v>
      </c>
      <c r="F237" s="6" t="str">
        <f>IF(ISBLANK(E237), "", Table2[[#This Row],[unique_id]])</f>
        <v>laundry_washing_machine_energy_daily</v>
      </c>
      <c r="G237" s="6" t="s">
        <v>238</v>
      </c>
      <c r="H237" s="6" t="s">
        <v>229</v>
      </c>
      <c r="I237" s="6" t="s">
        <v>141</v>
      </c>
      <c r="M237" s="6" t="s">
        <v>136</v>
      </c>
      <c r="T237" s="6"/>
      <c r="U237" s="6" t="s">
        <v>609</v>
      </c>
      <c r="V237" s="8"/>
      <c r="W237" s="8"/>
      <c r="X237" s="8"/>
      <c r="Y237" s="8"/>
      <c r="AB237" s="6" t="s">
        <v>390</v>
      </c>
      <c r="AD237" s="6" t="s">
        <v>259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1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2142</v>
      </c>
      <c r="B238" s="6" t="s">
        <v>26</v>
      </c>
      <c r="C238" s="6" t="s">
        <v>1128</v>
      </c>
      <c r="D238" s="6" t="s">
        <v>27</v>
      </c>
      <c r="E238" s="6" t="s">
        <v>1145</v>
      </c>
      <c r="F238" s="6" t="str">
        <f>IF(ISBLANK(E238), "", Table2[[#This Row],[unique_id]])</f>
        <v>kitchen_fridge_energy_daily</v>
      </c>
      <c r="G238" s="6" t="s">
        <v>234</v>
      </c>
      <c r="H238" s="6" t="s">
        <v>229</v>
      </c>
      <c r="I238" s="6" t="s">
        <v>141</v>
      </c>
      <c r="M238" s="6" t="s">
        <v>136</v>
      </c>
      <c r="T238" s="6"/>
      <c r="U238" s="6" t="s">
        <v>609</v>
      </c>
      <c r="V238" s="8"/>
      <c r="W238" s="8"/>
      <c r="X238" s="8"/>
      <c r="Y238" s="8"/>
      <c r="AB238" s="6" t="s">
        <v>390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1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2143</v>
      </c>
      <c r="B239" s="6" t="s">
        <v>26</v>
      </c>
      <c r="C239" s="6" t="s">
        <v>1128</v>
      </c>
      <c r="D239" s="6" t="s">
        <v>27</v>
      </c>
      <c r="E239" s="6" t="s">
        <v>1146</v>
      </c>
      <c r="F239" s="6" t="str">
        <f>IF(ISBLANK(E239), "", Table2[[#This Row],[unique_id]])</f>
        <v>deck_freezer_energy_daily</v>
      </c>
      <c r="G239" s="6" t="s">
        <v>235</v>
      </c>
      <c r="H239" s="6" t="s">
        <v>229</v>
      </c>
      <c r="I239" s="6" t="s">
        <v>141</v>
      </c>
      <c r="M239" s="6" t="s">
        <v>136</v>
      </c>
      <c r="T239" s="6"/>
      <c r="U239" s="6" t="s">
        <v>609</v>
      </c>
      <c r="V239" s="8"/>
      <c r="W239" s="8"/>
      <c r="X239" s="8"/>
      <c r="Y239" s="8"/>
      <c r="AB239" s="6" t="s">
        <v>390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1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2144</v>
      </c>
      <c r="B240" s="6" t="s">
        <v>26</v>
      </c>
      <c r="C240" s="6" t="s">
        <v>1128</v>
      </c>
      <c r="D240" s="6" t="s">
        <v>27</v>
      </c>
      <c r="E240" s="6" t="s">
        <v>1153</v>
      </c>
      <c r="F240" s="6" t="str">
        <f>IF(ISBLANK(E240), "", Table2[[#This Row],[unique_id]])</f>
        <v>bathroom_towel_rails_energy_daily</v>
      </c>
      <c r="G240" s="6" t="s">
        <v>629</v>
      </c>
      <c r="H240" s="6" t="s">
        <v>229</v>
      </c>
      <c r="I240" s="6" t="s">
        <v>141</v>
      </c>
      <c r="M240" s="6" t="s">
        <v>136</v>
      </c>
      <c r="T240" s="6"/>
      <c r="U240" s="6" t="s">
        <v>609</v>
      </c>
      <c r="V240" s="8"/>
      <c r="W240" s="8"/>
      <c r="X240" s="8"/>
      <c r="Y240" s="8"/>
      <c r="AB240" s="6" t="s">
        <v>390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1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2145</v>
      </c>
      <c r="B241" s="6" t="s">
        <v>26</v>
      </c>
      <c r="C241" s="6" t="s">
        <v>1128</v>
      </c>
      <c r="D241" s="6" t="s">
        <v>27</v>
      </c>
      <c r="E241" s="6" t="s">
        <v>1147</v>
      </c>
      <c r="F241" s="6" t="str">
        <f>IF(ISBLANK(E241), "", Table2[[#This Row],[unique_id]])</f>
        <v>study_outlet_energy_daily</v>
      </c>
      <c r="G241" s="6" t="s">
        <v>237</v>
      </c>
      <c r="H241" s="6" t="s">
        <v>229</v>
      </c>
      <c r="I241" s="6" t="s">
        <v>141</v>
      </c>
      <c r="M241" s="6" t="s">
        <v>136</v>
      </c>
      <c r="T241" s="6"/>
      <c r="U241" s="6" t="s">
        <v>609</v>
      </c>
      <c r="V241" s="8"/>
      <c r="W241" s="8"/>
      <c r="X241" s="8"/>
      <c r="Y241" s="8"/>
      <c r="AB241" s="6" t="s">
        <v>390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1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2146</v>
      </c>
      <c r="B242" s="6" t="s">
        <v>26</v>
      </c>
      <c r="C242" s="6" t="s">
        <v>1128</v>
      </c>
      <c r="D242" s="6" t="s">
        <v>27</v>
      </c>
      <c r="E242" s="6" t="s">
        <v>1148</v>
      </c>
      <c r="F242" s="6" t="str">
        <f>IF(ISBLANK(E242), "", Table2[[#This Row],[unique_id]])</f>
        <v>office_outlet_energy_daily</v>
      </c>
      <c r="G242" s="6" t="s">
        <v>236</v>
      </c>
      <c r="H242" s="6" t="s">
        <v>229</v>
      </c>
      <c r="I242" s="6" t="s">
        <v>141</v>
      </c>
      <c r="M242" s="6" t="s">
        <v>136</v>
      </c>
      <c r="T242" s="6"/>
      <c r="U242" s="6" t="s">
        <v>609</v>
      </c>
      <c r="V242" s="8"/>
      <c r="W242" s="8"/>
      <c r="X242" s="8"/>
      <c r="Y242" s="8"/>
      <c r="AB242" s="6" t="s">
        <v>390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1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2147</v>
      </c>
      <c r="B243" s="6" t="s">
        <v>26</v>
      </c>
      <c r="C243" s="6" t="s">
        <v>1128</v>
      </c>
      <c r="D243" s="6" t="s">
        <v>27</v>
      </c>
      <c r="E243" s="6" t="s">
        <v>1149</v>
      </c>
      <c r="F243" s="6" t="str">
        <f>IF(ISBLANK(E243), "", Table2[[#This Row],[unique_id]])</f>
        <v>roof_network_switch_energy_daily</v>
      </c>
      <c r="G243" s="6" t="s">
        <v>230</v>
      </c>
      <c r="H243" s="6" t="s">
        <v>229</v>
      </c>
      <c r="I243" s="6" t="s">
        <v>141</v>
      </c>
      <c r="T243" s="6"/>
      <c r="U243" s="6" t="s">
        <v>609</v>
      </c>
      <c r="V243" s="8"/>
      <c r="W243" s="8"/>
      <c r="X243" s="8"/>
      <c r="Y243" s="8"/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1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2148</v>
      </c>
      <c r="B244" s="6" t="s">
        <v>26</v>
      </c>
      <c r="C244" s="6" t="s">
        <v>1128</v>
      </c>
      <c r="D244" s="6" t="s">
        <v>27</v>
      </c>
      <c r="E244" s="6" t="s">
        <v>1150</v>
      </c>
      <c r="F244" s="6" t="str">
        <f>IF(ISBLANK(E244), "", Table2[[#This Row],[unique_id]])</f>
        <v>rack_modem_energy_daily</v>
      </c>
      <c r="G244" s="6" t="s">
        <v>232</v>
      </c>
      <c r="H244" s="6" t="s">
        <v>229</v>
      </c>
      <c r="I244" s="6" t="s">
        <v>141</v>
      </c>
      <c r="T244" s="6"/>
      <c r="U244" s="6" t="s">
        <v>609</v>
      </c>
      <c r="V244" s="8"/>
      <c r="W244" s="8"/>
      <c r="X244" s="8"/>
      <c r="Y244" s="8"/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1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2149</v>
      </c>
      <c r="B245" s="6" t="s">
        <v>26</v>
      </c>
      <c r="C245" s="6" t="s">
        <v>1128</v>
      </c>
      <c r="D245" s="6" t="s">
        <v>27</v>
      </c>
      <c r="E245" s="6" t="s">
        <v>1168</v>
      </c>
      <c r="F245" s="6" t="str">
        <f>IF(ISBLANK(E245), "", Table2[[#This Row],[unique_id]])</f>
        <v>audio_visual_devices_energy_daily</v>
      </c>
      <c r="G245" s="6" t="s">
        <v>1167</v>
      </c>
      <c r="H245" s="6" t="s">
        <v>229</v>
      </c>
      <c r="I245" s="6" t="s">
        <v>141</v>
      </c>
      <c r="M245" s="6" t="s">
        <v>136</v>
      </c>
      <c r="T245" s="6"/>
      <c r="U245" s="6" t="s">
        <v>609</v>
      </c>
      <c r="V245" s="8"/>
      <c r="W245" s="8"/>
      <c r="X245" s="8"/>
      <c r="Y245" s="8"/>
      <c r="AB245" s="6" t="s">
        <v>390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1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2150</v>
      </c>
      <c r="B246" s="6" t="s">
        <v>26</v>
      </c>
      <c r="C246" s="6" t="s">
        <v>1128</v>
      </c>
      <c r="D246" s="6" t="s">
        <v>27</v>
      </c>
      <c r="E246" s="6" t="s">
        <v>1116</v>
      </c>
      <c r="F246" s="6" t="str">
        <f>IF(ISBLANK(E246), "", Table2[[#This Row],[unique_id]])</f>
        <v>servers_network_energy_daily</v>
      </c>
      <c r="G246" s="6" t="s">
        <v>1109</v>
      </c>
      <c r="H246" s="6" t="s">
        <v>229</v>
      </c>
      <c r="I246" s="6" t="s">
        <v>141</v>
      </c>
      <c r="M246" s="6" t="s">
        <v>136</v>
      </c>
      <c r="T246" s="6"/>
      <c r="U246" s="6" t="s">
        <v>609</v>
      </c>
      <c r="V246" s="8"/>
      <c r="W246" s="8"/>
      <c r="X246" s="8"/>
      <c r="Y246" s="8"/>
      <c r="AB246" s="6" t="s">
        <v>390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1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2151</v>
      </c>
      <c r="B247" s="6" t="s">
        <v>26</v>
      </c>
      <c r="C247" s="6" t="s">
        <v>1128</v>
      </c>
      <c r="D247" s="6" t="s">
        <v>27</v>
      </c>
      <c r="E247" s="6" t="s">
        <v>1151</v>
      </c>
      <c r="F247" s="6" t="str">
        <f>IF(ISBLANK(E247), "", Table2[[#This Row],[unique_id]])</f>
        <v>rack_outlet_energy_daily</v>
      </c>
      <c r="G247" s="6" t="s">
        <v>403</v>
      </c>
      <c r="H247" s="6" t="s">
        <v>229</v>
      </c>
      <c r="I247" s="6" t="s">
        <v>141</v>
      </c>
      <c r="T247" s="6"/>
      <c r="U247" s="6" t="s">
        <v>609</v>
      </c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1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2152</v>
      </c>
      <c r="B248" s="6" t="s">
        <v>26</v>
      </c>
      <c r="C248" s="6" t="s">
        <v>1128</v>
      </c>
      <c r="D248" s="6" t="s">
        <v>27</v>
      </c>
      <c r="E248" s="6" t="s">
        <v>1152</v>
      </c>
      <c r="F248" s="6" t="str">
        <f>IF(ISBLANK(E248), "", Table2[[#This Row],[unique_id]])</f>
        <v>kitchen_fan_energy_daily</v>
      </c>
      <c r="G248" s="6" t="s">
        <v>231</v>
      </c>
      <c r="H248" s="6" t="s">
        <v>229</v>
      </c>
      <c r="I248" s="6" t="s">
        <v>141</v>
      </c>
      <c r="T248" s="6"/>
      <c r="U248" s="6" t="s">
        <v>609</v>
      </c>
      <c r="V248" s="8"/>
      <c r="W248" s="8"/>
      <c r="X248" s="8"/>
      <c r="Y248" s="8"/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1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2153</v>
      </c>
      <c r="B249" s="6" t="s">
        <v>26</v>
      </c>
      <c r="C249" s="6" t="s">
        <v>613</v>
      </c>
      <c r="D249" s="6" t="s">
        <v>395</v>
      </c>
      <c r="E249" s="6" t="s">
        <v>394</v>
      </c>
      <c r="F249" s="6" t="str">
        <f>IF(ISBLANK(E249), "", Table2[[#This Row],[unique_id]])</f>
        <v>column_break</v>
      </c>
      <c r="G249" s="6" t="s">
        <v>391</v>
      </c>
      <c r="H249" s="6" t="s">
        <v>229</v>
      </c>
      <c r="I249" s="6" t="s">
        <v>141</v>
      </c>
      <c r="M249" s="6" t="s">
        <v>392</v>
      </c>
      <c r="N249" s="6" t="s">
        <v>393</v>
      </c>
      <c r="T249" s="6"/>
      <c r="V249" s="8"/>
      <c r="W249" s="8"/>
      <c r="X249" s="8"/>
      <c r="Y249" s="8"/>
      <c r="AF249" s="8"/>
      <c r="AI249" s="6" t="str">
        <f>IF(ISBLANK(AG249),  "", _xlfn.CONCAT(LOWER(C249), "/", E249))</f>
        <v/>
      </c>
      <c r="AK249" s="6"/>
      <c r="AL249" s="31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2154</v>
      </c>
      <c r="B250" s="6" t="s">
        <v>228</v>
      </c>
      <c r="C250" s="6" t="s">
        <v>1128</v>
      </c>
      <c r="D250" s="6" t="s">
        <v>27</v>
      </c>
      <c r="E250" s="6" t="s">
        <v>252</v>
      </c>
      <c r="F250" s="6" t="str">
        <f>IF(ISBLANK(E250), "", Table2[[#This Row],[unique_id]])</f>
        <v>home_energy_weekly</v>
      </c>
      <c r="G250" s="6" t="s">
        <v>380</v>
      </c>
      <c r="H250" s="6" t="s">
        <v>251</v>
      </c>
      <c r="I250" s="6" t="s">
        <v>141</v>
      </c>
      <c r="M250" s="6" t="s">
        <v>90</v>
      </c>
      <c r="T250" s="6"/>
      <c r="U250" s="6" t="s">
        <v>609</v>
      </c>
      <c r="V250" s="8"/>
      <c r="W250" s="8"/>
      <c r="X250" s="8"/>
      <c r="Y250" s="8"/>
      <c r="AB250" s="6" t="s">
        <v>390</v>
      </c>
      <c r="AD250" s="6" t="s">
        <v>259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1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2155</v>
      </c>
      <c r="B251" s="6" t="s">
        <v>228</v>
      </c>
      <c r="C251" s="6" t="s">
        <v>1128</v>
      </c>
      <c r="D251" s="6" t="s">
        <v>27</v>
      </c>
      <c r="E251" s="6" t="s">
        <v>387</v>
      </c>
      <c r="F251" s="6" t="str">
        <f>IF(ISBLANK(E251), "", Table2[[#This Row],[unique_id]])</f>
        <v>home_base_energy_weekly</v>
      </c>
      <c r="G251" s="6" t="s">
        <v>378</v>
      </c>
      <c r="H251" s="6" t="s">
        <v>251</v>
      </c>
      <c r="I251" s="6" t="s">
        <v>141</v>
      </c>
      <c r="M251" s="6" t="s">
        <v>90</v>
      </c>
      <c r="T251" s="6"/>
      <c r="U251" s="6" t="s">
        <v>609</v>
      </c>
      <c r="V251" s="8"/>
      <c r="W251" s="8"/>
      <c r="X251" s="8"/>
      <c r="Y251" s="8"/>
      <c r="AB251" s="6" t="s">
        <v>390</v>
      </c>
      <c r="AD251" s="6" t="s">
        <v>259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1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2156</v>
      </c>
      <c r="B252" s="6" t="s">
        <v>228</v>
      </c>
      <c r="C252" s="6" t="s">
        <v>1128</v>
      </c>
      <c r="D252" s="6" t="s">
        <v>27</v>
      </c>
      <c r="E252" s="6" t="s">
        <v>388</v>
      </c>
      <c r="F252" s="6" t="str">
        <f>IF(ISBLANK(E252), "", Table2[[#This Row],[unique_id]])</f>
        <v>home_peak_energy_weekly</v>
      </c>
      <c r="G252" s="6" t="s">
        <v>379</v>
      </c>
      <c r="H252" s="6" t="s">
        <v>251</v>
      </c>
      <c r="I252" s="6" t="s">
        <v>141</v>
      </c>
      <c r="M252" s="6" t="s">
        <v>90</v>
      </c>
      <c r="T252" s="6"/>
      <c r="U252" s="6" t="s">
        <v>609</v>
      </c>
      <c r="V252" s="8"/>
      <c r="W252" s="8"/>
      <c r="X252" s="8"/>
      <c r="Y252" s="8"/>
      <c r="AB252" s="6" t="s">
        <v>390</v>
      </c>
      <c r="AD252" s="6" t="s">
        <v>259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1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2157</v>
      </c>
      <c r="B253" s="6" t="s">
        <v>228</v>
      </c>
      <c r="C253" s="6" t="s">
        <v>1128</v>
      </c>
      <c r="D253" s="6" t="s">
        <v>27</v>
      </c>
      <c r="E253" s="6" t="s">
        <v>253</v>
      </c>
      <c r="F253" s="6" t="str">
        <f>IF(ISBLANK(E253), "", Table2[[#This Row],[unique_id]])</f>
        <v>home_energy_monthly</v>
      </c>
      <c r="G253" s="6" t="s">
        <v>380</v>
      </c>
      <c r="H253" s="6" t="s">
        <v>254</v>
      </c>
      <c r="I253" s="6" t="s">
        <v>141</v>
      </c>
      <c r="M253" s="6" t="s">
        <v>90</v>
      </c>
      <c r="T253" s="6"/>
      <c r="U253" s="6" t="s">
        <v>609</v>
      </c>
      <c r="V253" s="8"/>
      <c r="W253" s="8"/>
      <c r="X253" s="8"/>
      <c r="Y253" s="8"/>
      <c r="AB253" s="6" t="s">
        <v>390</v>
      </c>
      <c r="AD253" s="6" t="s">
        <v>259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K253" s="6"/>
      <c r="AL253" s="31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2158</v>
      </c>
      <c r="B254" s="6" t="s">
        <v>228</v>
      </c>
      <c r="C254" s="6" t="s">
        <v>1128</v>
      </c>
      <c r="D254" s="6" t="s">
        <v>27</v>
      </c>
      <c r="E254" s="6" t="s">
        <v>385</v>
      </c>
      <c r="F254" s="6" t="str">
        <f>IF(ISBLANK(E254), "", Table2[[#This Row],[unique_id]])</f>
        <v>home_base_energy_monthly</v>
      </c>
      <c r="G254" s="6" t="s">
        <v>378</v>
      </c>
      <c r="H254" s="6" t="s">
        <v>254</v>
      </c>
      <c r="I254" s="6" t="s">
        <v>141</v>
      </c>
      <c r="M254" s="6" t="s">
        <v>90</v>
      </c>
      <c r="T254" s="6"/>
      <c r="U254" s="6" t="s">
        <v>609</v>
      </c>
      <c r="V254" s="8"/>
      <c r="W254" s="8"/>
      <c r="X254" s="8"/>
      <c r="Y254" s="8"/>
      <c r="AB254" s="6" t="s">
        <v>390</v>
      </c>
      <c r="AD254" s="6" t="s">
        <v>259</v>
      </c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1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2159</v>
      </c>
      <c r="B255" s="6" t="s">
        <v>228</v>
      </c>
      <c r="C255" s="6" t="s">
        <v>1128</v>
      </c>
      <c r="D255" s="6" t="s">
        <v>27</v>
      </c>
      <c r="E255" s="6" t="s">
        <v>386</v>
      </c>
      <c r="F255" s="6" t="str">
        <f>IF(ISBLANK(E255), "", Table2[[#This Row],[unique_id]])</f>
        <v>home_peak_energy_monthly</v>
      </c>
      <c r="G255" s="6" t="s">
        <v>379</v>
      </c>
      <c r="H255" s="6" t="s">
        <v>254</v>
      </c>
      <c r="I255" s="6" t="s">
        <v>141</v>
      </c>
      <c r="M255" s="6" t="s">
        <v>90</v>
      </c>
      <c r="T255" s="6"/>
      <c r="U255" s="6" t="s">
        <v>609</v>
      </c>
      <c r="V255" s="8"/>
      <c r="W255" s="8"/>
      <c r="X255" s="8"/>
      <c r="Y255" s="8"/>
      <c r="AB255" s="6" t="s">
        <v>390</v>
      </c>
      <c r="AD255" s="6" t="s">
        <v>259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1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2160</v>
      </c>
      <c r="B256" s="6" t="s">
        <v>228</v>
      </c>
      <c r="C256" s="6" t="s">
        <v>1128</v>
      </c>
      <c r="D256" s="6" t="s">
        <v>27</v>
      </c>
      <c r="E256" s="6" t="s">
        <v>255</v>
      </c>
      <c r="F256" s="6" t="str">
        <f>IF(ISBLANK(E256), "", Table2[[#This Row],[unique_id]])</f>
        <v>home_energy_yearly</v>
      </c>
      <c r="G256" s="6" t="s">
        <v>380</v>
      </c>
      <c r="H256" s="6" t="s">
        <v>256</v>
      </c>
      <c r="I256" s="6" t="s">
        <v>141</v>
      </c>
      <c r="M256" s="6" t="s">
        <v>90</v>
      </c>
      <c r="T256" s="6"/>
      <c r="U256" s="6" t="s">
        <v>609</v>
      </c>
      <c r="V256" s="8"/>
      <c r="W256" s="8"/>
      <c r="X256" s="8"/>
      <c r="Y256" s="8"/>
      <c r="AB256" s="6" t="s">
        <v>390</v>
      </c>
      <c r="AD256" s="6" t="s">
        <v>259</v>
      </c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1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2161</v>
      </c>
      <c r="B257" s="6" t="s">
        <v>228</v>
      </c>
      <c r="C257" s="6" t="s">
        <v>1128</v>
      </c>
      <c r="D257" s="6" t="s">
        <v>27</v>
      </c>
      <c r="E257" s="6" t="s">
        <v>383</v>
      </c>
      <c r="F257" s="6" t="str">
        <f>IF(ISBLANK(E257), "", Table2[[#This Row],[unique_id]])</f>
        <v>home_base_energy_yearly</v>
      </c>
      <c r="G257" s="6" t="s">
        <v>378</v>
      </c>
      <c r="H257" s="6" t="s">
        <v>256</v>
      </c>
      <c r="I257" s="6" t="s">
        <v>141</v>
      </c>
      <c r="M257" s="6" t="s">
        <v>90</v>
      </c>
      <c r="T257" s="6"/>
      <c r="U257" s="6" t="s">
        <v>609</v>
      </c>
      <c r="V257" s="8"/>
      <c r="W257" s="8"/>
      <c r="X257" s="8"/>
      <c r="Y257" s="8"/>
      <c r="AB257" s="6" t="s">
        <v>390</v>
      </c>
      <c r="AD257" s="6" t="s">
        <v>259</v>
      </c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1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2162</v>
      </c>
      <c r="B258" s="6" t="s">
        <v>228</v>
      </c>
      <c r="C258" s="6" t="s">
        <v>1128</v>
      </c>
      <c r="D258" s="6" t="s">
        <v>27</v>
      </c>
      <c r="E258" s="6" t="s">
        <v>384</v>
      </c>
      <c r="F258" s="6" t="str">
        <f>IF(ISBLANK(E258), "", Table2[[#This Row],[unique_id]])</f>
        <v>home_peak_energy_yearly</v>
      </c>
      <c r="G258" s="6" t="s">
        <v>379</v>
      </c>
      <c r="H258" s="6" t="s">
        <v>256</v>
      </c>
      <c r="I258" s="6" t="s">
        <v>141</v>
      </c>
      <c r="M258" s="6" t="s">
        <v>90</v>
      </c>
      <c r="T258" s="6"/>
      <c r="U258" s="6" t="s">
        <v>609</v>
      </c>
      <c r="V258" s="8"/>
      <c r="W258" s="8"/>
      <c r="X258" s="8"/>
      <c r="Y258" s="8"/>
      <c r="AB258" s="6" t="s">
        <v>390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1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2400</v>
      </c>
      <c r="B259" s="6" t="s">
        <v>26</v>
      </c>
      <c r="C259" s="6" t="s">
        <v>188</v>
      </c>
      <c r="D259" s="6" t="s">
        <v>27</v>
      </c>
      <c r="E259" s="6" t="s">
        <v>142</v>
      </c>
      <c r="F259" s="6" t="str">
        <f>IF(ISBLANK(E259), "", Table2[[#This Row],[unique_id]])</f>
        <v>withings_weight_kg_graham</v>
      </c>
      <c r="G259" s="6" t="s">
        <v>329</v>
      </c>
      <c r="H259" s="6" t="s">
        <v>330</v>
      </c>
      <c r="I259" s="6" t="s">
        <v>143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1"/>
      <c r="AM259" s="6" t="s">
        <v>495</v>
      </c>
      <c r="AN259" s="8" t="s">
        <v>498</v>
      </c>
      <c r="AO259" s="6" t="s">
        <v>497</v>
      </c>
      <c r="AP259" s="6" t="s">
        <v>499</v>
      </c>
      <c r="AQ259" s="6" t="s">
        <v>188</v>
      </c>
      <c r="AS259" s="6" t="s">
        <v>496</v>
      </c>
      <c r="AU259" s="6" t="s">
        <v>511</v>
      </c>
      <c r="AV259" s="13" t="s">
        <v>593</v>
      </c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>[["mac", "00:24:e4:af:5a:e6"]]</v>
      </c>
    </row>
    <row r="260" spans="1:52" ht="16" customHeight="1">
      <c r="A260" s="6">
        <v>2500</v>
      </c>
      <c r="B260" s="6" t="s">
        <v>808</v>
      </c>
      <c r="C260" s="6" t="s">
        <v>306</v>
      </c>
      <c r="D260" s="6" t="s">
        <v>27</v>
      </c>
      <c r="E260" s="6" t="s">
        <v>297</v>
      </c>
      <c r="F260" s="6" t="str">
        <f>IF(ISBLANK(E260), "", Table2[[#This Row],[unique_id]])</f>
        <v>network_internet_uptime</v>
      </c>
      <c r="G260" s="6" t="s">
        <v>316</v>
      </c>
      <c r="H260" s="6" t="s">
        <v>1064</v>
      </c>
      <c r="I260" s="6" t="s">
        <v>321</v>
      </c>
      <c r="M260" s="6" t="s">
        <v>136</v>
      </c>
      <c r="T260" s="6"/>
      <c r="V260" s="8"/>
      <c r="W260" s="8"/>
      <c r="X260" s="8"/>
      <c r="Y260" s="8"/>
      <c r="AA260" s="6" t="s">
        <v>31</v>
      </c>
      <c r="AB260" s="6" t="s">
        <v>298</v>
      </c>
      <c r="AD260" s="6" t="s">
        <v>318</v>
      </c>
      <c r="AE260" s="6">
        <v>200</v>
      </c>
      <c r="AF260" s="8" t="s">
        <v>34</v>
      </c>
      <c r="AG260" s="6" t="s">
        <v>302</v>
      </c>
      <c r="AH260" s="6" t="str">
        <f>IF(ISBLANK(AG260),  "", _xlfn.CONCAT("haas/entity/sensor/", LOWER(C260), "/", E260, "/config"))</f>
        <v>haas/entity/sensor/internet/network_internet_uptime/config</v>
      </c>
      <c r="AI260" s="6" t="s">
        <v>1053</v>
      </c>
      <c r="AK260" s="6">
        <v>1</v>
      </c>
      <c r="AL260" s="29"/>
      <c r="AM260" s="6" t="s">
        <v>1056</v>
      </c>
      <c r="AN260" s="8" t="s">
        <v>1054</v>
      </c>
      <c r="AO260" s="6" t="s">
        <v>1055</v>
      </c>
      <c r="AP260" s="6" t="s">
        <v>1057</v>
      </c>
      <c r="AQ260" s="6" t="s">
        <v>301</v>
      </c>
      <c r="AS260" s="6" t="s">
        <v>172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2501</v>
      </c>
      <c r="B261" s="6" t="s">
        <v>26</v>
      </c>
      <c r="C261" s="6" t="s">
        <v>306</v>
      </c>
      <c r="D261" s="6" t="s">
        <v>27</v>
      </c>
      <c r="E261" s="6" t="s">
        <v>293</v>
      </c>
      <c r="F261" s="6" t="str">
        <f>IF(ISBLANK(E261), "", Table2[[#This Row],[unique_id]])</f>
        <v>network_internet_ping</v>
      </c>
      <c r="G261" s="6" t="s">
        <v>294</v>
      </c>
      <c r="H261" s="6" t="s">
        <v>1064</v>
      </c>
      <c r="I261" s="6" t="s">
        <v>321</v>
      </c>
      <c r="M261" s="6" t="s">
        <v>136</v>
      </c>
      <c r="T261" s="6"/>
      <c r="V261" s="8"/>
      <c r="W261" s="8"/>
      <c r="X261" s="8"/>
      <c r="Y261" s="8"/>
      <c r="AA261" s="6" t="s">
        <v>31</v>
      </c>
      <c r="AB261" s="6" t="s">
        <v>299</v>
      </c>
      <c r="AC261" s="6" t="s">
        <v>1058</v>
      </c>
      <c r="AD261" s="6" t="s">
        <v>317</v>
      </c>
      <c r="AE261" s="6">
        <v>200</v>
      </c>
      <c r="AF261" s="8" t="s">
        <v>34</v>
      </c>
      <c r="AG261" s="6" t="s">
        <v>303</v>
      </c>
      <c r="AH261" s="6" t="str">
        <f>IF(ISBLANK(AG261),  "", _xlfn.CONCAT("haas/entity/sensor/", LOWER(C261), "/", E261, "/config"))</f>
        <v>haas/entity/sensor/internet/network_internet_ping/config</v>
      </c>
      <c r="AI261" s="6" t="s">
        <v>1053</v>
      </c>
      <c r="AJ261" s="42" t="s">
        <v>1060</v>
      </c>
      <c r="AK261" s="6">
        <v>1</v>
      </c>
      <c r="AL261" s="29"/>
      <c r="AM261" s="6" t="s">
        <v>1056</v>
      </c>
      <c r="AN261" s="8" t="s">
        <v>1054</v>
      </c>
      <c r="AO261" s="6" t="s">
        <v>1055</v>
      </c>
      <c r="AP261" s="6" t="s">
        <v>1057</v>
      </c>
      <c r="AQ261" s="6" t="s">
        <v>301</v>
      </c>
      <c r="AS261" s="6" t="s">
        <v>172</v>
      </c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2502</v>
      </c>
      <c r="B262" s="6" t="s">
        <v>26</v>
      </c>
      <c r="C262" s="6" t="s">
        <v>306</v>
      </c>
      <c r="D262" s="6" t="s">
        <v>27</v>
      </c>
      <c r="E262" s="6" t="s">
        <v>291</v>
      </c>
      <c r="F262" s="6" t="str">
        <f>IF(ISBLANK(E262), "", Table2[[#This Row],[unique_id]])</f>
        <v>network_internet_upload</v>
      </c>
      <c r="G262" s="6" t="s">
        <v>295</v>
      </c>
      <c r="H262" s="6" t="s">
        <v>1064</v>
      </c>
      <c r="I262" s="6" t="s">
        <v>321</v>
      </c>
      <c r="M262" s="6" t="s">
        <v>136</v>
      </c>
      <c r="T262" s="6"/>
      <c r="V262" s="8"/>
      <c r="W262" s="8"/>
      <c r="X262" s="8"/>
      <c r="Y262" s="8"/>
      <c r="AA262" s="6" t="s">
        <v>31</v>
      </c>
      <c r="AB262" s="6" t="s">
        <v>300</v>
      </c>
      <c r="AC262" s="6" t="s">
        <v>1059</v>
      </c>
      <c r="AD262" s="6" t="s">
        <v>319</v>
      </c>
      <c r="AE262" s="6">
        <v>200</v>
      </c>
      <c r="AF262" s="8" t="s">
        <v>34</v>
      </c>
      <c r="AG262" s="6" t="s">
        <v>304</v>
      </c>
      <c r="AH262" s="6" t="str">
        <f>IF(ISBLANK(AG262),  "", _xlfn.CONCAT("haas/entity/sensor/", LOWER(C262), "/", E262, "/config"))</f>
        <v>haas/entity/sensor/internet/network_internet_upload/config</v>
      </c>
      <c r="AI262" s="6" t="s">
        <v>1053</v>
      </c>
      <c r="AJ262" s="42" t="s">
        <v>1061</v>
      </c>
      <c r="AK262" s="6">
        <v>1</v>
      </c>
      <c r="AL262" s="29"/>
      <c r="AM262" s="6" t="s">
        <v>1056</v>
      </c>
      <c r="AN262" s="8" t="s">
        <v>1054</v>
      </c>
      <c r="AO262" s="6" t="s">
        <v>1055</v>
      </c>
      <c r="AP262" s="6" t="s">
        <v>1057</v>
      </c>
      <c r="AQ262" s="6" t="s">
        <v>301</v>
      </c>
      <c r="AS262" s="6" t="s">
        <v>172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2503</v>
      </c>
      <c r="B263" s="6" t="s">
        <v>26</v>
      </c>
      <c r="C263" s="6" t="s">
        <v>306</v>
      </c>
      <c r="D263" s="6" t="s">
        <v>27</v>
      </c>
      <c r="E263" s="6" t="s">
        <v>292</v>
      </c>
      <c r="F263" s="6" t="str">
        <f>IF(ISBLANK(E263), "", Table2[[#This Row],[unique_id]])</f>
        <v>network_internet_download</v>
      </c>
      <c r="G263" s="6" t="s">
        <v>296</v>
      </c>
      <c r="H263" s="6" t="s">
        <v>1064</v>
      </c>
      <c r="I263" s="6" t="s">
        <v>321</v>
      </c>
      <c r="M263" s="6" t="s">
        <v>136</v>
      </c>
      <c r="T263" s="6"/>
      <c r="V263" s="8"/>
      <c r="W263" s="8"/>
      <c r="X263" s="8"/>
      <c r="Y263" s="8"/>
      <c r="AA263" s="6" t="s">
        <v>31</v>
      </c>
      <c r="AB263" s="6" t="s">
        <v>300</v>
      </c>
      <c r="AC263" s="6" t="s">
        <v>1059</v>
      </c>
      <c r="AD263" s="6" t="s">
        <v>320</v>
      </c>
      <c r="AE263" s="6">
        <v>200</v>
      </c>
      <c r="AF263" s="8" t="s">
        <v>34</v>
      </c>
      <c r="AG263" s="6" t="s">
        <v>305</v>
      </c>
      <c r="AH263" s="6" t="str">
        <f>IF(ISBLANK(AG263),  "", _xlfn.CONCAT("haas/entity/sensor/", LOWER(C263), "/", E263, "/config"))</f>
        <v>haas/entity/sensor/internet/network_internet_download/config</v>
      </c>
      <c r="AI263" s="6" t="s">
        <v>1053</v>
      </c>
      <c r="AJ263" s="42" t="s">
        <v>1062</v>
      </c>
      <c r="AK263" s="6">
        <v>1</v>
      </c>
      <c r="AL263" s="29"/>
      <c r="AM263" s="6" t="s">
        <v>1056</v>
      </c>
      <c r="AN263" s="8" t="s">
        <v>1054</v>
      </c>
      <c r="AO263" s="6" t="s">
        <v>1055</v>
      </c>
      <c r="AP263" s="6" t="s">
        <v>1057</v>
      </c>
      <c r="AQ263" s="6" t="s">
        <v>301</v>
      </c>
      <c r="AS263" s="6" t="s">
        <v>172</v>
      </c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2504</v>
      </c>
      <c r="B264" s="6" t="s">
        <v>26</v>
      </c>
      <c r="C264" s="6" t="s">
        <v>306</v>
      </c>
      <c r="D264" s="6" t="s">
        <v>27</v>
      </c>
      <c r="E264" s="6" t="s">
        <v>1049</v>
      </c>
      <c r="F264" s="6" t="str">
        <f>IF(ISBLANK(E264), "", Table2[[#This Row],[unique_id]])</f>
        <v>network_certifcate_expiry</v>
      </c>
      <c r="G264" s="6" t="s">
        <v>1050</v>
      </c>
      <c r="H264" s="6" t="s">
        <v>1064</v>
      </c>
      <c r="I264" s="6" t="s">
        <v>321</v>
      </c>
      <c r="M264" s="6" t="s">
        <v>136</v>
      </c>
      <c r="T264" s="6"/>
      <c r="V264" s="8"/>
      <c r="W264" s="8"/>
      <c r="X264" s="8"/>
      <c r="Y264" s="8"/>
      <c r="AA264" s="6" t="s">
        <v>31</v>
      </c>
      <c r="AB264" s="6" t="s">
        <v>298</v>
      </c>
      <c r="AD264" s="6" t="s">
        <v>1051</v>
      </c>
      <c r="AE264" s="6">
        <v>200</v>
      </c>
      <c r="AF264" s="8" t="s">
        <v>34</v>
      </c>
      <c r="AG264" s="6" t="s">
        <v>1052</v>
      </c>
      <c r="AH264" s="6" t="str">
        <f>IF(ISBLANK(AG264),  "", _xlfn.CONCAT("haas/entity/sensor/", LOWER(C264), "/", E264, "/config"))</f>
        <v>haas/entity/sensor/internet/network_certifcate_expiry/config</v>
      </c>
      <c r="AI264" s="6" t="s">
        <v>1053</v>
      </c>
      <c r="AJ264" s="42" t="s">
        <v>1063</v>
      </c>
      <c r="AK264" s="6">
        <v>1</v>
      </c>
      <c r="AL264" s="29"/>
      <c r="AM264" s="6" t="s">
        <v>1056</v>
      </c>
      <c r="AN264" s="8" t="s">
        <v>1054</v>
      </c>
      <c r="AO264" s="6" t="s">
        <v>1055</v>
      </c>
      <c r="AP264" s="6" t="s">
        <v>1057</v>
      </c>
      <c r="AQ264" s="6" t="s">
        <v>301</v>
      </c>
      <c r="AS264" s="6" t="s">
        <v>172</v>
      </c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2505</v>
      </c>
      <c r="B265" s="6" t="s">
        <v>808</v>
      </c>
      <c r="C265" s="6" t="s">
        <v>151</v>
      </c>
      <c r="D265" s="6" t="s">
        <v>355</v>
      </c>
      <c r="E265" s="6" t="s">
        <v>1046</v>
      </c>
      <c r="F265" s="6" t="str">
        <f>IF(ISBLANK(E265), "", Table2[[#This Row],[unique_id]])</f>
        <v>network_refresh_zigbee_router_lqi</v>
      </c>
      <c r="G265" s="6" t="s">
        <v>1047</v>
      </c>
      <c r="H265" s="6" t="s">
        <v>1044</v>
      </c>
      <c r="I265" s="6" t="s">
        <v>321</v>
      </c>
      <c r="M265" s="6" t="s">
        <v>275</v>
      </c>
      <c r="T265" s="6"/>
      <c r="V265" s="8"/>
      <c r="W265" s="8"/>
      <c r="X265" s="8"/>
      <c r="Y265" s="8"/>
      <c r="AD265" s="6" t="s">
        <v>1048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J265" s="12"/>
      <c r="AK265" s="6"/>
      <c r="AL265" s="30"/>
      <c r="AM265" s="6"/>
      <c r="AN265" s="8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2506</v>
      </c>
      <c r="B266" s="6" t="s">
        <v>26</v>
      </c>
      <c r="C266" s="6" t="s">
        <v>631</v>
      </c>
      <c r="D266" s="6" t="s">
        <v>27</v>
      </c>
      <c r="E266" s="6" t="s">
        <v>1038</v>
      </c>
      <c r="F266" s="6" t="str">
        <f>IF(ISBLANK(E266), "", Table2[[#This Row],[unique_id]])</f>
        <v>template_driveway_repeater_linkquality_percentage</v>
      </c>
      <c r="G266" s="6" t="s">
        <v>1029</v>
      </c>
      <c r="H266" s="6" t="s">
        <v>1044</v>
      </c>
      <c r="I266" s="6" t="s">
        <v>321</v>
      </c>
      <c r="M266" s="6" t="s">
        <v>275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J266" s="12"/>
      <c r="AK266" s="6"/>
      <c r="AL266" s="30"/>
      <c r="AM266" s="6"/>
      <c r="AN266" s="8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2507</v>
      </c>
      <c r="B267" s="6" t="s">
        <v>26</v>
      </c>
      <c r="C267" s="6" t="s">
        <v>631</v>
      </c>
      <c r="D267" s="6" t="s">
        <v>27</v>
      </c>
      <c r="E267" s="6" t="s">
        <v>1039</v>
      </c>
      <c r="F267" s="6" t="str">
        <f>IF(ISBLANK(E267), "", Table2[[#This Row],[unique_id]])</f>
        <v>template_landing_repeater_linkquality_percentage</v>
      </c>
      <c r="G267" s="6" t="s">
        <v>1030</v>
      </c>
      <c r="H267" s="6" t="s">
        <v>1044</v>
      </c>
      <c r="I267" s="6" t="s">
        <v>321</v>
      </c>
      <c r="M267" s="6" t="s">
        <v>275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J267" s="12"/>
      <c r="AK267" s="6"/>
      <c r="AL267" s="30"/>
      <c r="AM267" s="6"/>
      <c r="AN267" s="8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2508</v>
      </c>
      <c r="B268" s="6" t="s">
        <v>26</v>
      </c>
      <c r="C268" s="6" t="s">
        <v>631</v>
      </c>
      <c r="D268" s="6" t="s">
        <v>27</v>
      </c>
      <c r="E268" s="6" t="s">
        <v>1040</v>
      </c>
      <c r="F268" s="6" t="str">
        <f>IF(ISBLANK(E268), "", Table2[[#This Row],[unique_id]])</f>
        <v>template_garden_repeater_linkquality_percentage</v>
      </c>
      <c r="G268" s="6" t="s">
        <v>1027</v>
      </c>
      <c r="H268" s="6" t="s">
        <v>1044</v>
      </c>
      <c r="I268" s="6" t="s">
        <v>321</v>
      </c>
      <c r="M268" s="6" t="s">
        <v>275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J268" s="12"/>
      <c r="AK268" s="6"/>
      <c r="AL268" s="30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2509</v>
      </c>
      <c r="B269" s="6" t="s">
        <v>26</v>
      </c>
      <c r="C269" s="6" t="s">
        <v>462</v>
      </c>
      <c r="D269" s="6" t="s">
        <v>27</v>
      </c>
      <c r="E269" s="6" t="s">
        <v>1042</v>
      </c>
      <c r="F269" s="6" t="str">
        <f>IF(ISBLANK(E269), "", Table2[[#This Row],[unique_id]])</f>
        <v>template_kitchen_fan_outlet_linkquality_percentage</v>
      </c>
      <c r="G269" s="6" t="s">
        <v>904</v>
      </c>
      <c r="H269" s="6" t="s">
        <v>1044</v>
      </c>
      <c r="I269" s="6" t="s">
        <v>321</v>
      </c>
      <c r="M269" s="6" t="s">
        <v>275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J269" s="12"/>
      <c r="AK269" s="6"/>
      <c r="AL269" s="30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2510</v>
      </c>
      <c r="B270" s="6" t="s">
        <v>26</v>
      </c>
      <c r="C270" s="6" t="s">
        <v>462</v>
      </c>
      <c r="D270" s="6" t="s">
        <v>27</v>
      </c>
      <c r="E270" s="6" t="s">
        <v>1041</v>
      </c>
      <c r="F270" s="6" t="str">
        <f>IF(ISBLANK(E270), "", Table2[[#This Row],[unique_id]])</f>
        <v>template_deck_fans_outlet_linkquality_percentage</v>
      </c>
      <c r="G270" s="6" t="s">
        <v>905</v>
      </c>
      <c r="H270" s="6" t="s">
        <v>1044</v>
      </c>
      <c r="I270" s="6" t="s">
        <v>321</v>
      </c>
      <c r="M270" s="6" t="s">
        <v>275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J270" s="12"/>
      <c r="AK270" s="6"/>
      <c r="AL270" s="30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2511</v>
      </c>
      <c r="B271" s="6" t="s">
        <v>26</v>
      </c>
      <c r="C271" s="6" t="s">
        <v>462</v>
      </c>
      <c r="D271" s="6" t="s">
        <v>27</v>
      </c>
      <c r="E271" s="6" t="s">
        <v>1043</v>
      </c>
      <c r="F271" s="6" t="str">
        <f>IF(ISBLANK(E271), "", Table2[[#This Row],[unique_id]])</f>
        <v>template_edwin_wardrobe_outlet_linkquality_percentage</v>
      </c>
      <c r="G271" s="6" t="s">
        <v>1036</v>
      </c>
      <c r="H271" s="6" t="s">
        <v>1044</v>
      </c>
      <c r="I271" s="6" t="s">
        <v>321</v>
      </c>
      <c r="M271" s="6" t="s">
        <v>275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J271" s="12"/>
      <c r="AK271" s="6"/>
      <c r="AL271" s="30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2512</v>
      </c>
      <c r="B272" s="6" t="s">
        <v>26</v>
      </c>
      <c r="C272" s="6" t="s">
        <v>39</v>
      </c>
      <c r="D272" s="6" t="s">
        <v>27</v>
      </c>
      <c r="E272" s="6" t="s">
        <v>178</v>
      </c>
      <c r="F272" s="6" t="str">
        <f>IF(ISBLANK(E272), "", Table2[[#This Row],[unique_id]])</f>
        <v>weatherstation_coms_signal_quality</v>
      </c>
      <c r="G272" s="6" t="s">
        <v>967</v>
      </c>
      <c r="H272" s="6" t="s">
        <v>1045</v>
      </c>
      <c r="I272" s="6" t="s">
        <v>321</v>
      </c>
      <c r="T272" s="6"/>
      <c r="V272" s="8"/>
      <c r="W272" s="8"/>
      <c r="X272" s="8"/>
      <c r="Y272" s="8"/>
      <c r="AE272" s="6">
        <v>300</v>
      </c>
      <c r="AF272" s="8" t="s">
        <v>34</v>
      </c>
      <c r="AG272" s="6" t="s">
        <v>86</v>
      </c>
      <c r="AH272" s="6" t="str">
        <f>IF(ISBLANK(AG272),  "", _xlfn.CONCAT("haas/entity/sensor/", LOWER(C272), "/", E272, "/config"))</f>
        <v>haas/entity/sensor/weewx/weatherstation_coms_signal_quality/config</v>
      </c>
      <c r="AI272" s="6" t="str">
        <f>IF(ISBLANK(AG272),  "", _xlfn.CONCAT(LOWER(C272), "/", E272))</f>
        <v>weewx/weatherstation_coms_signal_quality</v>
      </c>
      <c r="AJ272" s="12" t="s">
        <v>332</v>
      </c>
      <c r="AK272" s="6">
        <v>1</v>
      </c>
      <c r="AL272" s="29"/>
      <c r="AM272" s="6" t="s">
        <v>454</v>
      </c>
      <c r="AN272" s="8">
        <v>3.15</v>
      </c>
      <c r="AO272" s="6" t="s">
        <v>429</v>
      </c>
      <c r="AP272" s="6" t="s">
        <v>36</v>
      </c>
      <c r="AQ272" s="6" t="s">
        <v>37</v>
      </c>
      <c r="AS272" s="6" t="s">
        <v>28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2513</v>
      </c>
      <c r="B273" s="6" t="s">
        <v>26</v>
      </c>
      <c r="C273" s="6" t="s">
        <v>39</v>
      </c>
      <c r="D273" s="6" t="s">
        <v>27</v>
      </c>
      <c r="E273" s="6" t="s">
        <v>1037</v>
      </c>
      <c r="F273" s="6" t="str">
        <f>IF(ISBLANK(E273), "", Table2[[#This Row],[unique_id]])</f>
        <v>template_weatherstation_coms_signal_quality_percentage</v>
      </c>
      <c r="G273" s="6" t="s">
        <v>967</v>
      </c>
      <c r="H273" s="6" t="s">
        <v>1045</v>
      </c>
      <c r="I273" s="6" t="s">
        <v>321</v>
      </c>
      <c r="M273" s="6" t="s">
        <v>136</v>
      </c>
      <c r="T273" s="6"/>
      <c r="V273" s="8"/>
      <c r="W273" s="8"/>
      <c r="X273" s="8"/>
      <c r="Y273" s="8"/>
      <c r="AF273" s="8"/>
      <c r="AJ273" s="12"/>
      <c r="AK273" s="6"/>
      <c r="AL273" s="29"/>
      <c r="AM273" s="6"/>
      <c r="AN273" s="8"/>
      <c r="AV273" s="6"/>
      <c r="AW273" s="6"/>
    </row>
    <row r="274" spans="1:52" ht="16" customHeight="1">
      <c r="A274" s="6">
        <v>2514</v>
      </c>
      <c r="B274" s="6" t="s">
        <v>26</v>
      </c>
      <c r="C274" s="6" t="s">
        <v>613</v>
      </c>
      <c r="D274" s="6" t="s">
        <v>395</v>
      </c>
      <c r="E274" s="6" t="s">
        <v>394</v>
      </c>
      <c r="F274" s="6" t="str">
        <f>IF(ISBLANK(E274), "", Table2[[#This Row],[unique_id]])</f>
        <v>column_break</v>
      </c>
      <c r="G274" s="6" t="s">
        <v>391</v>
      </c>
      <c r="H274" s="6" t="s">
        <v>1045</v>
      </c>
      <c r="I274" s="6" t="s">
        <v>321</v>
      </c>
      <c r="M274" s="6" t="s">
        <v>392</v>
      </c>
      <c r="N274" s="6" t="s">
        <v>393</v>
      </c>
      <c r="T274" s="6"/>
      <c r="V274" s="8"/>
      <c r="W274" s="8"/>
      <c r="X274" s="8"/>
      <c r="Y274" s="8"/>
      <c r="AF274" s="8"/>
      <c r="AI274" s="6" t="str">
        <f>IF(ISBLANK(AG274),  "", _xlfn.CONCAT(LOWER(C274), "/", E274))</f>
        <v/>
      </c>
      <c r="AJ274" s="12"/>
      <c r="AK274" s="6"/>
      <c r="AL274" s="30"/>
      <c r="AM274" s="6"/>
      <c r="AN274" s="8"/>
      <c r="AP274" s="10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2520</v>
      </c>
      <c r="B275" s="6" t="s">
        <v>26</v>
      </c>
      <c r="C275" s="6" t="s">
        <v>922</v>
      </c>
      <c r="D275" s="6" t="s">
        <v>27</v>
      </c>
      <c r="E275" s="6" t="s">
        <v>972</v>
      </c>
      <c r="F275" s="6" t="str">
        <f>IF(ISBLANK(E275), "", Table2[[#This Row],[unique_id]])</f>
        <v>back_door_lock_battery</v>
      </c>
      <c r="G275" s="6" t="s">
        <v>958</v>
      </c>
      <c r="H275" s="6" t="s">
        <v>731</v>
      </c>
      <c r="I275" s="6" t="s">
        <v>321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1"/>
      <c r="AM275" s="6"/>
      <c r="AN275" s="8"/>
      <c r="AP275" s="10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2521</v>
      </c>
      <c r="B276" s="6" t="s">
        <v>26</v>
      </c>
      <c r="C276" s="6" t="s">
        <v>922</v>
      </c>
      <c r="D276" s="6" t="s">
        <v>27</v>
      </c>
      <c r="E276" s="6" t="s">
        <v>973</v>
      </c>
      <c r="F276" s="6" t="str">
        <f>IF(ISBLANK(E276), "", Table2[[#This Row],[unique_id]])</f>
        <v>front_door_lock_battery</v>
      </c>
      <c r="G276" s="6" t="s">
        <v>957</v>
      </c>
      <c r="H276" s="6" t="s">
        <v>731</v>
      </c>
      <c r="I276" s="6" t="s">
        <v>321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1"/>
      <c r="AM276" s="6"/>
      <c r="AN276" s="8"/>
      <c r="AP276" s="10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2522</v>
      </c>
      <c r="B277" s="6" t="s">
        <v>26</v>
      </c>
      <c r="C277" s="6" t="s">
        <v>396</v>
      </c>
      <c r="D277" s="6" t="s">
        <v>27</v>
      </c>
      <c r="E277" s="6" t="s">
        <v>975</v>
      </c>
      <c r="F277" s="6" t="str">
        <f>IF(ISBLANK(E277), "", Table2[[#This Row],[unique_id]])</f>
        <v>template_back_door_sensor_battery_last</v>
      </c>
      <c r="G277" s="6" t="s">
        <v>960</v>
      </c>
      <c r="H277" s="6" t="s">
        <v>731</v>
      </c>
      <c r="I277" s="6" t="s">
        <v>321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1"/>
      <c r="AM277" s="6"/>
      <c r="AN277" s="8"/>
      <c r="AP277" s="10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2523</v>
      </c>
      <c r="B278" s="6" t="s">
        <v>26</v>
      </c>
      <c r="C278" s="6" t="s">
        <v>396</v>
      </c>
      <c r="D278" s="6" t="s">
        <v>27</v>
      </c>
      <c r="E278" s="6" t="s">
        <v>974</v>
      </c>
      <c r="F278" s="6" t="str">
        <f>IF(ISBLANK(E278), "", Table2[[#This Row],[unique_id]])</f>
        <v>template_front_door_sensor_battery_last</v>
      </c>
      <c r="G278" s="6" t="s">
        <v>959</v>
      </c>
      <c r="H278" s="6" t="s">
        <v>731</v>
      </c>
      <c r="I278" s="6" t="s">
        <v>321</v>
      </c>
      <c r="M278" s="6" t="s">
        <v>136</v>
      </c>
      <c r="T278" s="6"/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1"/>
      <c r="AM278" s="6"/>
      <c r="AN278" s="8"/>
      <c r="AP278" s="10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2524</v>
      </c>
      <c r="B279" s="6" t="s">
        <v>26</v>
      </c>
      <c r="C279" s="6" t="s">
        <v>638</v>
      </c>
      <c r="D279" s="6" t="s">
        <v>27</v>
      </c>
      <c r="E279" s="6" t="s">
        <v>679</v>
      </c>
      <c r="F279" s="6" t="str">
        <f>IF(ISBLANK(E279), "", Table2[[#This Row],[unique_id]])</f>
        <v>home_cube_remote_battery</v>
      </c>
      <c r="G279" s="6" t="s">
        <v>646</v>
      </c>
      <c r="H279" s="6" t="s">
        <v>731</v>
      </c>
      <c r="I279" s="6" t="s">
        <v>321</v>
      </c>
      <c r="M279" s="6" t="s">
        <v>136</v>
      </c>
      <c r="T279" s="6"/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1"/>
      <c r="AM279" s="6"/>
      <c r="AN279" s="8"/>
      <c r="AP279" s="10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2525</v>
      </c>
      <c r="B280" s="6" t="s">
        <v>26</v>
      </c>
      <c r="C280" s="6" t="s">
        <v>151</v>
      </c>
      <c r="D280" s="6" t="s">
        <v>27</v>
      </c>
      <c r="E280" s="6" t="s">
        <v>969</v>
      </c>
      <c r="F280" s="6" t="str">
        <f>IF(ISBLANK(E280), "", Table2[[#This Row],[unique_id]])</f>
        <v>template_weatherstation_console_battery_percent_int</v>
      </c>
      <c r="G280" s="6" t="s">
        <v>967</v>
      </c>
      <c r="H280" s="6" t="s">
        <v>731</v>
      </c>
      <c r="I280" s="6" t="s">
        <v>321</v>
      </c>
      <c r="M280" s="6" t="s">
        <v>136</v>
      </c>
      <c r="T280" s="6"/>
      <c r="V280" s="8"/>
      <c r="W280" s="8"/>
      <c r="X280" s="8"/>
      <c r="Y280" s="8"/>
      <c r="AA280" s="6" t="s">
        <v>31</v>
      </c>
      <c r="AB280" s="6" t="s">
        <v>32</v>
      </c>
      <c r="AC280" s="6" t="s">
        <v>968</v>
      </c>
      <c r="AF280" s="8"/>
      <c r="AJ280" s="12"/>
      <c r="AK280" s="6"/>
      <c r="AL280" s="29"/>
      <c r="AM280" s="6"/>
      <c r="AN280" s="8"/>
      <c r="AV280" s="6"/>
      <c r="AW280" s="6"/>
    </row>
    <row r="281" spans="1:52" ht="16" customHeight="1">
      <c r="A281" s="6">
        <v>2526</v>
      </c>
      <c r="B281" s="6" t="s">
        <v>26</v>
      </c>
      <c r="C281" s="6" t="s">
        <v>39</v>
      </c>
      <c r="D281" s="6" t="s">
        <v>27</v>
      </c>
      <c r="E281" s="6" t="s">
        <v>177</v>
      </c>
      <c r="F281" s="6" t="str">
        <f>IF(ISBLANK(E281), "", Table2[[#This Row],[unique_id]])</f>
        <v>weatherstation_console_battery_voltage</v>
      </c>
      <c r="G281" s="6" t="s">
        <v>645</v>
      </c>
      <c r="H281" s="6" t="s">
        <v>731</v>
      </c>
      <c r="I281" s="6" t="s">
        <v>321</v>
      </c>
      <c r="T281" s="6"/>
      <c r="V281" s="8"/>
      <c r="W281" s="8"/>
      <c r="X281" s="8"/>
      <c r="Y281" s="8"/>
      <c r="AA281" s="6" t="s">
        <v>31</v>
      </c>
      <c r="AB281" s="6" t="s">
        <v>83</v>
      </c>
      <c r="AC281" s="6" t="s">
        <v>84</v>
      </c>
      <c r="AD281" s="6" t="s">
        <v>290</v>
      </c>
      <c r="AE281" s="6">
        <v>300</v>
      </c>
      <c r="AF281" s="8" t="s">
        <v>34</v>
      </c>
      <c r="AG281" s="6" t="s">
        <v>85</v>
      </c>
      <c r="AH281" s="6" t="str">
        <f>IF(ISBLANK(AG281),  "", _xlfn.CONCAT("haas/entity/sensor/", LOWER(C281), "/", E281, "/config"))</f>
        <v>haas/entity/sensor/weewx/weatherstation_console_battery_voltage/config</v>
      </c>
      <c r="AI281" s="6" t="str">
        <f>IF(ISBLANK(AG281),  "", _xlfn.CONCAT(LOWER(C281), "/", E281))</f>
        <v>weewx/weatherstation_console_battery_voltage</v>
      </c>
      <c r="AJ281" s="12" t="s">
        <v>331</v>
      </c>
      <c r="AK281" s="6">
        <v>1</v>
      </c>
      <c r="AL281" s="29"/>
      <c r="AM281" s="6" t="s">
        <v>454</v>
      </c>
      <c r="AN281" s="8">
        <v>3.15</v>
      </c>
      <c r="AO281" s="6" t="s">
        <v>429</v>
      </c>
      <c r="AP281" s="6" t="s">
        <v>36</v>
      </c>
      <c r="AQ281" s="6" t="s">
        <v>37</v>
      </c>
      <c r="AS281" s="6" t="s">
        <v>28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2527</v>
      </c>
      <c r="B282" s="6" t="s">
        <v>26</v>
      </c>
      <c r="C282" s="6" t="s">
        <v>128</v>
      </c>
      <c r="D282" s="6" t="s">
        <v>27</v>
      </c>
      <c r="E282" s="12" t="s">
        <v>870</v>
      </c>
      <c r="F282" s="6" t="str">
        <f>IF(ISBLANK(E282), "", Table2[[#This Row],[unique_id]])</f>
        <v>bertram_2_office_pantry_battery_percent</v>
      </c>
      <c r="G282" s="6" t="s">
        <v>639</v>
      </c>
      <c r="H282" s="6" t="s">
        <v>731</v>
      </c>
      <c r="I282" s="6" t="s">
        <v>321</v>
      </c>
      <c r="M282" s="6" t="s">
        <v>136</v>
      </c>
      <c r="T282" s="6"/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1"/>
      <c r="AM282" s="6" t="s">
        <v>666</v>
      </c>
      <c r="AN282" s="8" t="s">
        <v>585</v>
      </c>
      <c r="AO282" s="6" t="s">
        <v>586</v>
      </c>
      <c r="AP282" s="6" t="s">
        <v>583</v>
      </c>
      <c r="AQ282" s="6" t="s">
        <v>128</v>
      </c>
      <c r="AS282" s="6" t="s">
        <v>221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2528</v>
      </c>
      <c r="B283" s="6" t="s">
        <v>26</v>
      </c>
      <c r="C283" s="6" t="s">
        <v>128</v>
      </c>
      <c r="D283" s="6" t="s">
        <v>27</v>
      </c>
      <c r="E283" s="12" t="s">
        <v>871</v>
      </c>
      <c r="F283" s="6" t="str">
        <f>IF(ISBLANK(E283), "", Table2[[#This Row],[unique_id]])</f>
        <v>bertram_2_office_lounge_battery_percent</v>
      </c>
      <c r="G283" s="6" t="s">
        <v>640</v>
      </c>
      <c r="H283" s="6" t="s">
        <v>731</v>
      </c>
      <c r="I283" s="6" t="s">
        <v>321</v>
      </c>
      <c r="M283" s="6" t="s">
        <v>136</v>
      </c>
      <c r="T283" s="6"/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1"/>
      <c r="AM283" s="6" t="s">
        <v>665</v>
      </c>
      <c r="AN283" s="8" t="s">
        <v>585</v>
      </c>
      <c r="AO283" s="6" t="s">
        <v>586</v>
      </c>
      <c r="AP283" s="6" t="s">
        <v>583</v>
      </c>
      <c r="AQ283" s="6" t="s">
        <v>128</v>
      </c>
      <c r="AS283" s="6" t="s">
        <v>203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2529</v>
      </c>
      <c r="B284" s="6" t="s">
        <v>26</v>
      </c>
      <c r="C284" s="6" t="s">
        <v>128</v>
      </c>
      <c r="D284" s="6" t="s">
        <v>27</v>
      </c>
      <c r="E284" s="12" t="s">
        <v>872</v>
      </c>
      <c r="F284" s="6" t="str">
        <f>IF(ISBLANK(E284), "", Table2[[#This Row],[unique_id]])</f>
        <v>bertram_2_office_dining_battery_percent</v>
      </c>
      <c r="G284" s="6" t="s">
        <v>641</v>
      </c>
      <c r="H284" s="6" t="s">
        <v>731</v>
      </c>
      <c r="I284" s="6" t="s">
        <v>321</v>
      </c>
      <c r="M284" s="6" t="s">
        <v>136</v>
      </c>
      <c r="T284" s="6"/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1"/>
      <c r="AM284" s="6" t="s">
        <v>667</v>
      </c>
      <c r="AN284" s="8" t="s">
        <v>585</v>
      </c>
      <c r="AO284" s="6" t="s">
        <v>586</v>
      </c>
      <c r="AP284" s="6" t="s">
        <v>583</v>
      </c>
      <c r="AQ284" s="6" t="s">
        <v>128</v>
      </c>
      <c r="AS284" s="6" t="s">
        <v>202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2530</v>
      </c>
      <c r="B285" s="6" t="s">
        <v>26</v>
      </c>
      <c r="C285" s="6" t="s">
        <v>128</v>
      </c>
      <c r="D285" s="6" t="s">
        <v>27</v>
      </c>
      <c r="E285" s="12" t="s">
        <v>873</v>
      </c>
      <c r="F285" s="6" t="str">
        <f>IF(ISBLANK(E285), "", Table2[[#This Row],[unique_id]])</f>
        <v>bertram_2_office_basement_battery_percent</v>
      </c>
      <c r="G285" s="6" t="s">
        <v>642</v>
      </c>
      <c r="H285" s="6" t="s">
        <v>731</v>
      </c>
      <c r="I285" s="6" t="s">
        <v>321</v>
      </c>
      <c r="M285" s="6" t="s">
        <v>136</v>
      </c>
      <c r="T285" s="6"/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1"/>
      <c r="AM285" s="6" t="s">
        <v>668</v>
      </c>
      <c r="AN285" s="8" t="s">
        <v>585</v>
      </c>
      <c r="AO285" s="6" t="s">
        <v>586</v>
      </c>
      <c r="AP285" s="6" t="s">
        <v>583</v>
      </c>
      <c r="AQ285" s="6" t="s">
        <v>128</v>
      </c>
      <c r="AS285" s="6" t="s">
        <v>220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2531</v>
      </c>
      <c r="B286" s="6" t="s">
        <v>26</v>
      </c>
      <c r="C286" s="6" t="s">
        <v>189</v>
      </c>
      <c r="D286" s="6" t="s">
        <v>27</v>
      </c>
      <c r="E286" s="6" t="s">
        <v>1083</v>
      </c>
      <c r="F286" s="6" t="str">
        <f>IF(ISBLANK(E286), "", Table2[[#This Row],[unique_id]])</f>
        <v>parents_move_battery</v>
      </c>
      <c r="G286" s="6" t="s">
        <v>643</v>
      </c>
      <c r="H286" s="6" t="s">
        <v>731</v>
      </c>
      <c r="I286" s="6" t="s">
        <v>321</v>
      </c>
      <c r="M286" s="6" t="s">
        <v>136</v>
      </c>
      <c r="T286" s="6"/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1"/>
      <c r="AM286" s="6"/>
      <c r="AN286" s="8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2532</v>
      </c>
      <c r="B287" s="6" t="s">
        <v>26</v>
      </c>
      <c r="C287" s="6" t="s">
        <v>189</v>
      </c>
      <c r="D287" s="6" t="s">
        <v>27</v>
      </c>
      <c r="E287" s="6" t="s">
        <v>1082</v>
      </c>
      <c r="F287" s="6" t="str">
        <f>IF(ISBLANK(E287), "", Table2[[#This Row],[unique_id]])</f>
        <v>kitchen_move_battery</v>
      </c>
      <c r="G287" s="6" t="s">
        <v>644</v>
      </c>
      <c r="H287" s="6" t="s">
        <v>731</v>
      </c>
      <c r="I287" s="6" t="s">
        <v>321</v>
      </c>
      <c r="M287" s="6" t="s">
        <v>136</v>
      </c>
      <c r="T287" s="6"/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1"/>
      <c r="AM287" s="6"/>
      <c r="AN287" s="8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2533</v>
      </c>
      <c r="B288" s="6" t="s">
        <v>26</v>
      </c>
      <c r="C288" s="6" t="s">
        <v>613</v>
      </c>
      <c r="D288" s="6" t="s">
        <v>395</v>
      </c>
      <c r="E288" s="6" t="s">
        <v>394</v>
      </c>
      <c r="F288" s="6" t="str">
        <f>IF(ISBLANK(E288), "", Table2[[#This Row],[unique_id]])</f>
        <v>column_break</v>
      </c>
      <c r="G288" s="6" t="s">
        <v>391</v>
      </c>
      <c r="H288" s="6" t="s">
        <v>731</v>
      </c>
      <c r="I288" s="6" t="s">
        <v>321</v>
      </c>
      <c r="M288" s="6" t="s">
        <v>392</v>
      </c>
      <c r="N288" s="6" t="s">
        <v>393</v>
      </c>
      <c r="T288" s="6"/>
      <c r="V288" s="8"/>
      <c r="W288" s="8"/>
      <c r="X288" s="8"/>
      <c r="Y288" s="8"/>
      <c r="AF288" s="8"/>
      <c r="AI288" s="6" t="str">
        <f>IF(ISBLANK(AG288),  "", _xlfn.CONCAT(LOWER(C288), "/", E288))</f>
        <v/>
      </c>
      <c r="AJ288" s="12"/>
      <c r="AK288" s="6"/>
      <c r="AL288" s="30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2550</v>
      </c>
      <c r="B289" s="6" t="s">
        <v>26</v>
      </c>
      <c r="C289" s="6" t="s">
        <v>1128</v>
      </c>
      <c r="D289" s="6" t="s">
        <v>27</v>
      </c>
      <c r="E289" s="6" t="s">
        <v>1216</v>
      </c>
      <c r="F289" s="6" t="str">
        <f>IF(ISBLANK(E289), "", Table2[[#This Row],[unique_id]])</f>
        <v>all_standby</v>
      </c>
      <c r="G289" s="6" t="s">
        <v>1217</v>
      </c>
      <c r="H289" s="6" t="s">
        <v>732</v>
      </c>
      <c r="I289" s="6" t="s">
        <v>321</v>
      </c>
      <c r="O289" s="8" t="s">
        <v>1157</v>
      </c>
      <c r="R289" s="44"/>
      <c r="T289" s="9" t="s">
        <v>1215</v>
      </c>
      <c r="V289" s="8"/>
      <c r="W289" s="8"/>
      <c r="X289" s="8"/>
      <c r="Y289" s="8"/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1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2551</v>
      </c>
      <c r="B290" s="6" t="s">
        <v>26</v>
      </c>
      <c r="C290" s="6" t="s">
        <v>1187</v>
      </c>
      <c r="D290" s="6" t="s">
        <v>149</v>
      </c>
      <c r="E290" s="9" t="str">
        <f>_xlfn.CONCAT("template_", E291, "_proxy")</f>
        <v>template_lounge_tv_outlet_plug_proxy</v>
      </c>
      <c r="F290" s="6" t="str">
        <f>IF(ISBLANK(E290), "", Table2[[#This Row],[unique_id]])</f>
        <v>template_lounge_tv_outlet_plug_proxy</v>
      </c>
      <c r="G290" s="6" t="s">
        <v>187</v>
      </c>
      <c r="H290" s="6" t="s">
        <v>732</v>
      </c>
      <c r="I290" s="6" t="s">
        <v>321</v>
      </c>
      <c r="O290" s="8" t="s">
        <v>1157</v>
      </c>
      <c r="P290" s="6" t="s">
        <v>172</v>
      </c>
      <c r="Q290" s="6" t="s">
        <v>1107</v>
      </c>
      <c r="R290" s="44" t="s">
        <v>1092</v>
      </c>
      <c r="S290" s="6" t="str">
        <f>S291</f>
        <v>Lounge TV</v>
      </c>
      <c r="T29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J290" s="12"/>
      <c r="AK290" s="6"/>
      <c r="AL290" s="30"/>
      <c r="AM290" s="6"/>
      <c r="AN290" s="8"/>
      <c r="AO290" s="6" t="s">
        <v>134</v>
      </c>
      <c r="AP290" s="6" t="s">
        <v>424</v>
      </c>
      <c r="AQ290" s="6" t="s">
        <v>244</v>
      </c>
      <c r="AS290" s="6" t="s">
        <v>203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2552</v>
      </c>
      <c r="B291" s="6" t="s">
        <v>26</v>
      </c>
      <c r="C291" s="6" t="s">
        <v>244</v>
      </c>
      <c r="D291" s="6" t="s">
        <v>134</v>
      </c>
      <c r="E291" s="6" t="s">
        <v>1225</v>
      </c>
      <c r="F291" s="6" t="str">
        <f>IF(ISBLANK(E291), "", Table2[[#This Row],[unique_id]])</f>
        <v>lounge_tv_outlet_plug</v>
      </c>
      <c r="G291" s="6" t="s">
        <v>187</v>
      </c>
      <c r="H291" s="6" t="s">
        <v>732</v>
      </c>
      <c r="I291" s="6" t="s">
        <v>321</v>
      </c>
      <c r="M291" s="6" t="s">
        <v>275</v>
      </c>
      <c r="O291" s="8" t="s">
        <v>1157</v>
      </c>
      <c r="P291" s="6" t="s">
        <v>172</v>
      </c>
      <c r="Q291" s="6" t="s">
        <v>1107</v>
      </c>
      <c r="R291" s="44" t="s">
        <v>1092</v>
      </c>
      <c r="S291" s="6" t="str">
        <f>_xlfn.CONCAT( "", "",Table2[[#This Row],[friendly_name]])</f>
        <v>Lounge TV</v>
      </c>
      <c r="T291" s="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1" s="8"/>
      <c r="W291" s="8"/>
      <c r="X291" s="8"/>
      <c r="Y291" s="8"/>
      <c r="AD291" s="6" t="s">
        <v>268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1"/>
      <c r="AM291" s="6" t="str">
        <f>IF(OR(ISBLANK(AV291), ISBLANK(AW291)), "", LOWER(_xlfn.CONCAT(Table2[[#This Row],[device_manufacturer]], "-",Table2[[#This Row],[device_suggested_area]], "-", Table2[[#This Row],[device_identifiers]])))</f>
        <v>tplink-lounge-tv</v>
      </c>
      <c r="AN291" s="8" t="s">
        <v>427</v>
      </c>
      <c r="AO291" s="6" t="s">
        <v>434</v>
      </c>
      <c r="AP291" s="6" t="s">
        <v>424</v>
      </c>
      <c r="AQ291" s="6" t="str">
        <f>IF(OR(ISBLANK(AV291), ISBLANK(AW291)), "", Table2[[#This Row],[device_via_device]])</f>
        <v>TPLink</v>
      </c>
      <c r="AR291" s="6" t="s">
        <v>1172</v>
      </c>
      <c r="AS291" s="6" t="s">
        <v>203</v>
      </c>
      <c r="AU291" s="6" t="s">
        <v>553</v>
      </c>
      <c r="AV291" s="6" t="s">
        <v>414</v>
      </c>
      <c r="AW291" s="6" t="s">
        <v>545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"ac:84:c6:54:a3:a2"], ["ip", "10.0.6.80"]]</v>
      </c>
    </row>
    <row r="292" spans="1:52" ht="16" customHeight="1">
      <c r="A292" s="6">
        <v>2553</v>
      </c>
      <c r="B292" s="6" t="s">
        <v>26</v>
      </c>
      <c r="C292" s="6" t="s">
        <v>1187</v>
      </c>
      <c r="D292" s="6" t="s">
        <v>149</v>
      </c>
      <c r="E292" s="9" t="str">
        <f>_xlfn.CONCAT("template_", E293, "_proxy")</f>
        <v>template_lounge_sub_plug_proxy</v>
      </c>
      <c r="F292" s="6" t="str">
        <f>IF(ISBLANK(E292), "", Table2[[#This Row],[unique_id]])</f>
        <v>template_lounge_sub_plug_proxy</v>
      </c>
      <c r="G292" s="6" t="s">
        <v>1163</v>
      </c>
      <c r="H292" s="6" t="s">
        <v>732</v>
      </c>
      <c r="I292" s="6" t="s">
        <v>321</v>
      </c>
      <c r="O292" s="8" t="s">
        <v>1157</v>
      </c>
      <c r="P292" s="6" t="s">
        <v>172</v>
      </c>
      <c r="Q292" s="6" t="s">
        <v>1107</v>
      </c>
      <c r="R292" s="44" t="s">
        <v>1092</v>
      </c>
      <c r="S292" s="6" t="str">
        <f>S293</f>
        <v>Lounge Sub</v>
      </c>
      <c r="T29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8"/>
      <c r="W292" s="8"/>
      <c r="X292" s="8"/>
      <c r="Y292" s="8"/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J292" s="12"/>
      <c r="AK292" s="6"/>
      <c r="AL292" s="30"/>
      <c r="AM292" s="6"/>
      <c r="AN292" s="8"/>
      <c r="AO292" s="6" t="s">
        <v>134</v>
      </c>
      <c r="AP292" s="12" t="s">
        <v>425</v>
      </c>
      <c r="AQ292" s="6" t="s">
        <v>244</v>
      </c>
      <c r="AS292" s="6" t="s">
        <v>203</v>
      </c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2554</v>
      </c>
      <c r="B293" s="6" t="s">
        <v>26</v>
      </c>
      <c r="C293" s="6" t="s">
        <v>244</v>
      </c>
      <c r="D293" s="6" t="s">
        <v>134</v>
      </c>
      <c r="E293" s="6" t="s">
        <v>1226</v>
      </c>
      <c r="F293" s="6" t="str">
        <f>IF(ISBLANK(E293), "", Table2[[#This Row],[unique_id]])</f>
        <v>lounge_sub_plug</v>
      </c>
      <c r="G293" s="6" t="s">
        <v>1163</v>
      </c>
      <c r="H293" s="6" t="s">
        <v>732</v>
      </c>
      <c r="I293" s="6" t="s">
        <v>321</v>
      </c>
      <c r="M293" s="6" t="s">
        <v>275</v>
      </c>
      <c r="O293" s="8" t="s">
        <v>1157</v>
      </c>
      <c r="P293" s="6" t="s">
        <v>172</v>
      </c>
      <c r="Q293" s="6" t="s">
        <v>1107</v>
      </c>
      <c r="R293" s="44" t="s">
        <v>1092</v>
      </c>
      <c r="S293" s="6" t="str">
        <f>_xlfn.CONCAT( "", "",Table2[[#This Row],[friendly_name]])</f>
        <v>Lounge Sub</v>
      </c>
      <c r="T293" s="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3" s="8"/>
      <c r="W293" s="8"/>
      <c r="X293" s="8"/>
      <c r="Y293" s="8"/>
      <c r="AD293" s="6" t="s">
        <v>1164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1"/>
      <c r="AM293" s="6" t="str">
        <f>IF(OR(ISBLANK(AV293), ISBLANK(AW293)), "", LOWER(_xlfn.CONCAT(Table2[[#This Row],[device_manufacturer]], "-",Table2[[#This Row],[device_suggested_area]], "-", Table2[[#This Row],[device_identifiers]])))</f>
        <v>tplink-lounge-sub</v>
      </c>
      <c r="AN293" s="8" t="s">
        <v>426</v>
      </c>
      <c r="AO293" s="6" t="s">
        <v>1165</v>
      </c>
      <c r="AP293" s="12" t="s">
        <v>425</v>
      </c>
      <c r="AQ293" s="6" t="str">
        <f>IF(OR(ISBLANK(AV293), ISBLANK(AW293)), "", Table2[[#This Row],[device_via_device]])</f>
        <v>TPLink</v>
      </c>
      <c r="AR293" s="6" t="s">
        <v>1172</v>
      </c>
      <c r="AS293" s="6" t="s">
        <v>203</v>
      </c>
      <c r="AU293" s="6" t="s">
        <v>553</v>
      </c>
      <c r="AV293" s="6" t="s">
        <v>404</v>
      </c>
      <c r="AW293" s="6" t="s">
        <v>535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"10:27:f5:31:f2:2b"], ["ip", "10.0.6.70"]]</v>
      </c>
    </row>
    <row r="294" spans="1:52" ht="16" customHeight="1">
      <c r="A294" s="6">
        <v>2555</v>
      </c>
      <c r="B294" s="6" t="s">
        <v>26</v>
      </c>
      <c r="C294" s="6" t="s">
        <v>1187</v>
      </c>
      <c r="D294" s="6" t="s">
        <v>149</v>
      </c>
      <c r="E294" s="9" t="str">
        <f>_xlfn.CONCAT("template_", E295, "_proxy")</f>
        <v>template_study_outlet_plug_proxy</v>
      </c>
      <c r="F294" s="6" t="str">
        <f>IF(ISBLANK(E294), "", Table2[[#This Row],[unique_id]])</f>
        <v>template_study_outlet_plug_proxy</v>
      </c>
      <c r="G294" s="6" t="s">
        <v>237</v>
      </c>
      <c r="H294" s="6" t="s">
        <v>732</v>
      </c>
      <c r="I294" s="6" t="s">
        <v>321</v>
      </c>
      <c r="O294" s="8" t="s">
        <v>1157</v>
      </c>
      <c r="P294" s="6" t="s">
        <v>172</v>
      </c>
      <c r="Q294" s="6" t="s">
        <v>1107</v>
      </c>
      <c r="R294" s="6" t="s">
        <v>732</v>
      </c>
      <c r="S294" s="6" t="str">
        <f>S295</f>
        <v>Study Outlet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1"/>
      <c r="AM294" s="6"/>
      <c r="AN294" s="8"/>
      <c r="AO294" s="6" t="s">
        <v>134</v>
      </c>
      <c r="AP294" s="12" t="s">
        <v>425</v>
      </c>
      <c r="AQ294" s="6" t="s">
        <v>244</v>
      </c>
      <c r="AS294" s="6" t="s">
        <v>421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2556</v>
      </c>
      <c r="B295" s="6" t="s">
        <v>26</v>
      </c>
      <c r="C295" s="6" t="s">
        <v>244</v>
      </c>
      <c r="D295" s="6" t="s">
        <v>134</v>
      </c>
      <c r="E295" s="6" t="s">
        <v>1227</v>
      </c>
      <c r="F295" s="6" t="str">
        <f>IF(ISBLANK(E295), "", Table2[[#This Row],[unique_id]])</f>
        <v>study_outlet_plug</v>
      </c>
      <c r="G295" s="6" t="s">
        <v>237</v>
      </c>
      <c r="H295" s="6" t="s">
        <v>732</v>
      </c>
      <c r="I295" s="6" t="s">
        <v>321</v>
      </c>
      <c r="M295" s="6" t="s">
        <v>275</v>
      </c>
      <c r="O295" s="8" t="s">
        <v>1157</v>
      </c>
      <c r="P295" s="6" t="s">
        <v>172</v>
      </c>
      <c r="Q295" s="6" t="s">
        <v>1107</v>
      </c>
      <c r="R295" s="6" t="s">
        <v>732</v>
      </c>
      <c r="S295" s="6" t="str">
        <f>_xlfn.CONCAT( "", "",Table2[[#This Row],[friendly_name]])</f>
        <v>Study Outlet</v>
      </c>
      <c r="T295" s="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5" s="8"/>
      <c r="W295" s="8"/>
      <c r="X295" s="8"/>
      <c r="Y295" s="8"/>
      <c r="AD295" s="6" t="s">
        <v>269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1"/>
      <c r="AM295" s="6" t="str">
        <f>IF(OR(ISBLANK(AV295), ISBLANK(AW295)), "", LOWER(_xlfn.CONCAT(Table2[[#This Row],[device_manufacturer]], "-",Table2[[#This Row],[device_suggested_area]], "-", Table2[[#This Row],[device_identifiers]])))</f>
        <v>tplink-study-outlet</v>
      </c>
      <c r="AN295" s="8" t="s">
        <v>426</v>
      </c>
      <c r="AO295" s="6" t="s">
        <v>436</v>
      </c>
      <c r="AP295" s="12" t="s">
        <v>425</v>
      </c>
      <c r="AQ295" s="6" t="str">
        <f>IF(OR(ISBLANK(AV295), ISBLANK(AW295)), "", Table2[[#This Row],[device_via_device]])</f>
        <v>TPLink</v>
      </c>
      <c r="AR295" s="6" t="s">
        <v>1172</v>
      </c>
      <c r="AS295" s="6" t="s">
        <v>421</v>
      </c>
      <c r="AU295" s="6" t="s">
        <v>553</v>
      </c>
      <c r="AV295" s="6" t="s">
        <v>416</v>
      </c>
      <c r="AW295" s="6" t="s">
        <v>547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"60:a4:b7:1f:72:0a"], ["ip", "10.0.6.82"]]</v>
      </c>
    </row>
    <row r="296" spans="1:52" ht="16" customHeight="1">
      <c r="A296" s="6">
        <v>2557</v>
      </c>
      <c r="B296" s="6" t="s">
        <v>26</v>
      </c>
      <c r="C296" s="6" t="s">
        <v>1187</v>
      </c>
      <c r="D296" s="6" t="s">
        <v>149</v>
      </c>
      <c r="E296" s="9" t="str">
        <f>_xlfn.CONCAT("template_", E297, "_proxy")</f>
        <v>template_office_outlet_plug_proxy</v>
      </c>
      <c r="F296" s="6" t="str">
        <f>IF(ISBLANK(E296), "", Table2[[#This Row],[unique_id]])</f>
        <v>template_office_outlet_plug_proxy</v>
      </c>
      <c r="G296" s="6" t="s">
        <v>236</v>
      </c>
      <c r="H296" s="6" t="s">
        <v>732</v>
      </c>
      <c r="I296" s="6" t="s">
        <v>321</v>
      </c>
      <c r="O296" s="8" t="s">
        <v>1157</v>
      </c>
      <c r="P296" s="6" t="s">
        <v>172</v>
      </c>
      <c r="Q296" s="6" t="s">
        <v>1107</v>
      </c>
      <c r="R296" s="6" t="s">
        <v>732</v>
      </c>
      <c r="S296" s="6" t="str">
        <f>S297</f>
        <v>Office Outlet</v>
      </c>
      <c r="T29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1"/>
      <c r="AM296" s="6"/>
      <c r="AN296" s="8"/>
      <c r="AO296" s="6" t="s">
        <v>134</v>
      </c>
      <c r="AP296" s="12" t="s">
        <v>425</v>
      </c>
      <c r="AQ296" s="6" t="s">
        <v>244</v>
      </c>
      <c r="AS296" s="6" t="s">
        <v>222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2558</v>
      </c>
      <c r="B297" s="6" t="s">
        <v>26</v>
      </c>
      <c r="C297" s="6" t="s">
        <v>244</v>
      </c>
      <c r="D297" s="6" t="s">
        <v>134</v>
      </c>
      <c r="E297" s="6" t="s">
        <v>1228</v>
      </c>
      <c r="F297" s="6" t="str">
        <f>IF(ISBLANK(E297), "", Table2[[#This Row],[unique_id]])</f>
        <v>office_outlet_plug</v>
      </c>
      <c r="G297" s="6" t="s">
        <v>236</v>
      </c>
      <c r="H297" s="6" t="s">
        <v>732</v>
      </c>
      <c r="I297" s="6" t="s">
        <v>321</v>
      </c>
      <c r="M297" s="6" t="s">
        <v>275</v>
      </c>
      <c r="O297" s="8" t="s">
        <v>1157</v>
      </c>
      <c r="P297" s="6" t="s">
        <v>172</v>
      </c>
      <c r="Q297" s="6" t="s">
        <v>1107</v>
      </c>
      <c r="R297" s="6" t="s">
        <v>732</v>
      </c>
      <c r="S297" s="6" t="str">
        <f>_xlfn.CONCAT( "", "",Table2[[#This Row],[friendly_name]])</f>
        <v>Office Outlet</v>
      </c>
      <c r="T297" s="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7" s="8"/>
      <c r="W297" s="8"/>
      <c r="X297" s="8"/>
      <c r="Y297" s="8"/>
      <c r="AD297" s="6" t="s">
        <v>269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1"/>
      <c r="AM297" s="6" t="str">
        <f>IF(OR(ISBLANK(AV297), ISBLANK(AW297)), "", LOWER(_xlfn.CONCAT(Table2[[#This Row],[device_manufacturer]], "-",Table2[[#This Row],[device_suggested_area]], "-", Table2[[#This Row],[device_identifiers]])))</f>
        <v>tplink-office-outlet</v>
      </c>
      <c r="AN297" s="8" t="s">
        <v>426</v>
      </c>
      <c r="AO297" s="6" t="s">
        <v>436</v>
      </c>
      <c r="AP297" s="12" t="s">
        <v>425</v>
      </c>
      <c r="AQ297" s="6" t="str">
        <f>IF(OR(ISBLANK(AV297), ISBLANK(AW297)), "", Table2[[#This Row],[device_via_device]])</f>
        <v>TPLink</v>
      </c>
      <c r="AR297" s="6" t="s">
        <v>1173</v>
      </c>
      <c r="AS297" s="6" t="s">
        <v>222</v>
      </c>
      <c r="AU297" s="6" t="s">
        <v>553</v>
      </c>
      <c r="AV297" s="6" t="s">
        <v>417</v>
      </c>
      <c r="AW297" s="6" t="s">
        <v>548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"10:27:f5:31:ec:58"], ["ip", "10.0.6.83"]]</v>
      </c>
    </row>
    <row r="298" spans="1:52" ht="16" customHeight="1">
      <c r="A298" s="6">
        <v>2559</v>
      </c>
      <c r="B298" s="6" t="s">
        <v>26</v>
      </c>
      <c r="C298" s="6" t="s">
        <v>1187</v>
      </c>
      <c r="D298" s="6" t="s">
        <v>149</v>
      </c>
      <c r="E298" s="9" t="str">
        <f>_xlfn.CONCAT("template_", E299, "_proxy")</f>
        <v>template_kitchen_dish_washer_plug_proxy</v>
      </c>
      <c r="F298" s="6" t="str">
        <f>IF(ISBLANK(E298), "", Table2[[#This Row],[unique_id]])</f>
        <v>template_kitchen_dish_washer_plug_proxy</v>
      </c>
      <c r="G298" s="6" t="s">
        <v>239</v>
      </c>
      <c r="H298" s="6" t="s">
        <v>732</v>
      </c>
      <c r="I298" s="6" t="s">
        <v>321</v>
      </c>
      <c r="O298" s="8" t="s">
        <v>1157</v>
      </c>
      <c r="P298" s="6" t="s">
        <v>172</v>
      </c>
      <c r="Q298" s="6" t="s">
        <v>1108</v>
      </c>
      <c r="R298" s="6" t="s">
        <v>1118</v>
      </c>
      <c r="S298" s="6" t="str">
        <f>S299</f>
        <v>Kitchen Dish Washer</v>
      </c>
      <c r="T29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1"/>
      <c r="AM298" s="6"/>
      <c r="AN298" s="8"/>
      <c r="AO298" s="6" t="s">
        <v>134</v>
      </c>
      <c r="AP298" s="12" t="s">
        <v>425</v>
      </c>
      <c r="AQ298" s="6" t="s">
        <v>244</v>
      </c>
      <c r="AS298" s="6" t="s">
        <v>215</v>
      </c>
      <c r="AV298" s="6"/>
      <c r="AW298" s="6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2560</v>
      </c>
      <c r="B299" s="6" t="s">
        <v>26</v>
      </c>
      <c r="C299" s="6" t="s">
        <v>244</v>
      </c>
      <c r="D299" s="6" t="s">
        <v>134</v>
      </c>
      <c r="E299" s="6" t="s">
        <v>1229</v>
      </c>
      <c r="F299" s="6" t="str">
        <f>IF(ISBLANK(E299), "", Table2[[#This Row],[unique_id]])</f>
        <v>kitchen_dish_washer_plug</v>
      </c>
      <c r="G299" s="6" t="s">
        <v>239</v>
      </c>
      <c r="H299" s="6" t="s">
        <v>732</v>
      </c>
      <c r="I299" s="6" t="s">
        <v>321</v>
      </c>
      <c r="M299" s="6" t="s">
        <v>275</v>
      </c>
      <c r="O299" s="8" t="s">
        <v>1157</v>
      </c>
      <c r="P299" s="6" t="s">
        <v>172</v>
      </c>
      <c r="Q299" s="6" t="s">
        <v>1108</v>
      </c>
      <c r="R299" s="6" t="s">
        <v>1118</v>
      </c>
      <c r="S299" s="6" t="str">
        <f>_xlfn.CONCAT( Table2[[#This Row],[device_suggested_area]], " ",Table2[[#This Row],[friendly_name]])</f>
        <v>Kitchen Dish Washer</v>
      </c>
      <c r="T299" s="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9" s="8"/>
      <c r="W299" s="8"/>
      <c r="X299" s="8"/>
      <c r="Y299" s="8"/>
      <c r="AD299" s="6" t="s">
        <v>262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1"/>
      <c r="AM299" s="6" t="str">
        <f>IF(OR(ISBLANK(AV299), ISBLANK(AW299)), "", LOWER(_xlfn.CONCAT(Table2[[#This Row],[device_manufacturer]], "-",Table2[[#This Row],[device_suggested_area]], "-", Table2[[#This Row],[device_identifiers]])))</f>
        <v>tplink-kitchen-dish_washer</v>
      </c>
      <c r="AN299" s="8" t="s">
        <v>426</v>
      </c>
      <c r="AO299" s="6" t="s">
        <v>438</v>
      </c>
      <c r="AP299" s="11" t="s">
        <v>425</v>
      </c>
      <c r="AQ299" s="6" t="str">
        <f>IF(OR(ISBLANK(AV299), ISBLANK(AW299)), "", Table2[[#This Row],[device_via_device]])</f>
        <v>TPLink</v>
      </c>
      <c r="AR299" s="6" t="s">
        <v>1172</v>
      </c>
      <c r="AS299" s="6" t="s">
        <v>215</v>
      </c>
      <c r="AU299" s="6" t="s">
        <v>553</v>
      </c>
      <c r="AV299" s="6" t="s">
        <v>407</v>
      </c>
      <c r="AW299" s="6" t="s">
        <v>538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"5c:a6:e6:25:55:f7"], ["ip", "10.0.6.73"]]</v>
      </c>
    </row>
    <row r="300" spans="1:52" ht="16" customHeight="1">
      <c r="A300" s="6">
        <v>2561</v>
      </c>
      <c r="B300" s="6" t="s">
        <v>26</v>
      </c>
      <c r="C300" s="6" t="s">
        <v>1187</v>
      </c>
      <c r="D300" s="6" t="s">
        <v>149</v>
      </c>
      <c r="E300" s="9" t="str">
        <f>_xlfn.CONCAT("template_", E301, "_proxy")</f>
        <v>template_laundry_clothes_dryer_plug_proxy</v>
      </c>
      <c r="F300" s="6" t="str">
        <f>IF(ISBLANK(E300), "", Table2[[#This Row],[unique_id]])</f>
        <v>template_laundry_clothes_dryer_plug_proxy</v>
      </c>
      <c r="G300" s="6" t="s">
        <v>240</v>
      </c>
      <c r="H300" s="6" t="s">
        <v>732</v>
      </c>
      <c r="I300" s="6" t="s">
        <v>321</v>
      </c>
      <c r="O300" s="8" t="s">
        <v>1157</v>
      </c>
      <c r="P300" s="6" t="s">
        <v>172</v>
      </c>
      <c r="Q300" s="6" t="s">
        <v>1108</v>
      </c>
      <c r="R300" s="6" t="s">
        <v>1118</v>
      </c>
      <c r="S300" s="6" t="str">
        <f>S301</f>
        <v>Laundry Clothes Dryer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1"/>
      <c r="AM300" s="6"/>
      <c r="AN300" s="8"/>
      <c r="AO300" s="6" t="s">
        <v>134</v>
      </c>
      <c r="AP300" s="12" t="s">
        <v>425</v>
      </c>
      <c r="AQ300" s="6" t="s">
        <v>244</v>
      </c>
      <c r="AS300" s="6" t="s">
        <v>223</v>
      </c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2562</v>
      </c>
      <c r="B301" s="6" t="s">
        <v>26</v>
      </c>
      <c r="C301" s="6" t="s">
        <v>244</v>
      </c>
      <c r="D301" s="6" t="s">
        <v>134</v>
      </c>
      <c r="E301" s="6" t="s">
        <v>1230</v>
      </c>
      <c r="F301" s="6" t="str">
        <f>IF(ISBLANK(E301), "", Table2[[#This Row],[unique_id]])</f>
        <v>laundry_clothes_dryer_plug</v>
      </c>
      <c r="G301" s="6" t="s">
        <v>240</v>
      </c>
      <c r="H301" s="6" t="s">
        <v>732</v>
      </c>
      <c r="I301" s="6" t="s">
        <v>321</v>
      </c>
      <c r="M301" s="6" t="s">
        <v>275</v>
      </c>
      <c r="O301" s="8" t="s">
        <v>1157</v>
      </c>
      <c r="P301" s="6" t="s">
        <v>172</v>
      </c>
      <c r="Q301" s="6" t="s">
        <v>1108</v>
      </c>
      <c r="R301" s="6" t="s">
        <v>1118</v>
      </c>
      <c r="S301" s="6" t="str">
        <f>_xlfn.CONCAT( Table2[[#This Row],[device_suggested_area]], " ",Table2[[#This Row],[friendly_name]])</f>
        <v>Laundry Clothes Dryer</v>
      </c>
      <c r="T301" s="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1" s="8"/>
      <c r="W301" s="8"/>
      <c r="X301" s="8"/>
      <c r="Y301" s="8"/>
      <c r="AD301" s="6" t="s">
        <v>263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1"/>
      <c r="AM301" s="6" t="str">
        <f>IF(OR(ISBLANK(AV301), ISBLANK(AW301)), "", LOWER(_xlfn.CONCAT(Table2[[#This Row],[device_manufacturer]], "-",Table2[[#This Row],[device_suggested_area]], "-", Table2[[#This Row],[device_identifiers]])))</f>
        <v>tplink-laundry-clothes-dryer</v>
      </c>
      <c r="AN301" s="8" t="s">
        <v>426</v>
      </c>
      <c r="AO301" s="6" t="s">
        <v>459</v>
      </c>
      <c r="AP301" s="12" t="s">
        <v>425</v>
      </c>
      <c r="AQ301" s="6" t="str">
        <f>IF(OR(ISBLANK(AV301), ISBLANK(AW301)), "", Table2[[#This Row],[device_via_device]])</f>
        <v>TPLink</v>
      </c>
      <c r="AR301" s="6" t="s">
        <v>1172</v>
      </c>
      <c r="AS301" s="6" t="s">
        <v>223</v>
      </c>
      <c r="AU301" s="6" t="s">
        <v>553</v>
      </c>
      <c r="AV301" s="6" t="s">
        <v>408</v>
      </c>
      <c r="AW301" s="6" t="s">
        <v>539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"5c:a6:e6:25:55:f0"], ["ip", "10.0.6.74"]]</v>
      </c>
    </row>
    <row r="302" spans="1:52" ht="16" customHeight="1">
      <c r="A302" s="6">
        <v>2563</v>
      </c>
      <c r="B302" s="6" t="s">
        <v>26</v>
      </c>
      <c r="C302" s="6" t="s">
        <v>1187</v>
      </c>
      <c r="D302" s="6" t="s">
        <v>149</v>
      </c>
      <c r="E302" s="9" t="str">
        <f>_xlfn.CONCAT("template_", E303, "_proxy")</f>
        <v>template_laundry_washing_machine_plug_proxy</v>
      </c>
      <c r="F302" s="6" t="str">
        <f>IF(ISBLANK(E302), "", Table2[[#This Row],[unique_id]])</f>
        <v>template_laundry_washing_machine_plug_proxy</v>
      </c>
      <c r="G302" s="6" t="s">
        <v>238</v>
      </c>
      <c r="H302" s="6" t="s">
        <v>732</v>
      </c>
      <c r="I302" s="6" t="s">
        <v>321</v>
      </c>
      <c r="O302" s="8" t="s">
        <v>1157</v>
      </c>
      <c r="P302" s="6" t="s">
        <v>172</v>
      </c>
      <c r="Q302" s="6" t="s">
        <v>1108</v>
      </c>
      <c r="R302" s="6" t="s">
        <v>1118</v>
      </c>
      <c r="S302" s="6" t="str">
        <f>S303</f>
        <v>Laundry Washing Machine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K302" s="6"/>
      <c r="AL302" s="31"/>
      <c r="AM302" s="6"/>
      <c r="AN302" s="8"/>
      <c r="AO302" s="6" t="s">
        <v>134</v>
      </c>
      <c r="AP302" s="12" t="s">
        <v>425</v>
      </c>
      <c r="AQ302" s="6" t="s">
        <v>244</v>
      </c>
      <c r="AS302" s="6" t="s">
        <v>223</v>
      </c>
      <c r="AV302" s="6"/>
      <c r="AW302" s="6"/>
    </row>
    <row r="303" spans="1:52" ht="16" customHeight="1">
      <c r="A303" s="6">
        <v>2564</v>
      </c>
      <c r="B303" s="6" t="s">
        <v>26</v>
      </c>
      <c r="C303" s="6" t="s">
        <v>244</v>
      </c>
      <c r="D303" s="6" t="s">
        <v>134</v>
      </c>
      <c r="E303" s="6" t="s">
        <v>1231</v>
      </c>
      <c r="F303" s="6" t="str">
        <f>IF(ISBLANK(E303), "", Table2[[#This Row],[unique_id]])</f>
        <v>laundry_washing_machine_plug</v>
      </c>
      <c r="G303" s="6" t="s">
        <v>238</v>
      </c>
      <c r="H303" s="6" t="s">
        <v>732</v>
      </c>
      <c r="I303" s="6" t="s">
        <v>321</v>
      </c>
      <c r="M303" s="6" t="s">
        <v>275</v>
      </c>
      <c r="O303" s="8" t="s">
        <v>1157</v>
      </c>
      <c r="P303" s="6" t="s">
        <v>172</v>
      </c>
      <c r="Q303" s="6" t="s">
        <v>1108</v>
      </c>
      <c r="R303" s="6" t="s">
        <v>1118</v>
      </c>
      <c r="S303" s="6" t="str">
        <f>_xlfn.CONCAT( Table2[[#This Row],[device_suggested_area]], " ",Table2[[#This Row],[friendly_name]])</f>
        <v>Laundry Washing Machine</v>
      </c>
      <c r="T303" s="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3" s="8"/>
      <c r="W303" s="8"/>
      <c r="X303" s="8"/>
      <c r="Y303" s="8"/>
      <c r="AD303" s="6" t="s">
        <v>264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1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tplink-laundry-washing-machine</v>
      </c>
      <c r="AN303" s="8" t="s">
        <v>426</v>
      </c>
      <c r="AO303" s="6" t="s">
        <v>460</v>
      </c>
      <c r="AP303" s="12" t="s">
        <v>425</v>
      </c>
      <c r="AQ303" s="6" t="str">
        <f>IF(OR(ISBLANK(AV303), ISBLANK(AW303)), "", Table2[[#This Row],[device_via_device]])</f>
        <v>TPLink</v>
      </c>
      <c r="AR303" s="6" t="s">
        <v>1172</v>
      </c>
      <c r="AS303" s="6" t="s">
        <v>223</v>
      </c>
      <c r="AU303" s="6" t="s">
        <v>553</v>
      </c>
      <c r="AV303" s="6" t="s">
        <v>409</v>
      </c>
      <c r="AW303" s="6" t="s">
        <v>540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"5c:a6:e6:25:5a:a3"], ["ip", "10.0.6.75"]]</v>
      </c>
    </row>
    <row r="304" spans="1:52" ht="16" customHeight="1">
      <c r="A304" s="6">
        <v>2565</v>
      </c>
      <c r="B304" s="6" t="s">
        <v>26</v>
      </c>
      <c r="C304" s="6" t="s">
        <v>1187</v>
      </c>
      <c r="D304" s="6" t="s">
        <v>149</v>
      </c>
      <c r="E304" s="9" t="str">
        <f>_xlfn.CONCAT("template_", E305, "_proxy")</f>
        <v>template_kitchen_coffee_machine_plug_proxy</v>
      </c>
      <c r="F304" s="6" t="str">
        <f>IF(ISBLANK(E304), "", Table2[[#This Row],[unique_id]])</f>
        <v>template_kitchen_coffee_machine_plug_proxy</v>
      </c>
      <c r="G304" s="6" t="s">
        <v>135</v>
      </c>
      <c r="H304" s="6" t="s">
        <v>732</v>
      </c>
      <c r="I304" s="6" t="s">
        <v>321</v>
      </c>
      <c r="O304" s="8" t="s">
        <v>1157</v>
      </c>
      <c r="P304" s="6" t="s">
        <v>172</v>
      </c>
      <c r="Q304" s="6" t="s">
        <v>1108</v>
      </c>
      <c r="R304" s="6" t="s">
        <v>1118</v>
      </c>
      <c r="S304" s="6" t="str">
        <f>S305</f>
        <v>Kitchen Coffee Machine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K304" s="6"/>
      <c r="AL304" s="31"/>
      <c r="AM304" s="6"/>
      <c r="AN304" s="8"/>
      <c r="AO304" s="6" t="s">
        <v>134</v>
      </c>
      <c r="AP304" s="12" t="s">
        <v>425</v>
      </c>
      <c r="AQ304" s="6" t="s">
        <v>244</v>
      </c>
      <c r="AS304" s="6" t="s">
        <v>215</v>
      </c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2566</v>
      </c>
      <c r="B305" s="6" t="s">
        <v>26</v>
      </c>
      <c r="C305" s="6" t="s">
        <v>244</v>
      </c>
      <c r="D305" s="6" t="s">
        <v>134</v>
      </c>
      <c r="E305" s="6" t="s">
        <v>1232</v>
      </c>
      <c r="F305" s="6" t="str">
        <f>IF(ISBLANK(E305), "", Table2[[#This Row],[unique_id]])</f>
        <v>kitchen_coffee_machine_plug</v>
      </c>
      <c r="G305" s="6" t="s">
        <v>135</v>
      </c>
      <c r="H305" s="6" t="s">
        <v>732</v>
      </c>
      <c r="I305" s="6" t="s">
        <v>321</v>
      </c>
      <c r="M305" s="6" t="s">
        <v>275</v>
      </c>
      <c r="O305" s="8" t="s">
        <v>1157</v>
      </c>
      <c r="P305" s="6" t="s">
        <v>172</v>
      </c>
      <c r="Q305" s="6" t="s">
        <v>1108</v>
      </c>
      <c r="R305" s="6" t="s">
        <v>1118</v>
      </c>
      <c r="S305" s="6" t="str">
        <f>_xlfn.CONCAT( Table2[[#This Row],[device_suggested_area]], " ",Table2[[#This Row],[friendly_name]])</f>
        <v>Kitchen Coffee Machine</v>
      </c>
      <c r="T305" s="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5" s="8"/>
      <c r="W305" s="8"/>
      <c r="X305" s="8"/>
      <c r="Y305" s="8"/>
      <c r="AD305" s="6" t="s">
        <v>265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K305" s="6"/>
      <c r="AL305" s="31"/>
      <c r="AM305" s="6" t="str">
        <f>IF(OR(ISBLANK(AV305), ISBLANK(AW305)), "", LOWER(_xlfn.CONCAT(Table2[[#This Row],[device_manufacturer]], "-",Table2[[#This Row],[device_suggested_area]], "-", Table2[[#This Row],[device_identifiers]])))</f>
        <v>tplink-kitchen-coffee-machine</v>
      </c>
      <c r="AN305" s="8" t="s">
        <v>426</v>
      </c>
      <c r="AO305" s="6" t="s">
        <v>461</v>
      </c>
      <c r="AP305" s="6" t="s">
        <v>425</v>
      </c>
      <c r="AQ305" s="6" t="str">
        <f>IF(OR(ISBLANK(AV305), ISBLANK(AW305)), "", Table2[[#This Row],[device_via_device]])</f>
        <v>TPLink</v>
      </c>
      <c r="AR305" s="6" t="s">
        <v>1172</v>
      </c>
      <c r="AS305" s="6" t="s">
        <v>215</v>
      </c>
      <c r="AU305" s="6" t="s">
        <v>553</v>
      </c>
      <c r="AV305" s="6" t="s">
        <v>410</v>
      </c>
      <c r="AW305" s="6" t="s">
        <v>541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"60:a4:b7:1f:71:0a"], ["ip", "10.0.6.76"]]</v>
      </c>
    </row>
    <row r="306" spans="1:52" ht="16" customHeight="1">
      <c r="A306" s="6">
        <v>2567</v>
      </c>
      <c r="B306" s="6" t="s">
        <v>26</v>
      </c>
      <c r="C306" s="6" t="s">
        <v>1187</v>
      </c>
      <c r="D306" s="6" t="s">
        <v>149</v>
      </c>
      <c r="E306" s="9" t="str">
        <f>_xlfn.CONCAT("template_", E307, "_proxy")</f>
        <v>template_kitchen_fridge_plug_proxy</v>
      </c>
      <c r="F306" s="6" t="str">
        <f>IF(ISBLANK(E306), "", Table2[[#This Row],[unique_id]])</f>
        <v>template_kitchen_fridge_plug_proxy</v>
      </c>
      <c r="G306" s="6" t="s">
        <v>234</v>
      </c>
      <c r="H306" s="6" t="s">
        <v>732</v>
      </c>
      <c r="I306" s="6" t="s">
        <v>321</v>
      </c>
      <c r="O306" s="8" t="s">
        <v>1157</v>
      </c>
      <c r="P306" s="6" t="s">
        <v>172</v>
      </c>
      <c r="Q306" s="6" t="s">
        <v>1107</v>
      </c>
      <c r="R306" s="6" t="s">
        <v>1119</v>
      </c>
      <c r="S306" s="6" t="str">
        <f>S307</f>
        <v>Kitchen Fridge</v>
      </c>
      <c r="T30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K306" s="6"/>
      <c r="AL306" s="31"/>
      <c r="AM306" s="6"/>
      <c r="AN306" s="8"/>
      <c r="AO306" s="6" t="s">
        <v>134</v>
      </c>
      <c r="AP306" s="6" t="s">
        <v>424</v>
      </c>
      <c r="AQ306" s="6" t="s">
        <v>244</v>
      </c>
      <c r="AS306" s="6" t="s">
        <v>215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2568</v>
      </c>
      <c r="B307" s="6" t="s">
        <v>26</v>
      </c>
      <c r="C307" s="6" t="s">
        <v>244</v>
      </c>
      <c r="D307" s="6" t="s">
        <v>134</v>
      </c>
      <c r="E307" s="6" t="s">
        <v>1233</v>
      </c>
      <c r="F307" s="6" t="str">
        <f>IF(ISBLANK(E307), "", Table2[[#This Row],[unique_id]])</f>
        <v>kitchen_fridge_plug</v>
      </c>
      <c r="G307" s="6" t="s">
        <v>234</v>
      </c>
      <c r="H307" s="6" t="s">
        <v>732</v>
      </c>
      <c r="I307" s="6" t="s">
        <v>321</v>
      </c>
      <c r="M307" s="6" t="s">
        <v>275</v>
      </c>
      <c r="O307" s="8" t="s">
        <v>1157</v>
      </c>
      <c r="P307" s="6" t="s">
        <v>172</v>
      </c>
      <c r="Q307" s="6" t="s">
        <v>1107</v>
      </c>
      <c r="R307" s="6" t="s">
        <v>1119</v>
      </c>
      <c r="S307" s="6" t="str">
        <f>Table2[[#This Row],[friendly_name]]</f>
        <v>Kitchen Fridge</v>
      </c>
      <c r="T307" s="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7" s="8"/>
      <c r="W307" s="8"/>
      <c r="X307" s="8"/>
      <c r="Y307" s="8"/>
      <c r="AD307" s="6" t="s">
        <v>266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1"/>
      <c r="AM307" s="6" t="str">
        <f>IF(OR(ISBLANK(AV307), ISBLANK(AW307)), "", LOWER(_xlfn.CONCAT(Table2[[#This Row],[device_manufacturer]], "-",Table2[[#This Row],[device_suggested_area]], "-", Table2[[#This Row],[device_identifiers]])))</f>
        <v>tplink-kitchen-fridge</v>
      </c>
      <c r="AN307" s="8" t="s">
        <v>427</v>
      </c>
      <c r="AO307" s="6" t="s">
        <v>431</v>
      </c>
      <c r="AP307" s="6" t="s">
        <v>424</v>
      </c>
      <c r="AQ307" s="6" t="str">
        <f>IF(OR(ISBLANK(AV307), ISBLANK(AW307)), "", Table2[[#This Row],[device_via_device]])</f>
        <v>TPLink</v>
      </c>
      <c r="AR307" s="6" t="s">
        <v>1172</v>
      </c>
      <c r="AS307" s="6" t="s">
        <v>215</v>
      </c>
      <c r="AU307" s="6" t="s">
        <v>553</v>
      </c>
      <c r="AV307" s="6" t="s">
        <v>411</v>
      </c>
      <c r="AW307" s="6" t="s">
        <v>542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"ac:84:c6:54:96:50"], ["ip", "10.0.6.77"]]</v>
      </c>
    </row>
    <row r="308" spans="1:52" ht="16" customHeight="1">
      <c r="A308" s="6">
        <v>2569</v>
      </c>
      <c r="B308" s="6" t="s">
        <v>26</v>
      </c>
      <c r="C308" s="6" t="s">
        <v>1187</v>
      </c>
      <c r="D308" s="6" t="s">
        <v>149</v>
      </c>
      <c r="E308" s="9" t="str">
        <f>_xlfn.CONCAT("template_", E309, "_proxy")</f>
        <v>template_deck_freezer_plug_proxy</v>
      </c>
      <c r="F308" s="6" t="str">
        <f>IF(ISBLANK(E308), "", Table2[[#This Row],[unique_id]])</f>
        <v>template_deck_freezer_plug_proxy</v>
      </c>
      <c r="G308" s="6" t="s">
        <v>235</v>
      </c>
      <c r="H308" s="6" t="s">
        <v>732</v>
      </c>
      <c r="I308" s="6" t="s">
        <v>321</v>
      </c>
      <c r="O308" s="8" t="s">
        <v>1157</v>
      </c>
      <c r="P308" s="6" t="s">
        <v>172</v>
      </c>
      <c r="Q308" s="6" t="s">
        <v>1107</v>
      </c>
      <c r="R308" s="6" t="s">
        <v>1119</v>
      </c>
      <c r="S308" s="6" t="str">
        <f>S309</f>
        <v>Deck Freezer</v>
      </c>
      <c r="T30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1"/>
      <c r="AM308" s="6"/>
      <c r="AN308" s="8"/>
      <c r="AO308" s="6" t="s">
        <v>134</v>
      </c>
      <c r="AP308" s="6" t="s">
        <v>424</v>
      </c>
      <c r="AQ308" s="6" t="s">
        <v>244</v>
      </c>
      <c r="AS308" s="6" t="s">
        <v>422</v>
      </c>
      <c r="AV308" s="6"/>
      <c r="AW308" s="10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2570</v>
      </c>
      <c r="B309" s="6" t="s">
        <v>26</v>
      </c>
      <c r="C309" s="6" t="s">
        <v>244</v>
      </c>
      <c r="D309" s="6" t="s">
        <v>134</v>
      </c>
      <c r="E309" s="6" t="s">
        <v>1234</v>
      </c>
      <c r="F309" s="6" t="str">
        <f>IF(ISBLANK(E309), "", Table2[[#This Row],[unique_id]])</f>
        <v>deck_freezer_plug</v>
      </c>
      <c r="G309" s="6" t="s">
        <v>235</v>
      </c>
      <c r="H309" s="6" t="s">
        <v>732</v>
      </c>
      <c r="I309" s="6" t="s">
        <v>321</v>
      </c>
      <c r="M309" s="6" t="s">
        <v>275</v>
      </c>
      <c r="O309" s="8" t="s">
        <v>1157</v>
      </c>
      <c r="P309" s="6" t="s">
        <v>172</v>
      </c>
      <c r="Q309" s="6" t="s">
        <v>1107</v>
      </c>
      <c r="R309" s="6" t="s">
        <v>1119</v>
      </c>
      <c r="S309" s="6" t="str">
        <f>Table2[[#This Row],[friendly_name]]</f>
        <v>Deck Freezer</v>
      </c>
      <c r="T309" s="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9" s="8"/>
      <c r="W309" s="8"/>
      <c r="X309" s="8"/>
      <c r="Y309" s="8"/>
      <c r="AD309" s="6" t="s">
        <v>267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1"/>
      <c r="AM309" s="6" t="str">
        <f>IF(OR(ISBLANK(AV309), ISBLANK(AW309)), "", LOWER(_xlfn.CONCAT(Table2[[#This Row],[device_manufacturer]], "-",Table2[[#This Row],[device_suggested_area]], "-", Table2[[#This Row],[device_identifiers]])))</f>
        <v>tplink-deck-freezer</v>
      </c>
      <c r="AN309" s="8" t="s">
        <v>427</v>
      </c>
      <c r="AO309" s="6" t="s">
        <v>432</v>
      </c>
      <c r="AP309" s="6" t="s">
        <v>424</v>
      </c>
      <c r="AQ309" s="6" t="str">
        <f>IF(OR(ISBLANK(AV309), ISBLANK(AW309)), "", Table2[[#This Row],[device_via_device]])</f>
        <v>TPLink</v>
      </c>
      <c r="AR309" s="6" t="s">
        <v>1172</v>
      </c>
      <c r="AS309" s="6" t="s">
        <v>422</v>
      </c>
      <c r="AU309" s="6" t="s">
        <v>553</v>
      </c>
      <c r="AV309" s="6" t="s">
        <v>412</v>
      </c>
      <c r="AW309" s="6" t="s">
        <v>543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"ac:84:c6:54:9e:cf"], ["ip", "10.0.6.78"]]</v>
      </c>
    </row>
    <row r="310" spans="1:52" ht="16" customHeight="1">
      <c r="A310" s="6">
        <v>2571</v>
      </c>
      <c r="B310" s="6" t="s">
        <v>26</v>
      </c>
      <c r="C310" s="6" t="s">
        <v>1187</v>
      </c>
      <c r="D310" s="6" t="s">
        <v>149</v>
      </c>
      <c r="E310" s="9" t="str">
        <f>_xlfn.CONCAT("template_", E311, "_proxy")</f>
        <v>template_study_battery_charger_plug_proxy</v>
      </c>
      <c r="F310" s="6" t="str">
        <f>IF(ISBLANK(E310), "", Table2[[#This Row],[unique_id]])</f>
        <v>template_study_battery_charger_plug_proxy</v>
      </c>
      <c r="G310" s="6" t="s">
        <v>242</v>
      </c>
      <c r="H310" s="6" t="s">
        <v>732</v>
      </c>
      <c r="I310" s="6" t="s">
        <v>321</v>
      </c>
      <c r="O310" s="8" t="s">
        <v>1157</v>
      </c>
      <c r="P310" s="6" t="s">
        <v>172</v>
      </c>
      <c r="Q310" s="6" t="s">
        <v>1107</v>
      </c>
      <c r="R310" s="6" t="s">
        <v>732</v>
      </c>
      <c r="S310" s="6" t="str">
        <f>S311</f>
        <v>Study Battery Charger</v>
      </c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1"/>
      <c r="AM310" s="6"/>
      <c r="AN310" s="8"/>
      <c r="AO310" s="6" t="s">
        <v>134</v>
      </c>
      <c r="AP310" s="12" t="s">
        <v>425</v>
      </c>
      <c r="AQ310" s="6" t="s">
        <v>244</v>
      </c>
      <c r="AS310" s="6" t="s">
        <v>421</v>
      </c>
      <c r="AV310" s="6"/>
      <c r="AW310" s="10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2572</v>
      </c>
      <c r="B311" s="6" t="s">
        <v>26</v>
      </c>
      <c r="C311" s="6" t="s">
        <v>244</v>
      </c>
      <c r="D311" s="6" t="s">
        <v>134</v>
      </c>
      <c r="E311" s="6" t="s">
        <v>1235</v>
      </c>
      <c r="F311" s="6" t="str">
        <f>IF(ISBLANK(E311), "", Table2[[#This Row],[unique_id]])</f>
        <v>study_battery_charger_plug</v>
      </c>
      <c r="G311" s="6" t="s">
        <v>242</v>
      </c>
      <c r="H311" s="6" t="s">
        <v>732</v>
      </c>
      <c r="I311" s="6" t="s">
        <v>321</v>
      </c>
      <c r="M311" s="6" t="s">
        <v>275</v>
      </c>
      <c r="O311" s="8" t="s">
        <v>1157</v>
      </c>
      <c r="P311" s="6" t="s">
        <v>172</v>
      </c>
      <c r="Q311" s="6" t="s">
        <v>1107</v>
      </c>
      <c r="R311" s="6" t="s">
        <v>732</v>
      </c>
      <c r="S311" s="6" t="str">
        <f>_xlfn.CONCAT( Table2[[#This Row],[device_suggested_area]], " ",Table2[[#This Row],[friendly_name]])</f>
        <v>Study Battery Charger</v>
      </c>
      <c r="T311" s="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1" s="8"/>
      <c r="W311" s="8"/>
      <c r="X311" s="8"/>
      <c r="Y311" s="8"/>
      <c r="AD311" s="6" t="s">
        <v>273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1"/>
      <c r="AM311" s="6" t="str">
        <f>IF(OR(ISBLANK(AV311), ISBLANK(AW311)), "", LOWER(_xlfn.CONCAT(Table2[[#This Row],[device_manufacturer]], "-",Table2[[#This Row],[device_suggested_area]], "-", Table2[[#This Row],[device_identifiers]])))</f>
        <v>tplink-study-battery-charger</v>
      </c>
      <c r="AN311" s="8" t="s">
        <v>426</v>
      </c>
      <c r="AO311" s="6" t="s">
        <v>457</v>
      </c>
      <c r="AP311" s="12" t="s">
        <v>425</v>
      </c>
      <c r="AQ311" s="6" t="str">
        <f>IF(OR(ISBLANK(AV311), ISBLANK(AW311)), "", Table2[[#This Row],[device_via_device]])</f>
        <v>TPLink</v>
      </c>
      <c r="AR311" s="6" t="s">
        <v>1172</v>
      </c>
      <c r="AS311" s="6" t="s">
        <v>421</v>
      </c>
      <c r="AU311" s="6" t="s">
        <v>553</v>
      </c>
      <c r="AV311" s="6" t="s">
        <v>405</v>
      </c>
      <c r="AW311" s="6" t="s">
        <v>536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"5c:a6:e6:25:64:e9"], ["ip", "10.0.6.71"]]</v>
      </c>
    </row>
    <row r="312" spans="1:52" ht="16" customHeight="1">
      <c r="A312" s="6">
        <v>2573</v>
      </c>
      <c r="B312" s="6" t="s">
        <v>26</v>
      </c>
      <c r="C312" s="6" t="s">
        <v>1187</v>
      </c>
      <c r="D312" s="6" t="s">
        <v>149</v>
      </c>
      <c r="E312" s="9" t="str">
        <f>_xlfn.CONCAT("template_", E313, "_proxy")</f>
        <v>template_laundry_vacuum_charger_plug_proxy</v>
      </c>
      <c r="F312" s="6" t="str">
        <f>IF(ISBLANK(E312), "", Table2[[#This Row],[unique_id]])</f>
        <v>template_laundry_vacuum_charger_plug_proxy</v>
      </c>
      <c r="G312" s="6" t="s">
        <v>241</v>
      </c>
      <c r="H312" s="6" t="s">
        <v>732</v>
      </c>
      <c r="I312" s="6" t="s">
        <v>321</v>
      </c>
      <c r="O312" s="8" t="s">
        <v>1157</v>
      </c>
      <c r="P312" s="6" t="s">
        <v>172</v>
      </c>
      <c r="Q312" s="6" t="s">
        <v>1107</v>
      </c>
      <c r="R312" s="6" t="s">
        <v>732</v>
      </c>
      <c r="S312" s="6" t="str">
        <f>S313</f>
        <v>Laundry Vacuum Charger</v>
      </c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1"/>
      <c r="AM312" s="6"/>
      <c r="AN312" s="8"/>
      <c r="AO312" s="6" t="s">
        <v>134</v>
      </c>
      <c r="AP312" s="12" t="s">
        <v>425</v>
      </c>
      <c r="AQ312" s="6" t="s">
        <v>244</v>
      </c>
      <c r="AS312" s="6" t="s">
        <v>223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2574</v>
      </c>
      <c r="B313" s="6" t="s">
        <v>26</v>
      </c>
      <c r="C313" s="6" t="s">
        <v>244</v>
      </c>
      <c r="D313" s="6" t="s">
        <v>134</v>
      </c>
      <c r="E313" s="6" t="s">
        <v>1236</v>
      </c>
      <c r="F313" s="6" t="str">
        <f>IF(ISBLANK(E313), "", Table2[[#This Row],[unique_id]])</f>
        <v>laundry_vacuum_charger_plug</v>
      </c>
      <c r="G313" s="6" t="s">
        <v>241</v>
      </c>
      <c r="H313" s="6" t="s">
        <v>732</v>
      </c>
      <c r="I313" s="6" t="s">
        <v>321</v>
      </c>
      <c r="M313" s="6" t="s">
        <v>275</v>
      </c>
      <c r="O313" s="8" t="s">
        <v>1157</v>
      </c>
      <c r="P313" s="6" t="s">
        <v>172</v>
      </c>
      <c r="Q313" s="6" t="s">
        <v>1107</v>
      </c>
      <c r="R313" s="6" t="s">
        <v>732</v>
      </c>
      <c r="S313" s="6" t="str">
        <f>_xlfn.CONCAT( Table2[[#This Row],[device_suggested_area]], " ",Table2[[#This Row],[friendly_name]])</f>
        <v>Laundry Vacuum Charger</v>
      </c>
      <c r="T313" s="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3" s="8"/>
      <c r="W313" s="8"/>
      <c r="X313" s="8"/>
      <c r="Y313" s="8"/>
      <c r="AD313" s="6" t="s">
        <v>273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1"/>
      <c r="AM313" s="6" t="str">
        <f>IF(OR(ISBLANK(AV313), ISBLANK(AW313)), "", LOWER(_xlfn.CONCAT(Table2[[#This Row],[device_manufacturer]], "-",Table2[[#This Row],[device_suggested_area]], "-", Table2[[#This Row],[device_identifiers]])))</f>
        <v>tplink-laundry-vacuum-charger</v>
      </c>
      <c r="AN313" s="8" t="s">
        <v>426</v>
      </c>
      <c r="AO313" s="6" t="s">
        <v>458</v>
      </c>
      <c r="AP313" s="12" t="s">
        <v>425</v>
      </c>
      <c r="AQ313" s="6" t="str">
        <f>IF(OR(ISBLANK(AV313), ISBLANK(AW313)), "", Table2[[#This Row],[device_via_device]])</f>
        <v>TPLink</v>
      </c>
      <c r="AR313" s="6" t="s">
        <v>1173</v>
      </c>
      <c r="AS313" s="6" t="s">
        <v>223</v>
      </c>
      <c r="AU313" s="6" t="s">
        <v>553</v>
      </c>
      <c r="AV313" s="6" t="s">
        <v>406</v>
      </c>
      <c r="AW313" s="6" t="s">
        <v>537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"5c:a6:e6:25:57:fd"], ["ip", "10.0.6.72"]]</v>
      </c>
    </row>
    <row r="314" spans="1:52" ht="16" customHeight="1">
      <c r="A314" s="6">
        <v>2575</v>
      </c>
      <c r="B314" s="6" t="s">
        <v>26</v>
      </c>
      <c r="C314" s="6" t="s">
        <v>1187</v>
      </c>
      <c r="D314" s="6" t="s">
        <v>149</v>
      </c>
      <c r="E314" s="9" t="str">
        <f>_xlfn.CONCAT("template_", E315, "_proxy")</f>
        <v>template_ada_tablet_outlet_plug_proxy</v>
      </c>
      <c r="F314" s="6" t="str">
        <f>IF(ISBLANK(E314), "", Table2[[#This Row],[unique_id]])</f>
        <v>template_ada_tablet_outlet_plug_proxy</v>
      </c>
      <c r="G314" s="6" t="s">
        <v>1203</v>
      </c>
      <c r="H314" s="6" t="s">
        <v>732</v>
      </c>
      <c r="I314" s="6" t="s">
        <v>321</v>
      </c>
      <c r="O314" s="8" t="s">
        <v>1157</v>
      </c>
      <c r="P314" s="6" t="s">
        <v>172</v>
      </c>
      <c r="Q314" s="6" t="s">
        <v>1107</v>
      </c>
      <c r="R314" s="44" t="s">
        <v>1092</v>
      </c>
      <c r="S314" s="6" t="str">
        <f>_xlfn.CONCAT( "", "",Table2[[#This Row],[friendly_name]])</f>
        <v>Ada Tablet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J314" s="12"/>
      <c r="AK314" s="6"/>
      <c r="AL314" s="30"/>
      <c r="AM314" s="6"/>
      <c r="AN314" s="8"/>
      <c r="AO314" s="6" t="s">
        <v>134</v>
      </c>
      <c r="AP314" s="12" t="s">
        <v>425</v>
      </c>
      <c r="AQ314" s="6" t="s">
        <v>244</v>
      </c>
      <c r="AS314" s="6" t="s">
        <v>203</v>
      </c>
      <c r="AV314" s="6"/>
      <c r="AW314" s="6"/>
    </row>
    <row r="315" spans="1:52" ht="16" customHeight="1">
      <c r="A315" s="6">
        <v>2576</v>
      </c>
      <c r="B315" s="6" t="s">
        <v>26</v>
      </c>
      <c r="C315" s="6" t="s">
        <v>244</v>
      </c>
      <c r="D315" s="6" t="s">
        <v>134</v>
      </c>
      <c r="E315" s="6" t="s">
        <v>1237</v>
      </c>
      <c r="F315" s="6" t="str">
        <f>IF(ISBLANK(E315), "", Table2[[#This Row],[unique_id]])</f>
        <v>ada_tablet_outlet_plug</v>
      </c>
      <c r="G315" s="6" t="s">
        <v>1203</v>
      </c>
      <c r="H315" s="6" t="s">
        <v>732</v>
      </c>
      <c r="I315" s="6" t="s">
        <v>321</v>
      </c>
      <c r="M315" s="6" t="s">
        <v>275</v>
      </c>
      <c r="O315" s="8" t="s">
        <v>1157</v>
      </c>
      <c r="P315" s="6" t="s">
        <v>172</v>
      </c>
      <c r="Q315" s="6" t="s">
        <v>1107</v>
      </c>
      <c r="R315" s="44" t="s">
        <v>1092</v>
      </c>
      <c r="S315" s="6" t="str">
        <f>_xlfn.CONCAT( "", "",Table2[[#This Row],[friendly_name]])</f>
        <v>Ada Tablet</v>
      </c>
      <c r="T315" s="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5" s="8"/>
      <c r="W315" s="8"/>
      <c r="X315" s="8"/>
      <c r="Y315" s="8"/>
      <c r="AD315" s="6" t="s">
        <v>1205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J315" s="12"/>
      <c r="AK315" s="6"/>
      <c r="AL315" s="30"/>
      <c r="AM315" s="6" t="str">
        <f>IF(OR(ISBLANK(AV315), ISBLANK(AW315)), "", LOWER(_xlfn.CONCAT(Table2[[#This Row],[device_manufacturer]], "-",Table2[[#This Row],[device_suggested_area]], "-", Table2[[#This Row],[device_identifiers]])))</f>
        <v>tplink-lounge-ada-tablet</v>
      </c>
      <c r="AN315" s="8" t="s">
        <v>426</v>
      </c>
      <c r="AO315" s="6" t="s">
        <v>1204</v>
      </c>
      <c r="AP315" s="12" t="s">
        <v>425</v>
      </c>
      <c r="AQ315" s="6" t="str">
        <f>IF(OR(ISBLANK(AV315), ISBLANK(AW315)), "", Table2[[#This Row],[device_via_device]])</f>
        <v>TPLink</v>
      </c>
      <c r="AR315" s="6" t="s">
        <v>1172</v>
      </c>
      <c r="AS315" s="6" t="s">
        <v>203</v>
      </c>
      <c r="AU315" s="6" t="s">
        <v>553</v>
      </c>
      <c r="AV315" s="6" t="s">
        <v>1174</v>
      </c>
      <c r="AW315" s="6" t="s">
        <v>831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"5c:a6:e6:25:59:03"], ["ip", "10.0.6.90"]]</v>
      </c>
    </row>
    <row r="316" spans="1:52" ht="16" customHeight="1">
      <c r="A316" s="6">
        <v>2577</v>
      </c>
      <c r="B316" s="6" t="s">
        <v>26</v>
      </c>
      <c r="C316" s="6" t="s">
        <v>1187</v>
      </c>
      <c r="D316" s="6" t="s">
        <v>149</v>
      </c>
      <c r="E316" s="9" t="str">
        <f>_xlfn.CONCAT("template_", E317, "_proxy")</f>
        <v>template_server_flo_outlet_plug_proxy</v>
      </c>
      <c r="F316" s="6" t="str">
        <f>IF(ISBLANK(E316), "", Table2[[#This Row],[unique_id]])</f>
        <v>template_server_flo_outlet_plug_proxy</v>
      </c>
      <c r="G316" s="6" t="s">
        <v>1184</v>
      </c>
      <c r="H316" s="6" t="s">
        <v>732</v>
      </c>
      <c r="I316" s="6" t="s">
        <v>321</v>
      </c>
      <c r="O316" s="8" t="s">
        <v>1157</v>
      </c>
      <c r="R316" s="6" t="s">
        <v>1178</v>
      </c>
      <c r="S316" s="6" t="str">
        <f>_xlfn.CONCAT( "", "",Table2[[#This Row],[friendly_name]])</f>
        <v>Server Flo</v>
      </c>
      <c r="T31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8"/>
      <c r="W316" s="8"/>
      <c r="X316" s="8"/>
      <c r="Y316" s="8"/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J316" s="12"/>
      <c r="AK316" s="6"/>
      <c r="AL316" s="30"/>
      <c r="AM316" s="6"/>
      <c r="AN316" s="8"/>
      <c r="AO316" s="6" t="s">
        <v>134</v>
      </c>
      <c r="AP316" s="12" t="s">
        <v>425</v>
      </c>
      <c r="AQ316" s="6" t="s">
        <v>244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2578</v>
      </c>
      <c r="B317" s="6" t="s">
        <v>26</v>
      </c>
      <c r="C317" s="6" t="s">
        <v>244</v>
      </c>
      <c r="D317" s="6" t="s">
        <v>134</v>
      </c>
      <c r="E317" s="6" t="s">
        <v>1238</v>
      </c>
      <c r="F317" s="6" t="str">
        <f>IF(ISBLANK(E317), "", Table2[[#This Row],[unique_id]])</f>
        <v>server_flo_outlet_plug</v>
      </c>
      <c r="G317" s="6" t="s">
        <v>1184</v>
      </c>
      <c r="H317" s="6" t="s">
        <v>732</v>
      </c>
      <c r="I317" s="6" t="s">
        <v>321</v>
      </c>
      <c r="M317" s="6" t="s">
        <v>275</v>
      </c>
      <c r="O317" s="8" t="s">
        <v>1157</v>
      </c>
      <c r="R317" s="6" t="s">
        <v>1178</v>
      </c>
      <c r="S317" s="6" t="str">
        <f>_xlfn.CONCAT( "", "",Table2[[#This Row],[friendly_name]])</f>
        <v>Server Flo</v>
      </c>
      <c r="T317" s="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7" s="8"/>
      <c r="W317" s="8"/>
      <c r="X317" s="8"/>
      <c r="Y317" s="8"/>
      <c r="AD317" s="6" t="s">
        <v>270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J317" s="12"/>
      <c r="AK317" s="6"/>
      <c r="AL317" s="30"/>
      <c r="AM317" s="6" t="str">
        <f>IF(OR(ISBLANK(AV317), ISBLANK(AW317)), "", LOWER(_xlfn.CONCAT(Table2[[#This Row],[device_manufacturer]], "-",Table2[[#This Row],[device_suggested_area]], "-", Table2[[#This Row],[device_identifiers]])))</f>
        <v>tplink-rack-macbook-flo</v>
      </c>
      <c r="AN317" s="8" t="s">
        <v>426</v>
      </c>
      <c r="AO317" s="6" t="s">
        <v>463</v>
      </c>
      <c r="AP317" s="12" t="s">
        <v>425</v>
      </c>
      <c r="AQ317" s="6" t="str">
        <f>IF(OR(ISBLANK(AV317), ISBLANK(AW317)), "", Table2[[#This Row],[device_via_device]])</f>
        <v>TPLink</v>
      </c>
      <c r="AR317" s="6" t="s">
        <v>1173</v>
      </c>
      <c r="AS317" s="6" t="s">
        <v>28</v>
      </c>
      <c r="AU317" s="6" t="s">
        <v>553</v>
      </c>
      <c r="AV317" s="6" t="s">
        <v>1181</v>
      </c>
      <c r="AW317" s="6" t="s">
        <v>1175</v>
      </c>
      <c r="AZ317" s="6" t="str">
        <f>IF(AND(ISBLANK(AV317), ISBLANK(AW317)), "", _xlfn.CONCAT("[", IF(ISBLANK(AV317), "", _xlfn.CONCAT("[""mac"", """, AV317, """]")), IF(ISBLANK(AW317), "", _xlfn.CONCAT(", [""ip"", """, AW317, """]")), "]"))</f>
        <v>[["mac", "5c:a6:e6:25:56:a7"], ["ip", "10.0.6.91"]]</v>
      </c>
    </row>
    <row r="318" spans="1:52" ht="16" customHeight="1">
      <c r="A318" s="6">
        <v>2579</v>
      </c>
      <c r="B318" s="6" t="s">
        <v>26</v>
      </c>
      <c r="C318" s="6" t="s">
        <v>1187</v>
      </c>
      <c r="D318" s="6" t="s">
        <v>149</v>
      </c>
      <c r="E318" s="9" t="str">
        <f>_xlfn.CONCAT("template_", E319, "_proxy")</f>
        <v>template_server_meg_outlet_plug_proxy</v>
      </c>
      <c r="F318" s="6" t="str">
        <f>IF(ISBLANK(E318), "", Table2[[#This Row],[unique_id]])</f>
        <v>template_server_meg_outlet_plug_proxy</v>
      </c>
      <c r="G318" s="11" t="s">
        <v>1183</v>
      </c>
      <c r="H318" s="6" t="s">
        <v>732</v>
      </c>
      <c r="I318" s="6" t="s">
        <v>321</v>
      </c>
      <c r="O318" s="8" t="s">
        <v>1157</v>
      </c>
      <c r="R318" s="6" t="s">
        <v>1178</v>
      </c>
      <c r="S318" s="6" t="str">
        <f>_xlfn.CONCAT( "", "",Table2[[#This Row],[friendly_name]])</f>
        <v>Server Meg</v>
      </c>
      <c r="T31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J318" s="12"/>
      <c r="AK318" s="6"/>
      <c r="AL318" s="30"/>
      <c r="AM318" s="6"/>
      <c r="AN318" s="8"/>
      <c r="AO318" s="6" t="s">
        <v>134</v>
      </c>
      <c r="AP318" s="12" t="s">
        <v>425</v>
      </c>
      <c r="AQ318" s="6" t="s">
        <v>244</v>
      </c>
      <c r="AS318" s="6" t="s">
        <v>28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2580</v>
      </c>
      <c r="B319" s="6" t="s">
        <v>26</v>
      </c>
      <c r="C319" s="6" t="s">
        <v>244</v>
      </c>
      <c r="D319" s="6" t="s">
        <v>134</v>
      </c>
      <c r="E319" s="6" t="s">
        <v>1239</v>
      </c>
      <c r="F319" s="6" t="str">
        <f>IF(ISBLANK(E319), "", Table2[[#This Row],[unique_id]])</f>
        <v>server_meg_outlet_plug</v>
      </c>
      <c r="G319" s="11" t="s">
        <v>1183</v>
      </c>
      <c r="H319" s="6" t="s">
        <v>732</v>
      </c>
      <c r="I319" s="6" t="s">
        <v>321</v>
      </c>
      <c r="M319" s="6" t="s">
        <v>275</v>
      </c>
      <c r="O319" s="8" t="s">
        <v>1157</v>
      </c>
      <c r="R319" s="6" t="s">
        <v>1178</v>
      </c>
      <c r="S319" s="6" t="str">
        <f>_xlfn.CONCAT( "", "",Table2[[#This Row],[friendly_name]])</f>
        <v>Server Meg</v>
      </c>
      <c r="T319" s="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9" s="8"/>
      <c r="W319" s="8"/>
      <c r="X319" s="8"/>
      <c r="Y319" s="8"/>
      <c r="AD319" s="6" t="s">
        <v>270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J319" s="12"/>
      <c r="AK319" s="6"/>
      <c r="AL319" s="30"/>
      <c r="AM319" s="6" t="str">
        <f>IF(OR(ISBLANK(AV319), ISBLANK(AW319)), "", LOWER(_xlfn.CONCAT(Table2[[#This Row],[device_manufacturer]], "-",Table2[[#This Row],[device_suggested_area]], "-", Table2[[#This Row],[device_identifiers]])))</f>
        <v>tplink-rack-macmini-meg</v>
      </c>
      <c r="AN319" s="8" t="s">
        <v>426</v>
      </c>
      <c r="AO319" s="6" t="s">
        <v>819</v>
      </c>
      <c r="AP319" s="12" t="s">
        <v>425</v>
      </c>
      <c r="AQ319" s="6" t="str">
        <f>IF(OR(ISBLANK(AV319), ISBLANK(AW319)), "", Table2[[#This Row],[device_via_device]])</f>
        <v>TPLink</v>
      </c>
      <c r="AR319" s="6" t="s">
        <v>1173</v>
      </c>
      <c r="AS319" s="6" t="s">
        <v>28</v>
      </c>
      <c r="AU319" s="6" t="s">
        <v>553</v>
      </c>
      <c r="AV319" s="6" t="s">
        <v>1180</v>
      </c>
      <c r="AW319" s="6" t="s">
        <v>1176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"5c:a6:e6:25:59:c0"], ["ip", "10.0.6.92"]]</v>
      </c>
    </row>
    <row r="320" spans="1:52" ht="16" customHeight="1">
      <c r="A320" s="6">
        <v>2581</v>
      </c>
      <c r="B320" s="6" t="s">
        <v>26</v>
      </c>
      <c r="C320" s="6" t="s">
        <v>1187</v>
      </c>
      <c r="D320" s="6" t="s">
        <v>149</v>
      </c>
      <c r="E320" s="9" t="str">
        <f>_xlfn.CONCAT("template_", E321, "_proxy")</f>
        <v>template_rack_outlet_plug_proxy</v>
      </c>
      <c r="F320" s="6" t="str">
        <f>IF(ISBLANK(E320), "", Table2[[#This Row],[unique_id]])</f>
        <v>template_rack_outlet_plug_proxy</v>
      </c>
      <c r="G320" s="6" t="s">
        <v>233</v>
      </c>
      <c r="H320" s="6" t="s">
        <v>732</v>
      </c>
      <c r="I320" s="6" t="s">
        <v>321</v>
      </c>
      <c r="O320" s="8" t="s">
        <v>1157</v>
      </c>
      <c r="P320" s="6" t="s">
        <v>172</v>
      </c>
      <c r="Q320" s="6" t="s">
        <v>1107</v>
      </c>
      <c r="R320" s="6" t="s">
        <v>1109</v>
      </c>
      <c r="S320" s="6" t="str">
        <f>S321</f>
        <v>Server Rack</v>
      </c>
      <c r="T32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1"/>
      <c r="AM320" s="6"/>
      <c r="AN320" s="8"/>
      <c r="AO320" s="6" t="s">
        <v>134</v>
      </c>
      <c r="AP320" s="6" t="s">
        <v>424</v>
      </c>
      <c r="AQ320" s="6" t="s">
        <v>244</v>
      </c>
      <c r="AS320" s="6" t="s">
        <v>28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2582</v>
      </c>
      <c r="B321" s="6" t="s">
        <v>26</v>
      </c>
      <c r="C321" s="6" t="s">
        <v>244</v>
      </c>
      <c r="D321" s="6" t="s">
        <v>134</v>
      </c>
      <c r="E321" s="6" t="s">
        <v>1240</v>
      </c>
      <c r="F321" s="6" t="str">
        <f>IF(ISBLANK(E321), "", Table2[[#This Row],[unique_id]])</f>
        <v>rack_outlet_plug</v>
      </c>
      <c r="G321" s="6" t="s">
        <v>233</v>
      </c>
      <c r="H321" s="6" t="s">
        <v>732</v>
      </c>
      <c r="I321" s="6" t="s">
        <v>321</v>
      </c>
      <c r="M321" s="6" t="s">
        <v>275</v>
      </c>
      <c r="O321" s="8" t="s">
        <v>1157</v>
      </c>
      <c r="P321" s="6" t="s">
        <v>172</v>
      </c>
      <c r="Q321" s="6" t="s">
        <v>1107</v>
      </c>
      <c r="R321" s="6" t="s">
        <v>1109</v>
      </c>
      <c r="S321" s="6" t="str">
        <f>_xlfn.CONCAT( "", "",Table2[[#This Row],[friendly_name]])</f>
        <v>Server Rack</v>
      </c>
      <c r="T321" s="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1" s="8"/>
      <c r="W321" s="8"/>
      <c r="X321" s="8"/>
      <c r="Y321" s="8"/>
      <c r="AD321" s="6" t="s">
        <v>270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1"/>
      <c r="AM321" s="6" t="str">
        <f>IF(OR(ISBLANK(AV321), ISBLANK(AW321)), "", LOWER(_xlfn.CONCAT(Table2[[#This Row],[device_manufacturer]], "-",Table2[[#This Row],[device_suggested_area]], "-", Table2[[#This Row],[device_identifiers]])))</f>
        <v>tplink-rack-outlet</v>
      </c>
      <c r="AN321" s="8" t="s">
        <v>427</v>
      </c>
      <c r="AO321" s="6" t="s">
        <v>436</v>
      </c>
      <c r="AP321" s="6" t="s">
        <v>424</v>
      </c>
      <c r="AQ321" s="6" t="str">
        <f>IF(OR(ISBLANK(AV321), ISBLANK(AW321)), "", Table2[[#This Row],[device_via_device]])</f>
        <v>TPLink</v>
      </c>
      <c r="AR321" s="6" t="s">
        <v>1172</v>
      </c>
      <c r="AS321" s="6" t="s">
        <v>28</v>
      </c>
      <c r="AU321" s="6" t="s">
        <v>553</v>
      </c>
      <c r="AV321" s="6" t="s">
        <v>420</v>
      </c>
      <c r="AW321" s="6" t="s">
        <v>551</v>
      </c>
      <c r="AZ321" s="6" t="str">
        <f>IF(AND(ISBLANK(AV321), ISBLANK(AW321)), "", _xlfn.CONCAT("[", IF(ISBLANK(AV321), "", _xlfn.CONCAT("[""mac"", """, AV321, """]")), IF(ISBLANK(AW321), "", _xlfn.CONCAT(", [""ip"", """, AW321, """]")), "]"))</f>
        <v>[["mac", "ac:84:c6:54:95:8b"], ["ip", "10.0.6.86"]]</v>
      </c>
    </row>
    <row r="322" spans="1:52" ht="16" customHeight="1">
      <c r="A322" s="6">
        <v>2583</v>
      </c>
      <c r="B322" s="6" t="s">
        <v>26</v>
      </c>
      <c r="C322" s="6" t="s">
        <v>1187</v>
      </c>
      <c r="D322" s="6" t="s">
        <v>149</v>
      </c>
      <c r="E322" s="9" t="str">
        <f>_xlfn.CONCAT("template_", E323, "_proxy")</f>
        <v>template_roof_network_switch_plug_proxy</v>
      </c>
      <c r="F322" s="6" t="str">
        <f>IF(ISBLANK(E322), "", Table2[[#This Row],[unique_id]])</f>
        <v>template_roof_network_switch_plug_proxy</v>
      </c>
      <c r="G322" s="6" t="s">
        <v>230</v>
      </c>
      <c r="H322" s="6" t="s">
        <v>732</v>
      </c>
      <c r="I322" s="6" t="s">
        <v>321</v>
      </c>
      <c r="O322" s="8" t="s">
        <v>1157</v>
      </c>
      <c r="P322" s="6" t="s">
        <v>172</v>
      </c>
      <c r="Q322" s="6" t="s">
        <v>1107</v>
      </c>
      <c r="R322" s="6" t="s">
        <v>1109</v>
      </c>
      <c r="S322" s="6" t="str">
        <f>S323</f>
        <v>Network Switch</v>
      </c>
      <c r="T32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2" s="8"/>
      <c r="W322" s="8"/>
      <c r="X322" s="8"/>
      <c r="Y322" s="8"/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1"/>
      <c r="AM322" s="6"/>
      <c r="AN322" s="8"/>
      <c r="AO322" s="6" t="s">
        <v>134</v>
      </c>
      <c r="AP322" s="6" t="s">
        <v>424</v>
      </c>
      <c r="AQ322" s="6" t="s">
        <v>244</v>
      </c>
      <c r="AS322" s="6" t="s">
        <v>38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6">
        <v>2584</v>
      </c>
      <c r="B323" s="6" t="s">
        <v>26</v>
      </c>
      <c r="C323" s="6" t="s">
        <v>244</v>
      </c>
      <c r="D323" s="6" t="s">
        <v>134</v>
      </c>
      <c r="E323" s="6" t="s">
        <v>1241</v>
      </c>
      <c r="F323" s="6" t="str">
        <f>IF(ISBLANK(E323), "", Table2[[#This Row],[unique_id]])</f>
        <v>roof_network_switch_plug</v>
      </c>
      <c r="G323" s="6" t="s">
        <v>230</v>
      </c>
      <c r="H323" s="6" t="s">
        <v>732</v>
      </c>
      <c r="I323" s="6" t="s">
        <v>321</v>
      </c>
      <c r="M323" s="6" t="s">
        <v>275</v>
      </c>
      <c r="O323" s="8" t="s">
        <v>1157</v>
      </c>
      <c r="P323" s="6" t="s">
        <v>172</v>
      </c>
      <c r="Q323" s="6" t="s">
        <v>1107</v>
      </c>
      <c r="R323" s="6" t="s">
        <v>1109</v>
      </c>
      <c r="S323" s="6" t="str">
        <f>_xlfn.CONCAT( "", "",Table2[[#This Row],[friendly_name]])</f>
        <v>Network Switch</v>
      </c>
      <c r="T323" s="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3" s="8"/>
      <c r="W323" s="8"/>
      <c r="X323" s="8"/>
      <c r="Y323" s="8"/>
      <c r="AD323" s="6" t="s">
        <v>271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1"/>
      <c r="AM323" s="6" t="str">
        <f>IF(OR(ISBLANK(AV323), ISBLANK(AW323)), "", LOWER(_xlfn.CONCAT(Table2[[#This Row],[device_manufacturer]], "-",Table2[[#This Row],[device_suggested_area]], "-", Table2[[#This Row],[device_identifiers]])))</f>
        <v>tplink-roof-network-switch</v>
      </c>
      <c r="AN323" s="8" t="s">
        <v>427</v>
      </c>
      <c r="AO323" s="6" t="s">
        <v>562</v>
      </c>
      <c r="AP323" s="6" t="s">
        <v>424</v>
      </c>
      <c r="AQ323" s="6" t="str">
        <f>IF(OR(ISBLANK(AV323), ISBLANK(AW323)), "", Table2[[#This Row],[device_via_device]])</f>
        <v>TPLink</v>
      </c>
      <c r="AR323" s="6" t="s">
        <v>1172</v>
      </c>
      <c r="AS323" s="6" t="s">
        <v>38</v>
      </c>
      <c r="AU323" s="6" t="s">
        <v>553</v>
      </c>
      <c r="AV323" s="6" t="s">
        <v>418</v>
      </c>
      <c r="AW323" s="6" t="s">
        <v>549</v>
      </c>
      <c r="AZ323" s="6" t="str">
        <f>IF(AND(ISBLANK(AV323), ISBLANK(AW323)), "", _xlfn.CONCAT("[", IF(ISBLANK(AV323), "", _xlfn.CONCAT("[""mac"", """, AV323, """]")), IF(ISBLANK(AW323), "", _xlfn.CONCAT(", [""ip"", """, AW323, """]")), "]"))</f>
        <v>[["mac", "ac:84:c6:0d:20:9e"], ["ip", "10.0.6.84"]]</v>
      </c>
    </row>
    <row r="324" spans="1:52" ht="16" customHeight="1">
      <c r="A324" s="6">
        <v>2585</v>
      </c>
      <c r="B324" s="6" t="s">
        <v>26</v>
      </c>
      <c r="C324" s="6" t="s">
        <v>1187</v>
      </c>
      <c r="D324" s="6" t="s">
        <v>149</v>
      </c>
      <c r="E324" s="9" t="str">
        <f>_xlfn.CONCAT("template_", E325, "_proxy")</f>
        <v>template_rack_internet_modem_plug_proxy</v>
      </c>
      <c r="F324" s="6" t="str">
        <f>IF(ISBLANK(E324), "", Table2[[#This Row],[unique_id]])</f>
        <v>template_rack_internet_modem_plug_proxy</v>
      </c>
      <c r="G324" s="6" t="s">
        <v>232</v>
      </c>
      <c r="H324" s="6" t="s">
        <v>732</v>
      </c>
      <c r="I324" s="6" t="s">
        <v>321</v>
      </c>
      <c r="O324" s="8" t="s">
        <v>1157</v>
      </c>
      <c r="R324" s="6" t="s">
        <v>1179</v>
      </c>
      <c r="S324" s="6" t="str">
        <f>_xlfn.CONCAT( "", "",Table2[[#This Row],[friendly_name]])</f>
        <v>Internet Modem</v>
      </c>
      <c r="T32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8"/>
      <c r="W324" s="8"/>
      <c r="X324" s="8"/>
      <c r="Y324" s="8"/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1"/>
      <c r="AM324" s="6"/>
      <c r="AN324" s="8"/>
      <c r="AO324" s="6" t="s">
        <v>134</v>
      </c>
      <c r="AP324" s="12" t="s">
        <v>425</v>
      </c>
      <c r="AQ324" s="6" t="s">
        <v>244</v>
      </c>
      <c r="AS324" s="6" t="s">
        <v>28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6">
        <v>2586</v>
      </c>
      <c r="B325" s="6" t="s">
        <v>26</v>
      </c>
      <c r="C325" s="6" t="s">
        <v>244</v>
      </c>
      <c r="D325" s="6" t="s">
        <v>134</v>
      </c>
      <c r="E325" s="6" t="s">
        <v>1242</v>
      </c>
      <c r="F325" s="6" t="str">
        <f>IF(ISBLANK(E325), "", Table2[[#This Row],[unique_id]])</f>
        <v>rack_internet_modem_plug</v>
      </c>
      <c r="G325" s="6" t="s">
        <v>232</v>
      </c>
      <c r="H325" s="6" t="s">
        <v>732</v>
      </c>
      <c r="I325" s="6" t="s">
        <v>321</v>
      </c>
      <c r="M325" s="6" t="s">
        <v>275</v>
      </c>
      <c r="O325" s="8" t="s">
        <v>1157</v>
      </c>
      <c r="R325" s="6" t="s">
        <v>1179</v>
      </c>
      <c r="S325" s="6" t="str">
        <f>_xlfn.CONCAT( "", "",Table2[[#This Row],[friendly_name]])</f>
        <v>Internet Modem</v>
      </c>
      <c r="T325" s="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5" s="8"/>
      <c r="W325" s="8"/>
      <c r="X325" s="8"/>
      <c r="Y325" s="8"/>
      <c r="AD325" s="6" t="s">
        <v>272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1"/>
      <c r="AM325" s="6" t="str">
        <f>IF(OR(ISBLANK(AV325), ISBLANK(AW325)), "", LOWER(_xlfn.CONCAT(Table2[[#This Row],[device_manufacturer]], "-",Table2[[#This Row],[device_suggested_area]], "-", Table2[[#This Row],[device_identifiers]])))</f>
        <v>tplink-rack-modem</v>
      </c>
      <c r="AN325" s="8" t="s">
        <v>426</v>
      </c>
      <c r="AO325" s="6" t="s">
        <v>437</v>
      </c>
      <c r="AP325" s="12" t="s">
        <v>425</v>
      </c>
      <c r="AQ325" s="6" t="str">
        <f>IF(OR(ISBLANK(AV325), ISBLANK(AW325)), "", Table2[[#This Row],[device_via_device]])</f>
        <v>TPLink</v>
      </c>
      <c r="AR325" s="6" t="s">
        <v>1172</v>
      </c>
      <c r="AS325" s="6" t="s">
        <v>28</v>
      </c>
      <c r="AU325" s="6" t="s">
        <v>553</v>
      </c>
      <c r="AV325" s="6" t="s">
        <v>419</v>
      </c>
      <c r="AW325" s="6" t="s">
        <v>550</v>
      </c>
      <c r="AZ325" s="6" t="str">
        <f>IF(AND(ISBLANK(AV325), ISBLANK(AW325)), "", _xlfn.CONCAT("[", IF(ISBLANK(AV325), "", _xlfn.CONCAT("[""mac"", """, AV325, """]")), IF(ISBLANK(AW325), "", _xlfn.CONCAT(", [""ip"", """, AW325, """]")), "]"))</f>
        <v>[["mac", "10:27:f5:31:f6:7e"], ["ip", "10.0.6.85"]]</v>
      </c>
    </row>
    <row r="326" spans="1:52" ht="16" customHeight="1">
      <c r="A326" s="6">
        <v>2587</v>
      </c>
      <c r="B326" s="6" t="s">
        <v>26</v>
      </c>
      <c r="C326" s="6" t="s">
        <v>462</v>
      </c>
      <c r="D326" s="6" t="s">
        <v>134</v>
      </c>
      <c r="E326" s="12" t="s">
        <v>902</v>
      </c>
      <c r="F326" s="6" t="str">
        <f>IF(ISBLANK(E326), "", Table2[[#This Row],[unique_id]])</f>
        <v>deck_fans_outlet</v>
      </c>
      <c r="G326" s="6" t="s">
        <v>905</v>
      </c>
      <c r="H326" s="6" t="s">
        <v>732</v>
      </c>
      <c r="I326" s="6" t="s">
        <v>321</v>
      </c>
      <c r="M326" s="6" t="s">
        <v>275</v>
      </c>
      <c r="O326" s="8" t="s">
        <v>1157</v>
      </c>
      <c r="P326" s="6" t="s">
        <v>172</v>
      </c>
      <c r="Q326" s="6" t="s">
        <v>1107</v>
      </c>
      <c r="R326" s="6" t="s">
        <v>1109</v>
      </c>
      <c r="S326" s="6" t="s">
        <v>1201</v>
      </c>
      <c r="T326" s="9" t="s">
        <v>1200</v>
      </c>
      <c r="V326" s="8"/>
      <c r="W326" s="8" t="s">
        <v>685</v>
      </c>
      <c r="X326" s="8"/>
      <c r="Y326" s="14" t="s">
        <v>1104</v>
      </c>
      <c r="AD326" s="6" t="s">
        <v>269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26" s="6" t="str">
        <f>LOWER(_xlfn.CONCAT(Table2[[#This Row],[device_suggested_area]], "-",Table2[[#This Row],[device_identifiers]]))</f>
        <v>deck-fans-outlet</v>
      </c>
      <c r="AN326" s="14" t="s">
        <v>909</v>
      </c>
      <c r="AO326" s="9" t="s">
        <v>911</v>
      </c>
      <c r="AP326" s="9" t="s">
        <v>907</v>
      </c>
      <c r="AQ326" s="6" t="s">
        <v>462</v>
      </c>
      <c r="AS326" s="6" t="s">
        <v>422</v>
      </c>
      <c r="AV326" s="6" t="s">
        <v>912</v>
      </c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>[["mac", "0x00178801086168ac"]]</v>
      </c>
    </row>
    <row r="327" spans="1:52" ht="16" customHeight="1">
      <c r="A327" s="6">
        <v>2588</v>
      </c>
      <c r="B327" s="6" t="s">
        <v>26</v>
      </c>
      <c r="C327" s="6" t="s">
        <v>462</v>
      </c>
      <c r="D327" s="6" t="s">
        <v>134</v>
      </c>
      <c r="E327" s="12" t="s">
        <v>903</v>
      </c>
      <c r="F327" s="6" t="str">
        <f>IF(ISBLANK(E327), "", Table2[[#This Row],[unique_id]])</f>
        <v>kitchen_fan_outlet</v>
      </c>
      <c r="G327" s="6" t="s">
        <v>904</v>
      </c>
      <c r="H327" s="6" t="s">
        <v>732</v>
      </c>
      <c r="I327" s="6" t="s">
        <v>321</v>
      </c>
      <c r="M327" s="6" t="s">
        <v>275</v>
      </c>
      <c r="O327" s="8" t="s">
        <v>1157</v>
      </c>
      <c r="P327" s="6" t="s">
        <v>172</v>
      </c>
      <c r="Q327" s="6" t="s">
        <v>1107</v>
      </c>
      <c r="R327" s="6" t="s">
        <v>1109</v>
      </c>
      <c r="S327" s="6" t="s">
        <v>1201</v>
      </c>
      <c r="T327" s="9" t="s">
        <v>1200</v>
      </c>
      <c r="V327" s="8"/>
      <c r="W327" s="8" t="s">
        <v>685</v>
      </c>
      <c r="X327" s="8"/>
      <c r="Y327" s="14" t="s">
        <v>1104</v>
      </c>
      <c r="AD327" s="6" t="s">
        <v>269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27" s="6" t="str">
        <f>LOWER(_xlfn.CONCAT(Table2[[#This Row],[device_suggested_area]], "-",Table2[[#This Row],[device_identifiers]]))</f>
        <v>kitchen-fan-outlet</v>
      </c>
      <c r="AN327" s="14" t="s">
        <v>909</v>
      </c>
      <c r="AO327" s="9" t="s">
        <v>910</v>
      </c>
      <c r="AP327" s="9" t="s">
        <v>907</v>
      </c>
      <c r="AQ327" s="6" t="s">
        <v>462</v>
      </c>
      <c r="AS327" s="6" t="s">
        <v>215</v>
      </c>
      <c r="AV327" s="6" t="s">
        <v>913</v>
      </c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>[["mac", "0x0017880109d4659c"]]</v>
      </c>
    </row>
    <row r="328" spans="1:52" ht="16" customHeight="1">
      <c r="A328" s="6">
        <v>2589</v>
      </c>
      <c r="B328" s="6" t="s">
        <v>26</v>
      </c>
      <c r="C328" s="6" t="s">
        <v>462</v>
      </c>
      <c r="D328" s="6" t="s">
        <v>134</v>
      </c>
      <c r="E328" s="12" t="s">
        <v>901</v>
      </c>
      <c r="F328" s="6" t="str">
        <f>IF(ISBLANK(E328), "", Table2[[#This Row],[unique_id]])</f>
        <v>edwin_wardrobe_outlet</v>
      </c>
      <c r="G328" s="6" t="s">
        <v>914</v>
      </c>
      <c r="H328" s="6" t="s">
        <v>732</v>
      </c>
      <c r="I328" s="6" t="s">
        <v>321</v>
      </c>
      <c r="M328" s="6" t="s">
        <v>275</v>
      </c>
      <c r="O328" s="8" t="s">
        <v>1157</v>
      </c>
      <c r="P328" s="6" t="s">
        <v>172</v>
      </c>
      <c r="Q328" s="6" t="s">
        <v>1107</v>
      </c>
      <c r="R328" s="6" t="s">
        <v>1109</v>
      </c>
      <c r="S328" s="6" t="s">
        <v>1201</v>
      </c>
      <c r="T328" s="9" t="s">
        <v>1200</v>
      </c>
      <c r="V328" s="8"/>
      <c r="W328" s="8" t="s">
        <v>685</v>
      </c>
      <c r="X328" s="8"/>
      <c r="Y328" s="14" t="s">
        <v>1104</v>
      </c>
      <c r="Z328" s="14"/>
      <c r="AD328" s="6" t="s">
        <v>269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28" s="6" t="str">
        <f>LOWER(_xlfn.CONCAT(Table2[[#This Row],[device_suggested_area]], "-",Table2[[#This Row],[device_identifiers]]))</f>
        <v>edwin-wardrobe-outlet</v>
      </c>
      <c r="AN328" s="14" t="s">
        <v>909</v>
      </c>
      <c r="AO328" s="9" t="s">
        <v>908</v>
      </c>
      <c r="AP328" s="9" t="s">
        <v>907</v>
      </c>
      <c r="AQ328" s="6" t="s">
        <v>462</v>
      </c>
      <c r="AS328" s="6" t="s">
        <v>127</v>
      </c>
      <c r="AV328" s="6" t="s">
        <v>906</v>
      </c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>[["mac", "0x0017880108fd8633"]]</v>
      </c>
    </row>
    <row r="329" spans="1:52" ht="16" customHeight="1">
      <c r="A329" s="6">
        <v>2590</v>
      </c>
      <c r="B329" s="6" t="s">
        <v>26</v>
      </c>
      <c r="C329" s="6" t="s">
        <v>1022</v>
      </c>
      <c r="D329" s="6" t="s">
        <v>134</v>
      </c>
      <c r="E329" s="6" t="s">
        <v>825</v>
      </c>
      <c r="F329" s="6" t="str">
        <f>IF(ISBLANK(E329), "", Table2[[#This Row],[unique_id]])</f>
        <v>rack_fans</v>
      </c>
      <c r="G329" s="6" t="s">
        <v>826</v>
      </c>
      <c r="H329" s="6" t="s">
        <v>732</v>
      </c>
      <c r="I329" s="6" t="s">
        <v>321</v>
      </c>
      <c r="M329" s="6" t="s">
        <v>275</v>
      </c>
      <c r="T329" s="6"/>
      <c r="V329" s="8"/>
      <c r="W329" s="8"/>
      <c r="X329" s="8"/>
      <c r="Y329" s="8"/>
      <c r="AD329" s="6" t="s">
        <v>830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1"/>
      <c r="AM329" s="6" t="str">
        <f>IF(OR(ISBLANK(AV329), ISBLANK(AW329)), "", LOWER(_xlfn.CONCAT(Table2[[#This Row],[device_manufacturer]], "-",Table2[[#This Row],[device_suggested_area]], "-", Table2[[#This Row],[device_identifiers]])))</f>
        <v>sonoff-rack-fans</v>
      </c>
      <c r="AN329" s="8" t="s">
        <v>829</v>
      </c>
      <c r="AO329" s="6" t="s">
        <v>828</v>
      </c>
      <c r="AP329" s="12" t="s">
        <v>1114</v>
      </c>
      <c r="AQ329" s="6" t="s">
        <v>396</v>
      </c>
      <c r="AS329" s="6" t="s">
        <v>28</v>
      </c>
      <c r="AU329" s="6" t="s">
        <v>553</v>
      </c>
      <c r="AV329" s="6" t="s">
        <v>827</v>
      </c>
      <c r="AW329" s="6" t="s">
        <v>1177</v>
      </c>
      <c r="AZ329" s="6" t="str">
        <f>IF(AND(ISBLANK(AV329), ISBLANK(AW329)), "", _xlfn.CONCAT("[", IF(ISBLANK(AV329), "", _xlfn.CONCAT("[""mac"", """, AV329, """]")), IF(ISBLANK(AW329), "", _xlfn.CONCAT(", [""ip"", """, AW329, """]")), "]"))</f>
        <v>[["mac", "4c:eb:d6:b5:a5:28"], ["ip", "10.0.6.93"]]</v>
      </c>
    </row>
    <row r="330" spans="1:52" ht="16" customHeight="1">
      <c r="A330" s="6">
        <v>2591</v>
      </c>
      <c r="B330" s="6" t="s">
        <v>26</v>
      </c>
      <c r="C330" s="6" t="s">
        <v>631</v>
      </c>
      <c r="D330" s="6" t="s">
        <v>27</v>
      </c>
      <c r="E330" s="6" t="s">
        <v>1196</v>
      </c>
      <c r="F330" s="6" t="str">
        <f>IF(ISBLANK(E330), "", Table2[[#This Row],[unique_id]])</f>
        <v>garden_repeater_linkquality</v>
      </c>
      <c r="G330" s="6" t="s">
        <v>1027</v>
      </c>
      <c r="H330" s="6" t="s">
        <v>732</v>
      </c>
      <c r="I330" s="6" t="s">
        <v>321</v>
      </c>
      <c r="O330" s="8" t="s">
        <v>1157</v>
      </c>
      <c r="P330" s="6" t="s">
        <v>172</v>
      </c>
      <c r="Q330" s="6" t="s">
        <v>1107</v>
      </c>
      <c r="R330" s="6" t="s">
        <v>1109</v>
      </c>
      <c r="S330" s="6" t="s">
        <v>1201</v>
      </c>
      <c r="T330" s="9" t="s">
        <v>1199</v>
      </c>
      <c r="V330" s="8"/>
      <c r="W330" s="8" t="s">
        <v>685</v>
      </c>
      <c r="X330" s="8"/>
      <c r="Y330" s="14" t="s">
        <v>1104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0" s="6" t="s">
        <v>1028</v>
      </c>
      <c r="AN330" s="8" t="s">
        <v>1023</v>
      </c>
      <c r="AO330" s="6" t="s">
        <v>1024</v>
      </c>
      <c r="AP330" s="12" t="s">
        <v>1025</v>
      </c>
      <c r="AQ330" s="6" t="s">
        <v>631</v>
      </c>
      <c r="AS330" s="6" t="s">
        <v>795</v>
      </c>
      <c r="AV330" s="6" t="s">
        <v>1026</v>
      </c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>[["mac", "0x2c1165fffec5a3f6"]]</v>
      </c>
    </row>
    <row r="331" spans="1:52" ht="16" customHeight="1">
      <c r="A331" s="6">
        <v>2592</v>
      </c>
      <c r="B331" s="6" t="s">
        <v>26</v>
      </c>
      <c r="C331" s="6" t="s">
        <v>631</v>
      </c>
      <c r="D331" s="6" t="s">
        <v>27</v>
      </c>
      <c r="E331" s="6" t="s">
        <v>1197</v>
      </c>
      <c r="F331" s="6" t="str">
        <f>IF(ISBLANK(E331), "", Table2[[#This Row],[unique_id]])</f>
        <v>landing_repeater_linkquality</v>
      </c>
      <c r="G331" s="6" t="s">
        <v>1030</v>
      </c>
      <c r="H331" s="6" t="s">
        <v>732</v>
      </c>
      <c r="I331" s="6" t="s">
        <v>321</v>
      </c>
      <c r="O331" s="8" t="s">
        <v>1157</v>
      </c>
      <c r="P331" s="6" t="s">
        <v>172</v>
      </c>
      <c r="Q331" s="6" t="s">
        <v>1107</v>
      </c>
      <c r="R331" s="6" t="s">
        <v>1109</v>
      </c>
      <c r="S331" s="6" t="s">
        <v>1201</v>
      </c>
      <c r="T331" s="9" t="s">
        <v>1199</v>
      </c>
      <c r="V331" s="8"/>
      <c r="W331" s="8" t="s">
        <v>685</v>
      </c>
      <c r="X331" s="8"/>
      <c r="Y331" s="14" t="s">
        <v>1104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1" s="6" t="s">
        <v>1032</v>
      </c>
      <c r="AN331" s="8" t="s">
        <v>1023</v>
      </c>
      <c r="AO331" s="6" t="s">
        <v>1024</v>
      </c>
      <c r="AP331" s="12" t="s">
        <v>1025</v>
      </c>
      <c r="AQ331" s="6" t="s">
        <v>631</v>
      </c>
      <c r="AS331" s="6" t="s">
        <v>775</v>
      </c>
      <c r="AV331" s="6" t="s">
        <v>1034</v>
      </c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>[["mac", "0x2c1165fffebaa93c"]]</v>
      </c>
    </row>
    <row r="332" spans="1:52" ht="16" customHeight="1">
      <c r="A332" s="6">
        <v>2593</v>
      </c>
      <c r="B332" s="6" t="s">
        <v>26</v>
      </c>
      <c r="C332" s="6" t="s">
        <v>631</v>
      </c>
      <c r="D332" s="6" t="s">
        <v>27</v>
      </c>
      <c r="E332" s="6" t="s">
        <v>1198</v>
      </c>
      <c r="F332" s="6" t="str">
        <f>IF(ISBLANK(E332), "", Table2[[#This Row],[unique_id]])</f>
        <v>driveway_repeater_linkquality</v>
      </c>
      <c r="G332" s="6" t="s">
        <v>1029</v>
      </c>
      <c r="H332" s="6" t="s">
        <v>732</v>
      </c>
      <c r="I332" s="6" t="s">
        <v>321</v>
      </c>
      <c r="O332" s="8" t="s">
        <v>1157</v>
      </c>
      <c r="P332" s="6" t="s">
        <v>172</v>
      </c>
      <c r="Q332" s="6" t="s">
        <v>1107</v>
      </c>
      <c r="R332" s="6" t="s">
        <v>1109</v>
      </c>
      <c r="S332" s="6" t="s">
        <v>1201</v>
      </c>
      <c r="T332" s="9" t="s">
        <v>1199</v>
      </c>
      <c r="V332" s="8"/>
      <c r="W332" s="8" t="s">
        <v>685</v>
      </c>
      <c r="X332" s="8"/>
      <c r="Y332" s="14" t="s">
        <v>1104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2" s="6" t="s">
        <v>1033</v>
      </c>
      <c r="AN332" s="8" t="s">
        <v>1023</v>
      </c>
      <c r="AO332" s="6" t="s">
        <v>1024</v>
      </c>
      <c r="AP332" s="12" t="s">
        <v>1025</v>
      </c>
      <c r="AQ332" s="6" t="s">
        <v>631</v>
      </c>
      <c r="AS332" s="6" t="s">
        <v>1031</v>
      </c>
      <c r="AV332" s="6" t="s">
        <v>1035</v>
      </c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>[["mac", "0x50325ffffe47b8fa"]]</v>
      </c>
    </row>
    <row r="333" spans="1:52" ht="16" customHeight="1">
      <c r="A333" s="6">
        <v>2594</v>
      </c>
      <c r="B333" s="6" t="s">
        <v>26</v>
      </c>
      <c r="C333" s="6" t="s">
        <v>613</v>
      </c>
      <c r="D333" s="6" t="s">
        <v>395</v>
      </c>
      <c r="E333" s="6" t="s">
        <v>394</v>
      </c>
      <c r="F333" s="6" t="str">
        <f>IF(ISBLANK(E333), "", Table2[[#This Row],[unique_id]])</f>
        <v>column_break</v>
      </c>
      <c r="G333" s="6" t="s">
        <v>391</v>
      </c>
      <c r="H333" s="6" t="s">
        <v>732</v>
      </c>
      <c r="I333" s="6" t="s">
        <v>321</v>
      </c>
      <c r="M333" s="6" t="s">
        <v>392</v>
      </c>
      <c r="N333" s="6" t="s">
        <v>393</v>
      </c>
      <c r="T333" s="6"/>
      <c r="V333" s="8"/>
      <c r="W333" s="8"/>
      <c r="X333" s="8"/>
      <c r="Y333" s="8"/>
      <c r="AF333" s="8"/>
      <c r="AI333" s="6" t="str">
        <f>IF(ISBLANK(AG333),  "", _xlfn.CONCAT(LOWER(C333), "/", E333))</f>
        <v/>
      </c>
      <c r="AK333" s="6"/>
      <c r="AL333" s="31"/>
      <c r="AM333" s="6"/>
      <c r="AN333" s="8"/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12">
        <v>2600</v>
      </c>
      <c r="B334" s="6" t="s">
        <v>26</v>
      </c>
      <c r="C334" s="6" t="s">
        <v>151</v>
      </c>
      <c r="D334" s="6" t="s">
        <v>355</v>
      </c>
      <c r="E334" t="s">
        <v>738</v>
      </c>
      <c r="F334" s="6" t="str">
        <f>IF(ISBLANK(E334), "", Table2[[#This Row],[unique_id]])</f>
        <v>lighting_reset_adaptive_lighting_ada_lamp</v>
      </c>
      <c r="G334" t="s">
        <v>204</v>
      </c>
      <c r="H334" s="6" t="s">
        <v>752</v>
      </c>
      <c r="I334" s="6" t="s">
        <v>321</v>
      </c>
      <c r="J334" s="6" t="s">
        <v>737</v>
      </c>
      <c r="M334" s="6" t="s">
        <v>275</v>
      </c>
      <c r="T334" s="6"/>
      <c r="V334" s="8"/>
      <c r="W334" s="8"/>
      <c r="X334" s="8"/>
      <c r="Y334" s="8"/>
      <c r="AD334" s="6" t="s">
        <v>322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0"/>
      <c r="AM334" s="6"/>
      <c r="AN334" s="8"/>
      <c r="AS334" s="6" t="s">
        <v>130</v>
      </c>
      <c r="AT334" s="6" t="s">
        <v>1004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2601</v>
      </c>
      <c r="B335" s="6" t="s">
        <v>26</v>
      </c>
      <c r="C335" s="6" t="s">
        <v>151</v>
      </c>
      <c r="D335" s="6" t="s">
        <v>355</v>
      </c>
      <c r="E335" t="s">
        <v>730</v>
      </c>
      <c r="F335" s="6" t="str">
        <f>IF(ISBLANK(E335), "", Table2[[#This Row],[unique_id]])</f>
        <v>lighting_reset_adaptive_lighting_edwin_lamp</v>
      </c>
      <c r="G335" t="s">
        <v>214</v>
      </c>
      <c r="H335" s="6" t="s">
        <v>752</v>
      </c>
      <c r="I335" s="6" t="s">
        <v>321</v>
      </c>
      <c r="J335" s="6" t="s">
        <v>737</v>
      </c>
      <c r="M335" s="6" t="s">
        <v>275</v>
      </c>
      <c r="T335" s="6"/>
      <c r="V335" s="8"/>
      <c r="W335" s="8"/>
      <c r="X335" s="8"/>
      <c r="Y335" s="8"/>
      <c r="AD335" s="6" t="s">
        <v>322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1"/>
      <c r="AM335" s="6"/>
      <c r="AN335" s="8"/>
      <c r="AS335" s="6" t="s">
        <v>127</v>
      </c>
      <c r="AT335" s="6" t="s">
        <v>1004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12">
        <v>2602</v>
      </c>
      <c r="B336" s="6" t="s">
        <v>26</v>
      </c>
      <c r="C336" s="6" t="s">
        <v>151</v>
      </c>
      <c r="D336" s="6" t="s">
        <v>355</v>
      </c>
      <c r="E336" t="s">
        <v>739</v>
      </c>
      <c r="F336" s="6" t="str">
        <f>IF(ISBLANK(E336), "", Table2[[#This Row],[unique_id]])</f>
        <v>lighting_reset_adaptive_lighting_edwin_night_light</v>
      </c>
      <c r="G336" t="s">
        <v>554</v>
      </c>
      <c r="H336" s="6" t="s">
        <v>752</v>
      </c>
      <c r="I336" s="6" t="s">
        <v>321</v>
      </c>
      <c r="J336" s="6" t="s">
        <v>750</v>
      </c>
      <c r="M336" s="6" t="s">
        <v>275</v>
      </c>
      <c r="T336" s="6"/>
      <c r="V336" s="8"/>
      <c r="W336" s="8"/>
      <c r="X336" s="8"/>
      <c r="Y336" s="8"/>
      <c r="AD336" s="6" t="s">
        <v>322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1"/>
      <c r="AM336" s="6"/>
      <c r="AN336" s="8"/>
      <c r="AS336" s="6" t="s">
        <v>127</v>
      </c>
      <c r="AT336" s="6" t="s">
        <v>1004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12">
        <v>2603</v>
      </c>
      <c r="B337" s="6" t="s">
        <v>26</v>
      </c>
      <c r="C337" s="6" t="s">
        <v>151</v>
      </c>
      <c r="D337" s="6" t="s">
        <v>355</v>
      </c>
      <c r="E337" t="s">
        <v>740</v>
      </c>
      <c r="F337" s="6" t="str">
        <f>IF(ISBLANK(E337), "", Table2[[#This Row],[unique_id]])</f>
        <v>lighting_reset_adaptive_lighting_hallway_main</v>
      </c>
      <c r="G337" t="s">
        <v>209</v>
      </c>
      <c r="H337" s="6" t="s">
        <v>752</v>
      </c>
      <c r="I337" s="6" t="s">
        <v>321</v>
      </c>
      <c r="J337" s="6" t="s">
        <v>759</v>
      </c>
      <c r="M337" s="6" t="s">
        <v>275</v>
      </c>
      <c r="T337" s="6"/>
      <c r="V337" s="8"/>
      <c r="W337" s="8"/>
      <c r="X337" s="8"/>
      <c r="Y337" s="8"/>
      <c r="AD337" s="6" t="s">
        <v>322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1"/>
      <c r="AM337" s="6"/>
      <c r="AN337" s="8"/>
      <c r="AS337" s="6" t="s">
        <v>517</v>
      </c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2604</v>
      </c>
      <c r="B338" s="6" t="s">
        <v>26</v>
      </c>
      <c r="C338" s="6" t="s">
        <v>151</v>
      </c>
      <c r="D338" s="6" t="s">
        <v>355</v>
      </c>
      <c r="E338" t="s">
        <v>741</v>
      </c>
      <c r="F338" s="6" t="str">
        <f>IF(ISBLANK(E338), "", Table2[[#This Row],[unique_id]])</f>
        <v>lighting_reset_adaptive_lighting_dining_main</v>
      </c>
      <c r="G338" t="s">
        <v>138</v>
      </c>
      <c r="H338" s="6" t="s">
        <v>752</v>
      </c>
      <c r="I338" s="6" t="s">
        <v>321</v>
      </c>
      <c r="J338" s="6" t="s">
        <v>759</v>
      </c>
      <c r="M338" s="6" t="s">
        <v>275</v>
      </c>
      <c r="T338" s="6"/>
      <c r="V338" s="8"/>
      <c r="W338" s="8"/>
      <c r="X338" s="8"/>
      <c r="Y338" s="8"/>
      <c r="AD338" s="6" t="s">
        <v>322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1"/>
      <c r="AM338" s="6"/>
      <c r="AN338" s="8"/>
      <c r="AS338" s="6" t="s">
        <v>202</v>
      </c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12">
        <v>2605</v>
      </c>
      <c r="B339" s="6" t="s">
        <v>26</v>
      </c>
      <c r="C339" s="6" t="s">
        <v>151</v>
      </c>
      <c r="D339" s="6" t="s">
        <v>355</v>
      </c>
      <c r="E339" t="s">
        <v>742</v>
      </c>
      <c r="F339" s="6" t="str">
        <f>IF(ISBLANK(E339), "", Table2[[#This Row],[unique_id]])</f>
        <v>lighting_reset_adaptive_lighting_lounge_main</v>
      </c>
      <c r="G339" t="s">
        <v>216</v>
      </c>
      <c r="H339" s="6" t="s">
        <v>752</v>
      </c>
      <c r="I339" s="6" t="s">
        <v>321</v>
      </c>
      <c r="J339" s="6" t="s">
        <v>759</v>
      </c>
      <c r="M339" s="6" t="s">
        <v>275</v>
      </c>
      <c r="T339" s="6"/>
      <c r="V339" s="8"/>
      <c r="W339" s="8"/>
      <c r="X339" s="8"/>
      <c r="Y339" s="8"/>
      <c r="AD339" s="6" t="s">
        <v>322</v>
      </c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1"/>
      <c r="AM339" s="6"/>
      <c r="AN339" s="8"/>
      <c r="AS339" s="6" t="s">
        <v>203</v>
      </c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12">
        <v>2606</v>
      </c>
      <c r="B340" s="6" t="s">
        <v>26</v>
      </c>
      <c r="C340" s="6" t="s">
        <v>151</v>
      </c>
      <c r="D340" s="6" t="s">
        <v>355</v>
      </c>
      <c r="E340" t="s">
        <v>817</v>
      </c>
      <c r="F340" s="6" t="str">
        <f>IF(ISBLANK(E340), "", Table2[[#This Row],[unique_id]])</f>
        <v>lighting_reset_adaptive_lighting_lounge_lamp</v>
      </c>
      <c r="G340" t="s">
        <v>772</v>
      </c>
      <c r="H340" s="6" t="s">
        <v>752</v>
      </c>
      <c r="I340" s="6" t="s">
        <v>321</v>
      </c>
      <c r="J340" s="6" t="s">
        <v>737</v>
      </c>
      <c r="M340" s="6" t="s">
        <v>275</v>
      </c>
      <c r="T340" s="6"/>
      <c r="V340" s="8"/>
      <c r="W340" s="8"/>
      <c r="X340" s="8"/>
      <c r="Y340" s="8"/>
      <c r="AD340" s="6" t="s">
        <v>322</v>
      </c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1"/>
      <c r="AM340" s="6"/>
      <c r="AN340" s="8"/>
      <c r="AS340" s="6" t="s">
        <v>172</v>
      </c>
      <c r="AT340" s="6" t="s">
        <v>1004</v>
      </c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1">
        <v>2607</v>
      </c>
      <c r="B341" s="6" t="s">
        <v>26</v>
      </c>
      <c r="C341" s="6" t="s">
        <v>151</v>
      </c>
      <c r="D341" s="6" t="s">
        <v>355</v>
      </c>
      <c r="E341" t="s">
        <v>743</v>
      </c>
      <c r="F341" s="6" t="str">
        <f>IF(ISBLANK(E341), "", Table2[[#This Row],[unique_id]])</f>
        <v>lighting_reset_adaptive_lighting_parents_main</v>
      </c>
      <c r="G341" t="s">
        <v>205</v>
      </c>
      <c r="H341" s="6" t="s">
        <v>752</v>
      </c>
      <c r="I341" s="6" t="s">
        <v>321</v>
      </c>
      <c r="J341" s="6" t="s">
        <v>759</v>
      </c>
      <c r="M341" s="6" t="s">
        <v>275</v>
      </c>
      <c r="T341" s="6"/>
      <c r="V341" s="8"/>
      <c r="W341" s="8"/>
      <c r="X341" s="8"/>
      <c r="Y341" s="8"/>
      <c r="AD341" s="6" t="s">
        <v>322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J341" s="10"/>
      <c r="AK341" s="6"/>
      <c r="AL341" s="31"/>
      <c r="AM341" s="6"/>
      <c r="AN341" s="8"/>
      <c r="AS341" s="6" t="s">
        <v>201</v>
      </c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12">
        <v>2608</v>
      </c>
      <c r="B342" s="6" t="s">
        <v>26</v>
      </c>
      <c r="C342" s="6" t="s">
        <v>151</v>
      </c>
      <c r="D342" s="6" t="s">
        <v>355</v>
      </c>
      <c r="E342" t="s">
        <v>744</v>
      </c>
      <c r="F342" s="6" t="str">
        <f>IF(ISBLANK(E342), "", Table2[[#This Row],[unique_id]])</f>
        <v>lighting_reset_adaptive_lighting_kitchen_main</v>
      </c>
      <c r="G342" t="s">
        <v>211</v>
      </c>
      <c r="H342" s="6" t="s">
        <v>752</v>
      </c>
      <c r="I342" s="6" t="s">
        <v>321</v>
      </c>
      <c r="J342" s="6" t="s">
        <v>759</v>
      </c>
      <c r="M342" s="6" t="s">
        <v>275</v>
      </c>
      <c r="T342" s="6"/>
      <c r="V342" s="8"/>
      <c r="W342" s="8"/>
      <c r="X342" s="8"/>
      <c r="Y342" s="8"/>
      <c r="AD342" s="6" t="s">
        <v>322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1"/>
      <c r="AM342" s="6"/>
      <c r="AN342" s="8"/>
      <c r="AS342" s="6" t="s">
        <v>215</v>
      </c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12">
        <v>2609</v>
      </c>
      <c r="B343" s="6" t="s">
        <v>26</v>
      </c>
      <c r="C343" s="6" t="s">
        <v>151</v>
      </c>
      <c r="D343" s="6" t="s">
        <v>355</v>
      </c>
      <c r="E343" t="s">
        <v>745</v>
      </c>
      <c r="F343" s="6" t="str">
        <f>IF(ISBLANK(E343), "", Table2[[#This Row],[unique_id]])</f>
        <v>lighting_reset_adaptive_lighting_laundry_main</v>
      </c>
      <c r="G343" t="s">
        <v>213</v>
      </c>
      <c r="H343" s="6" t="s">
        <v>752</v>
      </c>
      <c r="I343" s="6" t="s">
        <v>321</v>
      </c>
      <c r="J343" s="6" t="s">
        <v>759</v>
      </c>
      <c r="M343" s="6" t="s">
        <v>275</v>
      </c>
      <c r="T343" s="6"/>
      <c r="V343" s="8"/>
      <c r="W343" s="8"/>
      <c r="X343" s="8"/>
      <c r="Y343" s="8"/>
      <c r="AD343" s="6" t="s">
        <v>322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J343" s="10"/>
      <c r="AK343" s="6"/>
      <c r="AL343" s="31"/>
      <c r="AM343" s="6"/>
      <c r="AN343" s="8"/>
      <c r="AS343" s="6" t="s">
        <v>223</v>
      </c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1">
        <v>2610</v>
      </c>
      <c r="B344" s="6" t="s">
        <v>26</v>
      </c>
      <c r="C344" s="6" t="s">
        <v>151</v>
      </c>
      <c r="D344" s="6" t="s">
        <v>355</v>
      </c>
      <c r="E344" t="s">
        <v>746</v>
      </c>
      <c r="F344" s="6" t="str">
        <f>IF(ISBLANK(E344), "", Table2[[#This Row],[unique_id]])</f>
        <v>lighting_reset_adaptive_lighting_pantry_main</v>
      </c>
      <c r="G344" t="s">
        <v>212</v>
      </c>
      <c r="H344" s="6" t="s">
        <v>752</v>
      </c>
      <c r="I344" s="6" t="s">
        <v>321</v>
      </c>
      <c r="J344" s="6" t="s">
        <v>759</v>
      </c>
      <c r="M344" s="6" t="s">
        <v>275</v>
      </c>
      <c r="T344" s="6"/>
      <c r="V344" s="8"/>
      <c r="W344" s="8"/>
      <c r="X344" s="8"/>
      <c r="Y344" s="8"/>
      <c r="AD344" s="6" t="s">
        <v>322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1"/>
      <c r="AM344" s="6"/>
      <c r="AN344" s="8"/>
      <c r="AS344" s="6" t="s">
        <v>221</v>
      </c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12">
        <v>2611</v>
      </c>
      <c r="B345" s="6" t="s">
        <v>26</v>
      </c>
      <c r="C345" s="6" t="s">
        <v>151</v>
      </c>
      <c r="D345" s="6" t="s">
        <v>355</v>
      </c>
      <c r="E345" t="s">
        <v>764</v>
      </c>
      <c r="F345" s="6" t="str">
        <f>IF(ISBLANK(E345), "", Table2[[#This Row],[unique_id]])</f>
        <v>lighting_reset_adaptive_lighting_office_main</v>
      </c>
      <c r="G345" t="s">
        <v>208</v>
      </c>
      <c r="H345" s="6" t="s">
        <v>752</v>
      </c>
      <c r="I345" s="6" t="s">
        <v>321</v>
      </c>
      <c r="J345" s="6" t="s">
        <v>759</v>
      </c>
      <c r="M345" s="6" t="s">
        <v>275</v>
      </c>
      <c r="T345" s="6"/>
      <c r="V345" s="8"/>
      <c r="W345" s="8"/>
      <c r="X345" s="8"/>
      <c r="Y345" s="8"/>
      <c r="AD345" s="6" t="s">
        <v>322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1"/>
      <c r="AM345" s="6"/>
      <c r="AN345" s="8"/>
      <c r="AS345" s="6" t="s">
        <v>222</v>
      </c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38">
        <v>2612</v>
      </c>
      <c r="B346" s="6" t="s">
        <v>26</v>
      </c>
      <c r="C346" s="6" t="s">
        <v>151</v>
      </c>
      <c r="D346" s="6" t="s">
        <v>355</v>
      </c>
      <c r="E346" t="s">
        <v>747</v>
      </c>
      <c r="F346" s="6" t="str">
        <f>IF(ISBLANK(E346), "", Table2[[#This Row],[unique_id]])</f>
        <v>lighting_reset_adaptive_lighting_bathroom_main</v>
      </c>
      <c r="G346" t="s">
        <v>207</v>
      </c>
      <c r="H346" s="6" t="s">
        <v>752</v>
      </c>
      <c r="I346" s="6" t="s">
        <v>321</v>
      </c>
      <c r="J346" s="6" t="s">
        <v>759</v>
      </c>
      <c r="M346" s="6" t="s">
        <v>275</v>
      </c>
      <c r="T346" s="6"/>
      <c r="V346" s="8"/>
      <c r="W346" s="8"/>
      <c r="X346" s="8"/>
      <c r="Y346" s="8"/>
      <c r="AD346" s="6" t="s">
        <v>322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1"/>
      <c r="AM346" s="6"/>
      <c r="AN346" s="8"/>
      <c r="AS346" s="6" t="s">
        <v>423</v>
      </c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39">
        <v>2613</v>
      </c>
      <c r="B347" s="6" t="s">
        <v>26</v>
      </c>
      <c r="C347" s="6" t="s">
        <v>151</v>
      </c>
      <c r="D347" s="6" t="s">
        <v>355</v>
      </c>
      <c r="E347" t="s">
        <v>748</v>
      </c>
      <c r="F347" s="6" t="str">
        <f>IF(ISBLANK(E347), "", Table2[[#This Row],[unique_id]])</f>
        <v>lighting_reset_adaptive_lighting_ensuite_main</v>
      </c>
      <c r="G347" t="s">
        <v>206</v>
      </c>
      <c r="H347" s="6" t="s">
        <v>752</v>
      </c>
      <c r="I347" s="6" t="s">
        <v>321</v>
      </c>
      <c r="J347" s="6" t="s">
        <v>759</v>
      </c>
      <c r="M347" s="6" t="s">
        <v>275</v>
      </c>
      <c r="T347" s="6"/>
      <c r="V347" s="8"/>
      <c r="W347" s="8"/>
      <c r="X347" s="8"/>
      <c r="Y347" s="8"/>
      <c r="AD347" s="6" t="s">
        <v>322</v>
      </c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1"/>
      <c r="AM347" s="6"/>
      <c r="AN347" s="8"/>
      <c r="AS347" s="6" t="s">
        <v>496</v>
      </c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38">
        <v>2614</v>
      </c>
      <c r="B348" s="6" t="s">
        <v>26</v>
      </c>
      <c r="C348" s="6" t="s">
        <v>151</v>
      </c>
      <c r="D348" s="6" t="s">
        <v>355</v>
      </c>
      <c r="E348" t="s">
        <v>749</v>
      </c>
      <c r="F348" s="6" t="str">
        <f>IF(ISBLANK(E348), "", Table2[[#This Row],[unique_id]])</f>
        <v>lighting_reset_adaptive_lighting_wardrobe_main</v>
      </c>
      <c r="G348" t="s">
        <v>210</v>
      </c>
      <c r="H348" s="6" t="s">
        <v>752</v>
      </c>
      <c r="I348" s="6" t="s">
        <v>321</v>
      </c>
      <c r="J348" s="6" t="s">
        <v>759</v>
      </c>
      <c r="M348" s="6" t="s">
        <v>275</v>
      </c>
      <c r="T348" s="6"/>
      <c r="V348" s="8"/>
      <c r="W348" s="8"/>
      <c r="X348" s="8"/>
      <c r="Y348" s="8"/>
      <c r="AD348" s="6" t="s">
        <v>322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1"/>
      <c r="AM348" s="6"/>
      <c r="AN348" s="8"/>
      <c r="AS348" s="6" t="s">
        <v>693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38">
        <v>2615</v>
      </c>
      <c r="B349" s="6" t="s">
        <v>26</v>
      </c>
      <c r="C349" s="6" t="s">
        <v>613</v>
      </c>
      <c r="D349" s="6" t="s">
        <v>395</v>
      </c>
      <c r="E349" s="6" t="s">
        <v>394</v>
      </c>
      <c r="F349" s="6" t="str">
        <f>IF(ISBLANK(E349), "", Table2[[#This Row],[unique_id]])</f>
        <v>column_break</v>
      </c>
      <c r="G349" s="6" t="s">
        <v>391</v>
      </c>
      <c r="H349" s="6" t="s">
        <v>752</v>
      </c>
      <c r="I349" s="6" t="s">
        <v>321</v>
      </c>
      <c r="M349" s="6" t="s">
        <v>392</v>
      </c>
      <c r="N349" s="6" t="s">
        <v>393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J349" s="10"/>
      <c r="AK349" s="6"/>
      <c r="AL349" s="31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0">
        <v>2620</v>
      </c>
      <c r="B350" s="6" t="s">
        <v>26</v>
      </c>
      <c r="C350" s="6" t="s">
        <v>309</v>
      </c>
      <c r="D350" s="6" t="s">
        <v>134</v>
      </c>
      <c r="E350" s="6" t="s">
        <v>307</v>
      </c>
      <c r="F350" s="6" t="str">
        <f>IF(ISBLANK(E350), "", Table2[[#This Row],[unique_id]])</f>
        <v>adaptive_lighting_default</v>
      </c>
      <c r="G350" s="6" t="s">
        <v>315</v>
      </c>
      <c r="H350" s="6" t="s">
        <v>324</v>
      </c>
      <c r="I350" s="6" t="s">
        <v>321</v>
      </c>
      <c r="M350" s="6" t="s">
        <v>275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1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0">
        <v>2621</v>
      </c>
      <c r="B351" s="6" t="s">
        <v>26</v>
      </c>
      <c r="C351" s="6" t="s">
        <v>309</v>
      </c>
      <c r="D351" s="6" t="s">
        <v>134</v>
      </c>
      <c r="E351" s="6" t="s">
        <v>308</v>
      </c>
      <c r="F351" s="6" t="str">
        <f>IF(ISBLANK(E351), "", Table2[[#This Row],[unique_id]])</f>
        <v>adaptive_lighting_sleep_mode_default</v>
      </c>
      <c r="G351" s="6" t="s">
        <v>312</v>
      </c>
      <c r="H351" s="6" t="s">
        <v>324</v>
      </c>
      <c r="I351" s="6" t="s">
        <v>321</v>
      </c>
      <c r="M351" s="6" t="s">
        <v>275</v>
      </c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1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0">
        <v>2622</v>
      </c>
      <c r="B352" s="6" t="s">
        <v>26</v>
      </c>
      <c r="C352" s="6" t="s">
        <v>309</v>
      </c>
      <c r="D352" s="6" t="s">
        <v>134</v>
      </c>
      <c r="E352" s="6" t="s">
        <v>310</v>
      </c>
      <c r="F352" s="6" t="str">
        <f>IF(ISBLANK(E352), "", Table2[[#This Row],[unique_id]])</f>
        <v>adaptive_lighting_adapt_color_default</v>
      </c>
      <c r="G352" s="6" t="s">
        <v>313</v>
      </c>
      <c r="H352" s="6" t="s">
        <v>324</v>
      </c>
      <c r="I352" s="6" t="s">
        <v>321</v>
      </c>
      <c r="T352" s="6"/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1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40">
        <v>2623</v>
      </c>
      <c r="B353" s="6" t="s">
        <v>26</v>
      </c>
      <c r="C353" s="6" t="s">
        <v>309</v>
      </c>
      <c r="D353" s="6" t="s">
        <v>134</v>
      </c>
      <c r="E353" s="6" t="s">
        <v>311</v>
      </c>
      <c r="F353" s="6" t="str">
        <f>IF(ISBLANK(E353), "", Table2[[#This Row],[unique_id]])</f>
        <v>adaptive_lighting_adapt_brightness_default</v>
      </c>
      <c r="G353" s="6" t="s">
        <v>314</v>
      </c>
      <c r="H353" s="6" t="s">
        <v>324</v>
      </c>
      <c r="I353" s="6" t="s">
        <v>321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1"/>
      <c r="AM353" s="6"/>
      <c r="AN353" s="8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40">
        <v>2624</v>
      </c>
      <c r="B354" s="6" t="s">
        <v>26</v>
      </c>
      <c r="C354" s="6" t="s">
        <v>309</v>
      </c>
      <c r="D354" s="6" t="s">
        <v>134</v>
      </c>
      <c r="E354" s="6" t="s">
        <v>325</v>
      </c>
      <c r="F354" s="6" t="str">
        <f>IF(ISBLANK(E354), "", Table2[[#This Row],[unique_id]])</f>
        <v>adaptive_lighting_bedroom</v>
      </c>
      <c r="G354" s="6" t="s">
        <v>315</v>
      </c>
      <c r="H354" s="6" t="s">
        <v>323</v>
      </c>
      <c r="I354" s="6" t="s">
        <v>321</v>
      </c>
      <c r="M354" s="6" t="s">
        <v>275</v>
      </c>
      <c r="T354" s="6"/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1"/>
      <c r="AM354" s="6"/>
      <c r="AN354" s="8"/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0">
        <v>2625</v>
      </c>
      <c r="B355" s="6" t="s">
        <v>26</v>
      </c>
      <c r="C355" s="6" t="s">
        <v>309</v>
      </c>
      <c r="D355" s="6" t="s">
        <v>134</v>
      </c>
      <c r="E355" s="6" t="s">
        <v>326</v>
      </c>
      <c r="F355" s="6" t="str">
        <f>IF(ISBLANK(E355), "", Table2[[#This Row],[unique_id]])</f>
        <v>adaptive_lighting_sleep_mode_bedroom</v>
      </c>
      <c r="G355" s="6" t="s">
        <v>312</v>
      </c>
      <c r="H355" s="6" t="s">
        <v>323</v>
      </c>
      <c r="I355" s="6" t="s">
        <v>321</v>
      </c>
      <c r="M355" s="6" t="s">
        <v>275</v>
      </c>
      <c r="T355" s="6"/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1"/>
      <c r="AM355" s="6"/>
      <c r="AN355" s="8"/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40">
        <v>2626</v>
      </c>
      <c r="B356" s="6" t="s">
        <v>26</v>
      </c>
      <c r="C356" s="6" t="s">
        <v>309</v>
      </c>
      <c r="D356" s="6" t="s">
        <v>134</v>
      </c>
      <c r="E356" s="6" t="s">
        <v>327</v>
      </c>
      <c r="F356" s="6" t="str">
        <f>IF(ISBLANK(E356), "", Table2[[#This Row],[unique_id]])</f>
        <v>adaptive_lighting_adapt_color_bedroom</v>
      </c>
      <c r="G356" s="6" t="s">
        <v>313</v>
      </c>
      <c r="H356" s="6" t="s">
        <v>323</v>
      </c>
      <c r="I356" s="6" t="s">
        <v>321</v>
      </c>
      <c r="T356" s="6"/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1"/>
      <c r="AM356" s="6"/>
      <c r="AN356" s="8"/>
      <c r="AV356" s="6"/>
      <c r="AW356" s="6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40">
        <v>2627</v>
      </c>
      <c r="B357" s="6" t="s">
        <v>26</v>
      </c>
      <c r="C357" s="6" t="s">
        <v>309</v>
      </c>
      <c r="D357" s="6" t="s">
        <v>134</v>
      </c>
      <c r="E357" s="6" t="s">
        <v>328</v>
      </c>
      <c r="F357" s="6" t="str">
        <f>IF(ISBLANK(E357), "", Table2[[#This Row],[unique_id]])</f>
        <v>adaptive_lighting_adapt_brightness_bedroom</v>
      </c>
      <c r="G357" s="6" t="s">
        <v>314</v>
      </c>
      <c r="H357" s="6" t="s">
        <v>323</v>
      </c>
      <c r="I357" s="6" t="s">
        <v>321</v>
      </c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1"/>
      <c r="AM357" s="6"/>
      <c r="AN357" s="8"/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0">
        <v>2628</v>
      </c>
      <c r="B358" s="12" t="s">
        <v>26</v>
      </c>
      <c r="C358" s="12" t="s">
        <v>309</v>
      </c>
      <c r="D358" s="12" t="s">
        <v>134</v>
      </c>
      <c r="E358" s="12" t="s">
        <v>350</v>
      </c>
      <c r="F358" s="6" t="str">
        <f>IF(ISBLANK(E358), "", Table2[[#This Row],[unique_id]])</f>
        <v>adaptive_lighting_night_light</v>
      </c>
      <c r="G358" s="12" t="s">
        <v>315</v>
      </c>
      <c r="H358" s="12" t="s">
        <v>336</v>
      </c>
      <c r="I358" s="6" t="s">
        <v>321</v>
      </c>
      <c r="K358" s="12"/>
      <c r="L358" s="12"/>
      <c r="M358" s="6" t="s">
        <v>275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1"/>
      <c r="AM358" s="6"/>
      <c r="AN358" s="8"/>
      <c r="AV358" s="6"/>
      <c r="AW358" s="6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40">
        <v>2629</v>
      </c>
      <c r="B359" s="12" t="s">
        <v>26</v>
      </c>
      <c r="C359" s="12" t="s">
        <v>309</v>
      </c>
      <c r="D359" s="12" t="s">
        <v>134</v>
      </c>
      <c r="E359" s="12" t="s">
        <v>351</v>
      </c>
      <c r="F359" s="6" t="str">
        <f>IF(ISBLANK(E359), "", Table2[[#This Row],[unique_id]])</f>
        <v>adaptive_lighting_sleep_mode_night_light</v>
      </c>
      <c r="G359" s="12" t="s">
        <v>312</v>
      </c>
      <c r="H359" s="12" t="s">
        <v>336</v>
      </c>
      <c r="I359" s="6" t="s">
        <v>321</v>
      </c>
      <c r="K359" s="12"/>
      <c r="L359" s="12"/>
      <c r="M359" s="6" t="s">
        <v>275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1"/>
      <c r="AM359" s="6"/>
      <c r="AN359" s="8"/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40">
        <v>2630</v>
      </c>
      <c r="B360" s="12" t="s">
        <v>26</v>
      </c>
      <c r="C360" s="12" t="s">
        <v>309</v>
      </c>
      <c r="D360" s="12" t="s">
        <v>134</v>
      </c>
      <c r="E360" s="12" t="s">
        <v>352</v>
      </c>
      <c r="F360" s="6" t="str">
        <f>IF(ISBLANK(E360), "", Table2[[#This Row],[unique_id]])</f>
        <v>adaptive_lighting_adapt_color_night_light</v>
      </c>
      <c r="G360" s="12" t="s">
        <v>313</v>
      </c>
      <c r="H360" s="12" t="s">
        <v>336</v>
      </c>
      <c r="I360" s="6" t="s">
        <v>321</v>
      </c>
      <c r="K360" s="12"/>
      <c r="L360" s="12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1"/>
      <c r="AM360" s="6"/>
      <c r="AN360" s="8"/>
      <c r="AV360" s="6"/>
      <c r="AW360" s="6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40">
        <v>2631</v>
      </c>
      <c r="B361" s="12" t="s">
        <v>26</v>
      </c>
      <c r="C361" s="12" t="s">
        <v>309</v>
      </c>
      <c r="D361" s="12" t="s">
        <v>134</v>
      </c>
      <c r="E361" s="12" t="s">
        <v>353</v>
      </c>
      <c r="F361" s="6" t="str">
        <f>IF(ISBLANK(E361), "", Table2[[#This Row],[unique_id]])</f>
        <v>adaptive_lighting_adapt_brightness_night_light</v>
      </c>
      <c r="G361" s="12" t="s">
        <v>314</v>
      </c>
      <c r="H361" s="12" t="s">
        <v>336</v>
      </c>
      <c r="I361" s="6" t="s">
        <v>321</v>
      </c>
      <c r="K361" s="12"/>
      <c r="L361" s="12"/>
      <c r="T361" s="6"/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1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38">
        <v>2631</v>
      </c>
      <c r="B362" s="6" t="s">
        <v>808</v>
      </c>
      <c r="C362" s="6" t="s">
        <v>613</v>
      </c>
      <c r="D362" s="6" t="s">
        <v>395</v>
      </c>
      <c r="E362" s="6" t="s">
        <v>394</v>
      </c>
      <c r="F362" s="6" t="str">
        <f>IF(ISBLANK(E362), "", Table2[[#This Row],[unique_id]])</f>
        <v>column_break</v>
      </c>
      <c r="G362" s="6" t="s">
        <v>391</v>
      </c>
      <c r="H362" s="12" t="s">
        <v>336</v>
      </c>
      <c r="I362" s="6" t="s">
        <v>321</v>
      </c>
      <c r="M362" s="6" t="s">
        <v>392</v>
      </c>
      <c r="N362" s="6" t="s">
        <v>393</v>
      </c>
      <c r="T362" s="6"/>
      <c r="V362" s="8"/>
      <c r="W362" s="8"/>
      <c r="X362" s="8"/>
      <c r="Y362" s="8"/>
      <c r="AF362" s="8"/>
      <c r="AI362" s="6" t="str">
        <f>IF(ISBLANK(AG362),  "", _xlfn.CONCAT(LOWER(C362), "/", E362))</f>
        <v/>
      </c>
      <c r="AK362" s="6"/>
      <c r="AL362" s="31"/>
      <c r="AM362" s="6"/>
      <c r="AN362" s="8"/>
      <c r="AV362" s="6"/>
      <c r="AW362" s="6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">
        <v>2640</v>
      </c>
      <c r="B363" s="6" t="s">
        <v>808</v>
      </c>
      <c r="C363" s="6" t="s">
        <v>151</v>
      </c>
      <c r="D363" s="6" t="s">
        <v>889</v>
      </c>
      <c r="E363" s="6" t="s">
        <v>890</v>
      </c>
      <c r="F363" s="6" t="str">
        <f>IF(ISBLANK(E363), "", Table2[[#This Row],[unique_id]])</f>
        <v>synchronize_devices</v>
      </c>
      <c r="G363" s="6" t="s">
        <v>892</v>
      </c>
      <c r="H363" s="6" t="s">
        <v>891</v>
      </c>
      <c r="I363" s="6" t="s">
        <v>321</v>
      </c>
      <c r="M363" s="6" t="s">
        <v>275</v>
      </c>
      <c r="T363" s="6"/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12"/>
      <c r="AK363" s="6"/>
      <c r="AL363" s="30"/>
      <c r="AM363" s="6"/>
      <c r="AN363" s="8"/>
      <c r="AP363" s="10"/>
      <c r="AV363" s="6"/>
      <c r="AW363" s="6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">
        <v>2650</v>
      </c>
      <c r="B364" s="6" t="s">
        <v>26</v>
      </c>
      <c r="C364" s="6" t="s">
        <v>246</v>
      </c>
      <c r="D364" s="6" t="s">
        <v>145</v>
      </c>
      <c r="E364" s="6" t="s">
        <v>146</v>
      </c>
      <c r="F364" s="6" t="str">
        <f>IF(ISBLANK(E364), "", Table2[[#This Row],[unique_id]])</f>
        <v>ada_home</v>
      </c>
      <c r="G364" s="6" t="s">
        <v>194</v>
      </c>
      <c r="H364" s="6" t="s">
        <v>1092</v>
      </c>
      <c r="I364" s="6" t="s">
        <v>144</v>
      </c>
      <c r="M364" s="6" t="s">
        <v>136</v>
      </c>
      <c r="N364" s="6" t="s">
        <v>288</v>
      </c>
      <c r="O364" s="8" t="s">
        <v>1157</v>
      </c>
      <c r="P364" s="6" t="s">
        <v>172</v>
      </c>
      <c r="Q364" s="6" t="s">
        <v>1107</v>
      </c>
      <c r="R364" s="44" t="s">
        <v>1092</v>
      </c>
      <c r="S364" s="6" t="str">
        <f>_xlfn.CONCAT( Table2[[#This Row],[device_suggested_area]], " ",Table2[[#This Row],[powercalc_group_3]])</f>
        <v>Ada Audio Visual Devices</v>
      </c>
      <c r="T364" s="6" t="str">
        <f>_xlfn.CONCAT("name: ", Table2[[#This Row],[friendly_name]])</f>
        <v>name: Ada Home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1"/>
      <c r="AM364" s="6" t="str">
        <f>IF(OR(ISBLANK(AV364), ISBLANK(AW364)), "", LOWER(_xlfn.CONCAT(Table2[[#This Row],[device_manufacturer]], "-",Table2[[#This Row],[device_suggested_area]], "-", Table2[[#This Row],[device_identifiers]])))</f>
        <v>google-ada-home</v>
      </c>
      <c r="AN364" s="8" t="s">
        <v>943</v>
      </c>
      <c r="AO364" s="6" t="s">
        <v>441</v>
      </c>
      <c r="AP364" s="6" t="s">
        <v>492</v>
      </c>
      <c r="AQ364" s="6" t="s">
        <v>246</v>
      </c>
      <c r="AS364" s="6" t="s">
        <v>130</v>
      </c>
      <c r="AU364" s="6" t="s">
        <v>533</v>
      </c>
      <c r="AV364" s="13" t="s">
        <v>578</v>
      </c>
      <c r="AW364" s="12" t="s">
        <v>570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"d4:f5:47:1c:cc:2d"], ["ip", "10.0.4.50"]]</v>
      </c>
    </row>
    <row r="365" spans="1:52" ht="16" customHeight="1">
      <c r="A365" s="6">
        <v>2651</v>
      </c>
      <c r="B365" s="6" t="s">
        <v>26</v>
      </c>
      <c r="C365" s="6" t="s">
        <v>246</v>
      </c>
      <c r="D365" s="6" t="s">
        <v>145</v>
      </c>
      <c r="E365" s="6" t="s">
        <v>276</v>
      </c>
      <c r="F365" s="6" t="str">
        <f>IF(ISBLANK(E365), "", Table2[[#This Row],[unique_id]])</f>
        <v>edwin_home</v>
      </c>
      <c r="G365" s="6" t="s">
        <v>277</v>
      </c>
      <c r="H365" s="6" t="s">
        <v>1092</v>
      </c>
      <c r="I365" s="6" t="s">
        <v>144</v>
      </c>
      <c r="M365" s="6" t="s">
        <v>136</v>
      </c>
      <c r="N365" s="6" t="s">
        <v>288</v>
      </c>
      <c r="O365" s="8" t="s">
        <v>1157</v>
      </c>
      <c r="P365" s="6" t="s">
        <v>172</v>
      </c>
      <c r="Q365" s="6" t="s">
        <v>1107</v>
      </c>
      <c r="R365" s="44" t="s">
        <v>1092</v>
      </c>
      <c r="S365" s="6" t="str">
        <f>_xlfn.CONCAT( Table2[[#This Row],[device_suggested_area]], " ",Table2[[#This Row],[powercalc_group_3]])</f>
        <v>Edwin Audio Visual Devices</v>
      </c>
      <c r="T365" s="6" t="str">
        <f>_xlfn.CONCAT("name: ", Table2[[#This Row],[friendly_name]])</f>
        <v>name: Edwin Home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1"/>
      <c r="AM365" s="6" t="str">
        <f>IF(OR(ISBLANK(AV365), ISBLANK(AW365)), "", LOWER(_xlfn.CONCAT(Table2[[#This Row],[device_manufacturer]], "-",Table2[[#This Row],[device_suggested_area]], "-", Table2[[#This Row],[device_identifiers]])))</f>
        <v>google-edwin-home</v>
      </c>
      <c r="AN365" s="8" t="s">
        <v>943</v>
      </c>
      <c r="AO365" s="6" t="s">
        <v>441</v>
      </c>
      <c r="AP365" s="6" t="s">
        <v>492</v>
      </c>
      <c r="AQ365" s="6" t="s">
        <v>246</v>
      </c>
      <c r="AS365" s="6" t="s">
        <v>127</v>
      </c>
      <c r="AU365" s="6" t="s">
        <v>533</v>
      </c>
      <c r="AV365" s="13" t="s">
        <v>577</v>
      </c>
      <c r="AW365" s="12" t="s">
        <v>571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"d4:f5:47:25:92:d5"], ["ip", "10.0.4.51"]]</v>
      </c>
    </row>
    <row r="366" spans="1:52" ht="16" customHeight="1">
      <c r="A366" s="6">
        <v>2652</v>
      </c>
      <c r="B366" s="6" t="s">
        <v>26</v>
      </c>
      <c r="C366" s="6" t="s">
        <v>246</v>
      </c>
      <c r="D366" s="6" t="s">
        <v>145</v>
      </c>
      <c r="E366" s="6" t="s">
        <v>284</v>
      </c>
      <c r="F366" s="6" t="str">
        <f>IF(ISBLANK(E366), "", Table2[[#This Row],[unique_id]])</f>
        <v>parents_home</v>
      </c>
      <c r="G366" s="6" t="s">
        <v>278</v>
      </c>
      <c r="H366" s="6" t="s">
        <v>1092</v>
      </c>
      <c r="I366" s="6" t="s">
        <v>144</v>
      </c>
      <c r="M366" s="6" t="s">
        <v>136</v>
      </c>
      <c r="N366" s="6" t="s">
        <v>288</v>
      </c>
      <c r="O366" s="8" t="s">
        <v>1157</v>
      </c>
      <c r="P366" s="6" t="s">
        <v>172</v>
      </c>
      <c r="Q366" s="6" t="s">
        <v>1107</v>
      </c>
      <c r="R366" s="44" t="s">
        <v>1092</v>
      </c>
      <c r="S366" s="6" t="str">
        <f>_xlfn.CONCAT( Table2[[#This Row],[device_suggested_area]], " ",Table2[[#This Row],[powercalc_group_3]])</f>
        <v>Parents Audio Visual Devices</v>
      </c>
      <c r="T366" s="6" t="s">
        <v>1117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1"/>
      <c r="AM366" s="6" t="str">
        <f>IF(OR(ISBLANK(AV366), ISBLANK(AW366)), "", LOWER(_xlfn.CONCAT(Table2[[#This Row],[device_manufacturer]], "-",Table2[[#This Row],[device_suggested_area]], "-", Table2[[#This Row],[device_identifiers]])))</f>
        <v>google-parents-home</v>
      </c>
      <c r="AN366" s="8" t="s">
        <v>943</v>
      </c>
      <c r="AO366" s="6" t="s">
        <v>441</v>
      </c>
      <c r="AP366" s="6" t="s">
        <v>942</v>
      </c>
      <c r="AQ366" s="6" t="s">
        <v>246</v>
      </c>
      <c r="AS366" s="6" t="s">
        <v>201</v>
      </c>
      <c r="AU366" s="6" t="s">
        <v>533</v>
      </c>
      <c r="AV366" s="13" t="s">
        <v>941</v>
      </c>
      <c r="AW366" s="12" t="s">
        <v>940</v>
      </c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>[["mac", "dc:e5:5b:a5:a3:0d"], ["ip", "10.0.4.55"]]</v>
      </c>
    </row>
    <row r="367" spans="1:52" ht="16" customHeight="1">
      <c r="A367" s="6">
        <v>2653</v>
      </c>
      <c r="B367" s="6" t="s">
        <v>26</v>
      </c>
      <c r="C367" s="6" t="s">
        <v>246</v>
      </c>
      <c r="D367" s="6" t="s">
        <v>145</v>
      </c>
      <c r="E367" s="6" t="s">
        <v>280</v>
      </c>
      <c r="F367" s="6" t="str">
        <f>IF(ISBLANK(E367), "", Table2[[#This Row],[unique_id]])</f>
        <v>kitchen_home</v>
      </c>
      <c r="G367" s="6" t="s">
        <v>279</v>
      </c>
      <c r="H367" s="6" t="s">
        <v>1092</v>
      </c>
      <c r="I367" s="6" t="s">
        <v>144</v>
      </c>
      <c r="M367" s="6" t="s">
        <v>136</v>
      </c>
      <c r="N367" s="6" t="s">
        <v>288</v>
      </c>
      <c r="O367" s="8" t="s">
        <v>1157</v>
      </c>
      <c r="P367" s="6" t="s">
        <v>172</v>
      </c>
      <c r="Q367" s="6" t="s">
        <v>1107</v>
      </c>
      <c r="R367" s="44" t="s">
        <v>1092</v>
      </c>
      <c r="S367" s="6" t="str">
        <f>_xlfn.CONCAT( Table2[[#This Row],[device_suggested_area]], " ",Table2[[#This Row],[powercalc_group_3]])</f>
        <v>Kitchen Audio Visual Devices</v>
      </c>
      <c r="T367" s="6" t="s">
        <v>1117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1"/>
      <c r="AM367" s="6" t="str">
        <f>IF(OR(ISBLANK(AV367), ISBLANK(AW367)), "", LOWER(_xlfn.CONCAT(Table2[[#This Row],[device_manufacturer]], "-",Table2[[#This Row],[device_suggested_area]], "-", Table2[[#This Row],[device_identifiers]])))</f>
        <v>google-kitchen-home</v>
      </c>
      <c r="AN367" s="8" t="s">
        <v>943</v>
      </c>
      <c r="AO367" s="6" t="s">
        <v>441</v>
      </c>
      <c r="AP367" s="6" t="s">
        <v>942</v>
      </c>
      <c r="AQ367" s="6" t="s">
        <v>246</v>
      </c>
      <c r="AS367" s="6" t="s">
        <v>215</v>
      </c>
      <c r="AU367" s="6" t="s">
        <v>533</v>
      </c>
      <c r="AV367" s="13" t="s">
        <v>1077</v>
      </c>
      <c r="AW367" s="12" t="s">
        <v>1076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"dc:e5:5b:4c:e9:69"], ["ip", "10.0.4.56"]]</v>
      </c>
    </row>
    <row r="368" spans="1:52" ht="16" customHeight="1">
      <c r="A368" s="6">
        <v>2654</v>
      </c>
      <c r="B368" s="6" t="s">
        <v>26</v>
      </c>
      <c r="C368" s="6" t="s">
        <v>246</v>
      </c>
      <c r="D368" s="6" t="s">
        <v>145</v>
      </c>
      <c r="E368" s="6" t="s">
        <v>893</v>
      </c>
      <c r="F368" s="6" t="str">
        <f>IF(ISBLANK(E368), "", Table2[[#This Row],[unique_id]])</f>
        <v>office_home</v>
      </c>
      <c r="G368" s="6" t="s">
        <v>894</v>
      </c>
      <c r="H368" s="6" t="s">
        <v>1092</v>
      </c>
      <c r="I368" s="6" t="s">
        <v>144</v>
      </c>
      <c r="M368" s="6" t="s">
        <v>136</v>
      </c>
      <c r="N368" s="6" t="s">
        <v>288</v>
      </c>
      <c r="O368" s="8" t="s">
        <v>1157</v>
      </c>
      <c r="P368" s="6" t="s">
        <v>172</v>
      </c>
      <c r="Q368" s="6" t="s">
        <v>1107</v>
      </c>
      <c r="R368" s="44" t="s">
        <v>1092</v>
      </c>
      <c r="S368" s="6" t="str">
        <f>_xlfn.CONCAT( Table2[[#This Row],[device_suggested_area]], " ",Table2[[#This Row],[powercalc_group_3]])</f>
        <v>Office Audio Visual Devices</v>
      </c>
      <c r="T368" s="6" t="str">
        <f>_xlfn.CONCAT("name: ", Table2[[#This Row],[friendly_name]])</f>
        <v>name: Office Home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1"/>
      <c r="AM368" s="6" t="str">
        <f>IF(OR(ISBLANK(AV368), ISBLANK(AW368)), "", LOWER(_xlfn.CONCAT(Table2[[#This Row],[device_manufacturer]], "-",Table2[[#This Row],[device_suggested_area]], "-", Table2[[#This Row],[device_identifiers]])))</f>
        <v>google-office-home</v>
      </c>
      <c r="AN368" s="8" t="s">
        <v>943</v>
      </c>
      <c r="AO368" s="6" t="s">
        <v>441</v>
      </c>
      <c r="AP368" s="6" t="s">
        <v>492</v>
      </c>
      <c r="AQ368" s="6" t="s">
        <v>246</v>
      </c>
      <c r="AS368" s="6" t="s">
        <v>222</v>
      </c>
      <c r="AU368" s="6" t="s">
        <v>533</v>
      </c>
      <c r="AV368" s="13" t="s">
        <v>575</v>
      </c>
      <c r="AW368" s="12" t="s">
        <v>574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"d4:f5:47:32:df:7b"], ["ip", "10.0.4.54"]]</v>
      </c>
    </row>
    <row r="369" spans="1:52" ht="16" customHeight="1">
      <c r="A369" s="6">
        <v>2655</v>
      </c>
      <c r="B369" s="6" t="s">
        <v>26</v>
      </c>
      <c r="C369" s="6" t="s">
        <v>246</v>
      </c>
      <c r="D369" s="6" t="s">
        <v>145</v>
      </c>
      <c r="E369" s="6" t="s">
        <v>949</v>
      </c>
      <c r="F369" s="6" t="str">
        <f>IF(ISBLANK(E369), "", Table2[[#This Row],[unique_id]])</f>
        <v>lounge_home</v>
      </c>
      <c r="G369" s="6" t="s">
        <v>950</v>
      </c>
      <c r="H369" s="6" t="s">
        <v>1092</v>
      </c>
      <c r="I369" s="6" t="s">
        <v>144</v>
      </c>
      <c r="M369" s="6" t="s">
        <v>136</v>
      </c>
      <c r="N369" s="6" t="s">
        <v>288</v>
      </c>
      <c r="O369" s="8" t="s">
        <v>1157</v>
      </c>
      <c r="P369" s="6" t="s">
        <v>172</v>
      </c>
      <c r="Q369" s="6" t="s">
        <v>1107</v>
      </c>
      <c r="R369" s="44" t="s">
        <v>1092</v>
      </c>
      <c r="S369" s="6" t="str">
        <f>_xlfn.CONCAT( Table2[[#This Row],[device_suggested_area]], " ",Table2[[#This Row],[powercalc_group_3]])</f>
        <v>Lounge Audio Visual Devices</v>
      </c>
      <c r="T369" s="6" t="str">
        <f>_xlfn.CONCAT("name: ", Table2[[#This Row],[friendly_name]])</f>
        <v>name: Lounge Home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1"/>
      <c r="AM369" s="6" t="str">
        <f>IF(OR(ISBLANK(AV369), ISBLANK(AW369)), "", LOWER(_xlfn.CONCAT(Table2[[#This Row],[device_manufacturer]], "-",Table2[[#This Row],[device_suggested_area]], "-", Table2[[#This Row],[device_identifiers]])))</f>
        <v>google-lounge-home</v>
      </c>
      <c r="AN369" s="8" t="s">
        <v>943</v>
      </c>
      <c r="AO369" s="6" t="s">
        <v>441</v>
      </c>
      <c r="AP369" s="6" t="s">
        <v>492</v>
      </c>
      <c r="AQ369" s="6" t="s">
        <v>246</v>
      </c>
      <c r="AS369" s="6" t="s">
        <v>203</v>
      </c>
      <c r="AU369" s="6" t="s">
        <v>533</v>
      </c>
      <c r="AV369" s="13" t="s">
        <v>576</v>
      </c>
      <c r="AW369" s="12" t="s">
        <v>572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"d4:f5:47:8c:d1:7e"], ["ip", "10.0.4.52"]]</v>
      </c>
    </row>
    <row r="370" spans="1:52" ht="16" customHeight="1">
      <c r="A370" s="6">
        <v>2656</v>
      </c>
      <c r="B370" s="6" t="s">
        <v>26</v>
      </c>
      <c r="C370" s="6" t="s">
        <v>246</v>
      </c>
      <c r="D370" s="6" t="s">
        <v>145</v>
      </c>
      <c r="E370" s="6" t="s">
        <v>1202</v>
      </c>
      <c r="F370" s="6" t="str">
        <f>IF(ISBLANK(E370), "", Table2[[#This Row],[unique_id]])</f>
        <v>ada_tablet</v>
      </c>
      <c r="G370" s="6" t="s">
        <v>1203</v>
      </c>
      <c r="H370" s="6" t="s">
        <v>1092</v>
      </c>
      <c r="I370" s="6" t="s">
        <v>144</v>
      </c>
      <c r="M370" s="6" t="s">
        <v>136</v>
      </c>
      <c r="N370" s="6" t="s">
        <v>288</v>
      </c>
      <c r="R370" s="44"/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1"/>
      <c r="AM370" s="6" t="str">
        <f>IF(OR(ISBLANK(AV370), ISBLANK(AW370)), "", LOWER(_xlfn.CONCAT(Table2[[#This Row],[device_manufacturer]],  "-", Table2[[#This Row],[device_identifiers]])))</f>
        <v>google-ada-tablet</v>
      </c>
      <c r="AN370" s="8" t="s">
        <v>1210</v>
      </c>
      <c r="AO370" s="6" t="s">
        <v>1204</v>
      </c>
      <c r="AP370" s="6" t="s">
        <v>1206</v>
      </c>
      <c r="AQ370" s="6" t="s">
        <v>246</v>
      </c>
      <c r="AS370" s="6" t="s">
        <v>203</v>
      </c>
      <c r="AU370" s="6" t="s">
        <v>533</v>
      </c>
      <c r="AV370" s="13" t="s">
        <v>1207</v>
      </c>
      <c r="AW370" s="11" t="s">
        <v>1208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"32:4c:57:35:08:8d"], ["ip", "10.0.4.57"]]</v>
      </c>
    </row>
    <row r="371" spans="1:52" ht="16" customHeight="1">
      <c r="A371" s="6">
        <v>2657</v>
      </c>
      <c r="B371" s="6" t="s">
        <v>26</v>
      </c>
      <c r="C371" s="6" t="s">
        <v>613</v>
      </c>
      <c r="D371" s="6" t="s">
        <v>395</v>
      </c>
      <c r="E371" s="6" t="s">
        <v>394</v>
      </c>
      <c r="F371" s="6" t="str">
        <f>IF(ISBLANK(E371), "", Table2[[#This Row],[unique_id]])</f>
        <v>column_break</v>
      </c>
      <c r="G371" s="6" t="s">
        <v>391</v>
      </c>
      <c r="H371" s="6" t="s">
        <v>1092</v>
      </c>
      <c r="I371" s="6" t="s">
        <v>144</v>
      </c>
      <c r="M371" s="6" t="s">
        <v>392</v>
      </c>
      <c r="N371" s="6" t="s">
        <v>393</v>
      </c>
      <c r="O371" s="50"/>
      <c r="T371" s="6"/>
      <c r="V371" s="8"/>
      <c r="W371" s="8"/>
      <c r="X371" s="8"/>
      <c r="Y371" s="8"/>
      <c r="AF371" s="8"/>
      <c r="AI371" s="6" t="str">
        <f>IF(ISBLANK(AG371),  "", _xlfn.CONCAT(LOWER(C371), "/", E371))</f>
        <v/>
      </c>
      <c r="AK371" s="6"/>
      <c r="AL371" s="31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s="52" customFormat="1" ht="16" customHeight="1">
      <c r="A372" s="6">
        <v>2658</v>
      </c>
      <c r="B372" s="6" t="s">
        <v>26</v>
      </c>
      <c r="C372" s="6" t="s">
        <v>809</v>
      </c>
      <c r="D372" s="6" t="s">
        <v>145</v>
      </c>
      <c r="E372" s="6" t="s">
        <v>888</v>
      </c>
      <c r="F372" s="6" t="str">
        <f>IF(ISBLANK(E372), "", Table2[[#This Row],[unique_id]])</f>
        <v>lg_webos_smart_tv</v>
      </c>
      <c r="G372" s="6" t="s">
        <v>187</v>
      </c>
      <c r="H372" s="6" t="s">
        <v>1092</v>
      </c>
      <c r="I372" s="6" t="s">
        <v>144</v>
      </c>
      <c r="J372" s="6"/>
      <c r="K372" s="6"/>
      <c r="L372" s="6"/>
      <c r="M372" s="6" t="s">
        <v>136</v>
      </c>
      <c r="N372" s="6" t="s">
        <v>288</v>
      </c>
      <c r="O372" s="8"/>
      <c r="P372" s="6"/>
      <c r="Q372" s="6"/>
      <c r="R372" s="44"/>
      <c r="S372" s="6"/>
      <c r="T372" s="6"/>
      <c r="U372" s="6"/>
      <c r="V372" s="8"/>
      <c r="W372" s="8"/>
      <c r="X372" s="8"/>
      <c r="Y372" s="8"/>
      <c r="Z372" s="8"/>
      <c r="AA372" s="6"/>
      <c r="AB372" s="6"/>
      <c r="AC372" s="6"/>
      <c r="AD372" s="6"/>
      <c r="AE372" s="6"/>
      <c r="AF372" s="8"/>
      <c r="AG372" s="6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J372" s="6"/>
      <c r="AK372" s="6"/>
      <c r="AL372" s="31"/>
      <c r="AM372" s="6" t="str">
        <f>IF(OR(ISBLANK(AV372), ISBLANK(AW372)), "", LOWER(_xlfn.CONCAT(Table2[[#This Row],[device_manufacturer]], "-",Table2[[#This Row],[device_suggested_area]], "-", Table2[[#This Row],[device_identifiers]])))</f>
        <v>lg-lounge-tv</v>
      </c>
      <c r="AN372" s="8" t="s">
        <v>812</v>
      </c>
      <c r="AO372" s="6" t="s">
        <v>434</v>
      </c>
      <c r="AP372" s="6" t="s">
        <v>813</v>
      </c>
      <c r="AQ372" s="6" t="s">
        <v>809</v>
      </c>
      <c r="AR372" s="6"/>
      <c r="AS372" s="6" t="s">
        <v>203</v>
      </c>
      <c r="AT372" s="6"/>
      <c r="AU372" s="6" t="s">
        <v>533</v>
      </c>
      <c r="AV372" s="13" t="s">
        <v>810</v>
      </c>
      <c r="AW372" s="12" t="s">
        <v>811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"4c:ba:d7:bf:94:d0"], ["ip", "10.0.4.49"]]</v>
      </c>
    </row>
    <row r="373" spans="1:52" s="52" customFormat="1" ht="16" customHeight="1">
      <c r="A373" s="6">
        <v>2659</v>
      </c>
      <c r="B373" s="6" t="s">
        <v>808</v>
      </c>
      <c r="C373" s="6" t="s">
        <v>282</v>
      </c>
      <c r="D373" s="6" t="s">
        <v>145</v>
      </c>
      <c r="E373" s="6" t="s">
        <v>283</v>
      </c>
      <c r="F373" s="6" t="str">
        <f>IF(ISBLANK(E373), "", Table2[[#This Row],[unique_id]])</f>
        <v>parents_tv</v>
      </c>
      <c r="G373" s="6" t="s">
        <v>281</v>
      </c>
      <c r="H373" s="6" t="s">
        <v>1092</v>
      </c>
      <c r="I373" s="6" t="s">
        <v>144</v>
      </c>
      <c r="J373" s="6"/>
      <c r="K373" s="6"/>
      <c r="L373" s="6"/>
      <c r="M373" s="6" t="s">
        <v>136</v>
      </c>
      <c r="N373" s="6" t="s">
        <v>288</v>
      </c>
      <c r="O373" s="8"/>
      <c r="P373" s="6"/>
      <c r="Q373" s="6"/>
      <c r="R373" s="6"/>
      <c r="S373" s="6"/>
      <c r="T373" s="6"/>
      <c r="U373" s="6"/>
      <c r="V373" s="8"/>
      <c r="W373" s="8"/>
      <c r="X373" s="8"/>
      <c r="Y373" s="8"/>
      <c r="Z373" s="8"/>
      <c r="AA373" s="6"/>
      <c r="AB373" s="6"/>
      <c r="AC373" s="6"/>
      <c r="AD373" s="6"/>
      <c r="AE373" s="6"/>
      <c r="AF373" s="8"/>
      <c r="AG373" s="6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J373" s="6"/>
      <c r="AK373" s="6"/>
      <c r="AL373" s="31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</v>
      </c>
      <c r="AN373" s="8" t="s">
        <v>501</v>
      </c>
      <c r="AO373" s="6" t="s">
        <v>434</v>
      </c>
      <c r="AP373" s="6" t="s">
        <v>502</v>
      </c>
      <c r="AQ373" s="6" t="s">
        <v>282</v>
      </c>
      <c r="AR373" s="6"/>
      <c r="AS373" s="6" t="s">
        <v>201</v>
      </c>
      <c r="AT373" s="6"/>
      <c r="AU373" s="6" t="s">
        <v>533</v>
      </c>
      <c r="AV373" s="13" t="s">
        <v>504</v>
      </c>
      <c r="AW373" s="12" t="s">
        <v>580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"90:dd:5d:ce:1e:96"], ["ip", "10.0.4.47"]]</v>
      </c>
    </row>
    <row r="374" spans="1:52" ht="16" customHeight="1">
      <c r="A374" s="6">
        <v>2660</v>
      </c>
      <c r="B374" s="6" t="s">
        <v>26</v>
      </c>
      <c r="C374" s="6" t="s">
        <v>246</v>
      </c>
      <c r="D374" s="6" t="s">
        <v>145</v>
      </c>
      <c r="E374" s="6" t="s">
        <v>1211</v>
      </c>
      <c r="F374" s="6" t="str">
        <f>IF(ISBLANK(E374), "", Table2[[#This Row],[unique_id]])</f>
        <v>edwin_tablet</v>
      </c>
      <c r="G374" s="6" t="s">
        <v>1212</v>
      </c>
      <c r="H374" s="6" t="s">
        <v>1092</v>
      </c>
      <c r="I374" s="6" t="s">
        <v>144</v>
      </c>
      <c r="M374" s="6" t="s">
        <v>136</v>
      </c>
      <c r="N374" s="6" t="s">
        <v>288</v>
      </c>
      <c r="R374" s="44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1"/>
      <c r="AM374" s="6" t="str">
        <f>IF(OR(ISBLANK(AV374), ISBLANK(AW374)), "", LOWER(_xlfn.CONCAT(Table2[[#This Row],[device_manufacturer]],  "-", Table2[[#This Row],[device_identifiers]])))</f>
        <v>google-edwin-tablet</v>
      </c>
      <c r="AN374" s="8" t="s">
        <v>1210</v>
      </c>
      <c r="AO374" s="6" t="s">
        <v>1213</v>
      </c>
      <c r="AP374" s="6" t="s">
        <v>1206</v>
      </c>
      <c r="AQ374" s="6" t="s">
        <v>246</v>
      </c>
      <c r="AS374" s="6" t="s">
        <v>215</v>
      </c>
      <c r="AU374" s="6" t="s">
        <v>533</v>
      </c>
      <c r="AV374" s="13" t="s">
        <v>1219</v>
      </c>
      <c r="AW374" s="11" t="s">
        <v>1209</v>
      </c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>[["mac", "12:93:f0:d4:3f:cb"], ["ip", "10.0.4.58"]]</v>
      </c>
    </row>
    <row r="375" spans="1:52" ht="16" customHeight="1">
      <c r="A375" s="6">
        <v>2661</v>
      </c>
      <c r="B375" s="6" t="s">
        <v>808</v>
      </c>
      <c r="C375" s="6" t="s">
        <v>246</v>
      </c>
      <c r="D375" s="6" t="s">
        <v>145</v>
      </c>
      <c r="E375" s="6" t="s">
        <v>1002</v>
      </c>
      <c r="F375" s="6" t="str">
        <f>IF(ISBLANK(E375), "", Table2[[#This Row],[unique_id]])</f>
        <v>office_tv</v>
      </c>
      <c r="G375" s="6" t="s">
        <v>1003</v>
      </c>
      <c r="H375" s="6" t="s">
        <v>1092</v>
      </c>
      <c r="I375" s="6" t="s">
        <v>144</v>
      </c>
      <c r="M375" s="6" t="s">
        <v>136</v>
      </c>
      <c r="N375" s="6" t="s">
        <v>288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1"/>
      <c r="AM375" s="6" t="str">
        <f>IF(OR(ISBLANK(AV375), ISBLANK(AW375)), "", LOWER(_xlfn.CONCAT(Table2[[#This Row],[device_manufacturer]], "-",Table2[[#This Row],[device_suggested_area]], "-", Table2[[#This Row],[device_identifiers]])))</f>
        <v>google-office-tv</v>
      </c>
      <c r="AN375" s="8" t="s">
        <v>494</v>
      </c>
      <c r="AO375" s="6" t="s">
        <v>434</v>
      </c>
      <c r="AP375" s="6" t="s">
        <v>493</v>
      </c>
      <c r="AQ375" s="6" t="s">
        <v>246</v>
      </c>
      <c r="AS375" s="6" t="s">
        <v>222</v>
      </c>
      <c r="AU375" s="6" t="s">
        <v>533</v>
      </c>
      <c r="AV375" s="13" t="s">
        <v>579</v>
      </c>
      <c r="AW375" s="12" t="s">
        <v>573</v>
      </c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>[["mac", "48:d6:d5:33:7c:28"], ["ip", "10.0.4.53"]]</v>
      </c>
    </row>
    <row r="376" spans="1:52" ht="16" customHeight="1">
      <c r="A376" s="6">
        <v>2662</v>
      </c>
      <c r="B376" s="6" t="s">
        <v>26</v>
      </c>
      <c r="C376" s="6" t="s">
        <v>613</v>
      </c>
      <c r="D376" s="6" t="s">
        <v>395</v>
      </c>
      <c r="E376" s="6" t="s">
        <v>394</v>
      </c>
      <c r="F376" s="6" t="str">
        <f>IF(ISBLANK(E376), "", Table2[[#This Row],[unique_id]])</f>
        <v>column_break</v>
      </c>
      <c r="G376" s="6" t="s">
        <v>391</v>
      </c>
      <c r="H376" s="6" t="s">
        <v>1092</v>
      </c>
      <c r="I376" s="6" t="s">
        <v>144</v>
      </c>
      <c r="M376" s="6" t="s">
        <v>392</v>
      </c>
      <c r="N376" s="6" t="s">
        <v>393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1"/>
      <c r="AM376" s="6"/>
      <c r="AN376" s="8"/>
      <c r="AV376" s="6"/>
      <c r="AW376" s="10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2663</v>
      </c>
      <c r="B377" s="6" t="s">
        <v>26</v>
      </c>
      <c r="C377" s="6" t="s">
        <v>189</v>
      </c>
      <c r="D377" s="6" t="s">
        <v>145</v>
      </c>
      <c r="E377" s="6" t="s">
        <v>1081</v>
      </c>
      <c r="F377" s="6" t="str">
        <f>IF(ISBLANK(E377), "", Table2[[#This Row],[unique_id]])</f>
        <v>lounge_arc</v>
      </c>
      <c r="G377" s="6" t="s">
        <v>1084</v>
      </c>
      <c r="H377" s="6" t="s">
        <v>1092</v>
      </c>
      <c r="I377" s="6" t="s">
        <v>144</v>
      </c>
      <c r="M377" s="6" t="s">
        <v>136</v>
      </c>
      <c r="N377" s="6" t="s">
        <v>288</v>
      </c>
      <c r="O377" s="8" t="s">
        <v>1157</v>
      </c>
      <c r="R377" s="44"/>
      <c r="T377" s="6" t="str">
        <f>_xlfn.CONCAT("name: ", Table2[[#This Row],[friendly_name]])</f>
        <v>name: Lounge Arc</v>
      </c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1"/>
      <c r="AM377" s="6" t="str">
        <f>IF(OR(ISBLANK(AV377), ISBLANK(AW377)), "", LOWER(_xlfn.CONCAT(Table2[[#This Row],[device_manufacturer]], "-",Table2[[#This Row],[device_suggested_area]], "-", Table2[[#This Row],[device_identifiers]])))</f>
        <v>sonos-lounge-arc</v>
      </c>
      <c r="AN377" s="8" t="s">
        <v>440</v>
      </c>
      <c r="AO377" s="6" t="s">
        <v>1192</v>
      </c>
      <c r="AP377" s="6" t="s">
        <v>814</v>
      </c>
      <c r="AQ377" s="6" t="str">
        <f>IF(OR(ISBLANK(AV377), ISBLANK(AW377)), "", Table2[[#This Row],[device_via_device]])</f>
        <v>Sonos</v>
      </c>
      <c r="AS377" s="6" t="s">
        <v>203</v>
      </c>
      <c r="AU377" s="6" t="s">
        <v>533</v>
      </c>
      <c r="AV377" s="6" t="s">
        <v>815</v>
      </c>
      <c r="AW377" s="11" t="s">
        <v>816</v>
      </c>
      <c r="AX377" s="12"/>
      <c r="AY377" s="12"/>
      <c r="AZ377" s="6" t="str">
        <f>IF(AND(ISBLANK(AV377), ISBLANK(AW377)), "", _xlfn.CONCAT("[", IF(ISBLANK(AV377), "", _xlfn.CONCAT("[""mac"", """, AV377, """]")), IF(ISBLANK(AW377), "", _xlfn.CONCAT(", [""ip"", """, AW377, """]")), "]"))</f>
        <v>[["mac", "38:42:0b:47:73:dc"], ["ip", "10.0.4.43"]]</v>
      </c>
    </row>
    <row r="378" spans="1:52" ht="16" customHeight="1">
      <c r="A378" s="6">
        <v>2664</v>
      </c>
      <c r="B378" s="6" t="s">
        <v>808</v>
      </c>
      <c r="C378" s="6" t="s">
        <v>1187</v>
      </c>
      <c r="D378" s="6" t="s">
        <v>149</v>
      </c>
      <c r="E378" s="6" t="s">
        <v>1189</v>
      </c>
      <c r="F378" s="6" t="str">
        <f>IF(ISBLANK(E378), "", Table2[[#This Row],[unique_id]])</f>
        <v>template_kitchen_move_proxy</v>
      </c>
      <c r="G378" s="6" t="s">
        <v>1085</v>
      </c>
      <c r="H378" s="6" t="s">
        <v>1092</v>
      </c>
      <c r="I378" s="6" t="s">
        <v>144</v>
      </c>
      <c r="O378" s="8" t="s">
        <v>1157</v>
      </c>
      <c r="P378" s="6" t="s">
        <v>172</v>
      </c>
      <c r="Q378" s="6" t="s">
        <v>1107</v>
      </c>
      <c r="R378" s="44" t="s">
        <v>1092</v>
      </c>
      <c r="S378" s="6" t="str">
        <f>_xlfn.CONCAT( Table2[[#This Row],[device_suggested_area]], " ",Table2[[#This Row],[powercalc_group_3]])</f>
        <v>Kitchen Audio Visual Devices</v>
      </c>
      <c r="T378" s="9" t="s">
        <v>1195</v>
      </c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1"/>
      <c r="AM378" s="6"/>
      <c r="AN378" s="8"/>
      <c r="AO378" s="6" t="s">
        <v>145</v>
      </c>
      <c r="AP378" s="6" t="s">
        <v>442</v>
      </c>
      <c r="AQ378" s="6" t="s">
        <v>189</v>
      </c>
      <c r="AS378" s="6" t="s">
        <v>215</v>
      </c>
      <c r="AV378" s="6"/>
      <c r="AW378" s="11"/>
      <c r="AX378" s="12"/>
      <c r="AY378" s="12"/>
    </row>
    <row r="379" spans="1:52" ht="16" customHeight="1">
      <c r="A379" s="6">
        <v>2665</v>
      </c>
      <c r="B379" s="6" t="s">
        <v>26</v>
      </c>
      <c r="C379" s="6" t="s">
        <v>189</v>
      </c>
      <c r="D379" s="6" t="s">
        <v>145</v>
      </c>
      <c r="E379" s="6" t="s">
        <v>1080</v>
      </c>
      <c r="F379" s="6" t="str">
        <f>IF(ISBLANK(E379), "", Table2[[#This Row],[unique_id]])</f>
        <v>kitchen_move</v>
      </c>
      <c r="G379" s="6" t="s">
        <v>1085</v>
      </c>
      <c r="H379" s="6" t="s">
        <v>1092</v>
      </c>
      <c r="I379" s="6" t="s">
        <v>144</v>
      </c>
      <c r="M379" s="6" t="s">
        <v>136</v>
      </c>
      <c r="N379" s="6" t="s">
        <v>288</v>
      </c>
      <c r="O379" s="8" t="s">
        <v>1157</v>
      </c>
      <c r="P379" s="6" t="s">
        <v>172</v>
      </c>
      <c r="Q379" s="6" t="s">
        <v>1107</v>
      </c>
      <c r="R379" s="44" t="s">
        <v>1092</v>
      </c>
      <c r="S379" s="6" t="str">
        <f>_xlfn.CONCAT( Table2[[#This Row],[device_suggested_area]], " ",Table2[[#This Row],[powercalc_group_3]])</f>
        <v>Kitchen Audio Visual Devices</v>
      </c>
      <c r="T379" s="6" t="str">
        <f>_xlfn.CONCAT("name: ", Table2[[#This Row],[friendly_name]])</f>
        <v>name: Kitchen Move</v>
      </c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1"/>
      <c r="AM379" s="6" t="str">
        <f>IF(OR(ISBLANK(AV379), ISBLANK(AW379)), "", LOWER(_xlfn.CONCAT(Table2[[#This Row],[device_manufacturer]], "-",Table2[[#This Row],[device_suggested_area]], "-", Table2[[#This Row],[device_identifiers]])))</f>
        <v>sonos-kitchen-move</v>
      </c>
      <c r="AN379" s="8" t="s">
        <v>440</v>
      </c>
      <c r="AO379" s="6" t="s">
        <v>1191</v>
      </c>
      <c r="AP379" s="6" t="s">
        <v>442</v>
      </c>
      <c r="AQ379" s="6" t="str">
        <f>IF(OR(ISBLANK(AV379), ISBLANK(AW379)), "", Table2[[#This Row],[device_via_device]])</f>
        <v>Sonos</v>
      </c>
      <c r="AS379" s="6" t="s">
        <v>215</v>
      </c>
      <c r="AU379" s="6" t="s">
        <v>533</v>
      </c>
      <c r="AV379" s="6" t="s">
        <v>445</v>
      </c>
      <c r="AW379" s="11" t="s">
        <v>607</v>
      </c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>[["mac", "48:a6:b8:e2:50:40"], ["ip", "10.0.4.41"]]</v>
      </c>
    </row>
    <row r="380" spans="1:52" ht="16" customHeight="1">
      <c r="A380" s="6">
        <v>2666</v>
      </c>
      <c r="B380" s="6" t="s">
        <v>26</v>
      </c>
      <c r="C380" s="6" t="s">
        <v>189</v>
      </c>
      <c r="D380" s="6" t="s">
        <v>145</v>
      </c>
      <c r="E380" s="6" t="s">
        <v>1079</v>
      </c>
      <c r="F380" s="6" t="str">
        <f>IF(ISBLANK(E380), "", Table2[[#This Row],[unique_id]])</f>
        <v>kitchen_five</v>
      </c>
      <c r="G380" s="6" t="s">
        <v>1086</v>
      </c>
      <c r="H380" s="6" t="s">
        <v>1092</v>
      </c>
      <c r="I380" s="6" t="s">
        <v>144</v>
      </c>
      <c r="M380" s="6" t="s">
        <v>136</v>
      </c>
      <c r="N380" s="6" t="s">
        <v>288</v>
      </c>
      <c r="O380" s="8" t="s">
        <v>1157</v>
      </c>
      <c r="P380" s="6" t="s">
        <v>172</v>
      </c>
      <c r="Q380" s="6" t="s">
        <v>1107</v>
      </c>
      <c r="R380" s="44" t="s">
        <v>1092</v>
      </c>
      <c r="S380" s="6" t="str">
        <f>_xlfn.CONCAT( Table2[[#This Row],[device_suggested_area]], " ",Table2[[#This Row],[powercalc_group_3]])</f>
        <v>Kitchen Audio Visual Devices</v>
      </c>
      <c r="T380" s="6" t="str">
        <f>_xlfn.CONCAT("name: ", Table2[[#This Row],[friendly_name]])</f>
        <v>name: Kitchen Five</v>
      </c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1"/>
      <c r="AM380" s="6" t="str">
        <f>IF(OR(ISBLANK(AV380), ISBLANK(AW380)), "", LOWER(_xlfn.CONCAT(Table2[[#This Row],[device_manufacturer]], "-",Table2[[#This Row],[device_suggested_area]], "-", Table2[[#This Row],[device_identifiers]])))</f>
        <v>sonos-kitchen-five</v>
      </c>
      <c r="AN380" s="8" t="s">
        <v>440</v>
      </c>
      <c r="AO380" s="6" t="s">
        <v>1193</v>
      </c>
      <c r="AP380" s="6" t="s">
        <v>1194</v>
      </c>
      <c r="AQ380" s="6" t="str">
        <f>IF(OR(ISBLANK(AV380), ISBLANK(AW380)), "", Table2[[#This Row],[device_via_device]])</f>
        <v>Sonos</v>
      </c>
      <c r="AS380" s="6" t="s">
        <v>215</v>
      </c>
      <c r="AU380" s="6" t="s">
        <v>533</v>
      </c>
      <c r="AV380" s="9" t="s">
        <v>444</v>
      </c>
      <c r="AW380" s="11" t="s">
        <v>608</v>
      </c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>[["mac", "5c:aa:fd:f1:a3:d4"], ["ip", "10.0.4.42"]]</v>
      </c>
    </row>
    <row r="381" spans="1:52" ht="16" customHeight="1">
      <c r="A381" s="6">
        <v>2667</v>
      </c>
      <c r="B381" s="6" t="s">
        <v>808</v>
      </c>
      <c r="C381" s="6" t="s">
        <v>1187</v>
      </c>
      <c r="D381" s="6" t="s">
        <v>149</v>
      </c>
      <c r="E381" s="6" t="s">
        <v>1190</v>
      </c>
      <c r="F381" s="6" t="str">
        <f>IF(ISBLANK(E381), "", Table2[[#This Row],[unique_id]])</f>
        <v>template_parents_move_proxy</v>
      </c>
      <c r="G381" s="6" t="s">
        <v>1087</v>
      </c>
      <c r="H381" s="6" t="s">
        <v>1092</v>
      </c>
      <c r="I381" s="6" t="s">
        <v>144</v>
      </c>
      <c r="O381" s="8" t="s">
        <v>1157</v>
      </c>
      <c r="P381" s="6" t="s">
        <v>172</v>
      </c>
      <c r="Q381" s="6" t="s">
        <v>1107</v>
      </c>
      <c r="R381" s="44" t="s">
        <v>1092</v>
      </c>
      <c r="S381" s="6" t="str">
        <f>_xlfn.CONCAT( Table2[[#This Row],[device_suggested_area]], " ",Table2[[#This Row],[powercalc_group_3]])</f>
        <v>Parents Audio Visual Devices</v>
      </c>
      <c r="T381" s="9" t="s">
        <v>1195</v>
      </c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1"/>
      <c r="AM381" s="6"/>
      <c r="AN381" s="8"/>
      <c r="AO381" s="6" t="s">
        <v>145</v>
      </c>
      <c r="AP381" s="6" t="s">
        <v>442</v>
      </c>
      <c r="AQ381" s="6" t="s">
        <v>189</v>
      </c>
      <c r="AS381" s="6" t="s">
        <v>201</v>
      </c>
      <c r="AV381" s="6"/>
      <c r="AW381" s="12"/>
      <c r="AX381" s="12"/>
      <c r="AY381" s="12"/>
    </row>
    <row r="382" spans="1:52" ht="16" customHeight="1">
      <c r="A382" s="6">
        <v>2668</v>
      </c>
      <c r="B382" s="6" t="s">
        <v>26</v>
      </c>
      <c r="C382" s="6" t="s">
        <v>189</v>
      </c>
      <c r="D382" s="6" t="s">
        <v>145</v>
      </c>
      <c r="E382" s="6" t="s">
        <v>1078</v>
      </c>
      <c r="F382" s="6" t="str">
        <f>IF(ISBLANK(E382), "", Table2[[#This Row],[unique_id]])</f>
        <v>parents_move</v>
      </c>
      <c r="G382" s="6" t="s">
        <v>1087</v>
      </c>
      <c r="H382" s="6" t="s">
        <v>1092</v>
      </c>
      <c r="I382" s="6" t="s">
        <v>144</v>
      </c>
      <c r="M382" s="6" t="s">
        <v>136</v>
      </c>
      <c r="N382" s="6" t="s">
        <v>288</v>
      </c>
      <c r="O382" s="8" t="s">
        <v>1157</v>
      </c>
      <c r="P382" s="6" t="s">
        <v>172</v>
      </c>
      <c r="Q382" s="6" t="s">
        <v>1107</v>
      </c>
      <c r="R382" s="44" t="s">
        <v>1092</v>
      </c>
      <c r="S382" s="6" t="str">
        <f>_xlfn.CONCAT( Table2[[#This Row],[device_suggested_area]], " ",Table2[[#This Row],[powercalc_group_3]])</f>
        <v>Parents Audio Visual Devices</v>
      </c>
      <c r="T382" s="6" t="str">
        <f>_xlfn.CONCAT("name: ", Table2[[#This Row],[friendly_name]])</f>
        <v>name: Parents Move</v>
      </c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1"/>
      <c r="AM382" s="6" t="str">
        <f>IF(OR(ISBLANK(AV382), ISBLANK(AW382)), "", LOWER(_xlfn.CONCAT(Table2[[#This Row],[device_manufacturer]], "-",Table2[[#This Row],[device_suggested_area]], "-", Table2[[#This Row],[device_identifiers]])))</f>
        <v>sonos-parents-move</v>
      </c>
      <c r="AN382" s="8" t="s">
        <v>440</v>
      </c>
      <c r="AO382" s="6" t="s">
        <v>1191</v>
      </c>
      <c r="AP382" s="6" t="s">
        <v>442</v>
      </c>
      <c r="AQ382" s="6" t="str">
        <f>IF(OR(ISBLANK(AV382), ISBLANK(AW382)), "", Table2[[#This Row],[device_via_device]])</f>
        <v>Sonos</v>
      </c>
      <c r="AS382" s="6" t="s">
        <v>201</v>
      </c>
      <c r="AU382" s="6" t="s">
        <v>533</v>
      </c>
      <c r="AV382" s="6" t="s">
        <v>443</v>
      </c>
      <c r="AW382" s="12" t="s">
        <v>606</v>
      </c>
      <c r="AX382" s="12"/>
      <c r="AY382" s="12"/>
      <c r="AZ382" s="6" t="str">
        <f>IF(AND(ISBLANK(AV382), ISBLANK(AW382)), "", _xlfn.CONCAT("[", IF(ISBLANK(AV382), "", _xlfn.CONCAT("[""mac"", """, AV382, """]")), IF(ISBLANK(AW382), "", _xlfn.CONCAT(", [""ip"", """, AW382, """]")), "]"))</f>
        <v>[["mac", "5c:aa:fd:d1:23:be"], ["ip", "10.0.4.40"]]</v>
      </c>
    </row>
    <row r="383" spans="1:52" ht="16" customHeight="1">
      <c r="A383" s="6">
        <v>2669</v>
      </c>
      <c r="B383" s="6" t="s">
        <v>808</v>
      </c>
      <c r="C383" s="6" t="s">
        <v>282</v>
      </c>
      <c r="D383" s="6" t="s">
        <v>145</v>
      </c>
      <c r="E383" s="6" t="s">
        <v>944</v>
      </c>
      <c r="F383" s="6" t="str">
        <f>IF(ISBLANK(E383), "", Table2[[#This Row],[unique_id]])</f>
        <v>parents_tv_speaker</v>
      </c>
      <c r="G383" s="6" t="s">
        <v>945</v>
      </c>
      <c r="H383" s="6" t="s">
        <v>1092</v>
      </c>
      <c r="I383" s="6" t="s">
        <v>144</v>
      </c>
      <c r="M383" s="6" t="s">
        <v>136</v>
      </c>
      <c r="N383" s="6" t="s">
        <v>288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1"/>
      <c r="AM383" s="6" t="str">
        <f>IF(OR(ISBLANK(AV383), ISBLANK(AW383)), "", LOWER(_xlfn.CONCAT(Table2[[#This Row],[device_manufacturer]], "-",Table2[[#This Row],[device_suggested_area]], "-", Table2[[#This Row],[device_identifiers]])))</f>
        <v>apple-parents-tv-speaker</v>
      </c>
      <c r="AN383" s="8" t="s">
        <v>501</v>
      </c>
      <c r="AO383" s="6" t="s">
        <v>946</v>
      </c>
      <c r="AP383" s="6" t="s">
        <v>500</v>
      </c>
      <c r="AQ383" s="6" t="s">
        <v>282</v>
      </c>
      <c r="AS383" s="6" t="s">
        <v>201</v>
      </c>
      <c r="AU383" s="6" t="s">
        <v>533</v>
      </c>
      <c r="AV383" s="13" t="s">
        <v>505</v>
      </c>
      <c r="AW383" s="11" t="s">
        <v>581</v>
      </c>
      <c r="AX383" s="12"/>
      <c r="AY383" s="12"/>
      <c r="AZ383" s="6" t="str">
        <f>IF(AND(ISBLANK(AV383), ISBLANK(AW383)), "", _xlfn.CONCAT("[", IF(ISBLANK(AV383), "", _xlfn.CONCAT("[""mac"", """, AV383, """]")), IF(ISBLANK(AW383), "", _xlfn.CONCAT(", [""ip"", """, AW383, """]")), "]"))</f>
        <v>[["mac", "d4:a3:3d:5c:8c:28"], ["ip", "10.0.4.48"]]</v>
      </c>
    </row>
    <row r="384" spans="1:52" ht="16" customHeight="1">
      <c r="A384" s="6">
        <v>2700</v>
      </c>
      <c r="B384" s="6" t="s">
        <v>26</v>
      </c>
      <c r="C384" s="6" t="s">
        <v>151</v>
      </c>
      <c r="D384" s="6" t="s">
        <v>355</v>
      </c>
      <c r="E384" s="6" t="s">
        <v>965</v>
      </c>
      <c r="F384" s="6" t="str">
        <f>IF(ISBLANK(E384), "", Table2[[#This Row],[unique_id]])</f>
        <v>back_door_lock_security</v>
      </c>
      <c r="G384" s="6" t="s">
        <v>961</v>
      </c>
      <c r="H384" s="6" t="s">
        <v>934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D384" s="6" t="s">
        <v>976</v>
      </c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K384" s="6"/>
      <c r="AL384" s="31"/>
      <c r="AM384" s="6"/>
      <c r="AN384" s="8"/>
      <c r="AV384" s="13"/>
      <c r="AW384" s="12"/>
      <c r="AX384" s="12"/>
      <c r="AY384" s="12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2701</v>
      </c>
      <c r="B385" s="6" t="s">
        <v>26</v>
      </c>
      <c r="C385" s="6" t="s">
        <v>151</v>
      </c>
      <c r="D385" s="6" t="s">
        <v>149</v>
      </c>
      <c r="E385" s="6" t="s">
        <v>978</v>
      </c>
      <c r="F385" s="6" t="str">
        <f>IF(ISBLANK(E385), "", Table2[[#This Row],[unique_id]])</f>
        <v>template_back_door_state</v>
      </c>
      <c r="G385" s="6" t="s">
        <v>315</v>
      </c>
      <c r="H385" s="6" t="s">
        <v>934</v>
      </c>
      <c r="I385" s="6" t="s">
        <v>219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1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2702</v>
      </c>
      <c r="B386" s="6" t="s">
        <v>26</v>
      </c>
      <c r="C386" s="6" t="s">
        <v>922</v>
      </c>
      <c r="D386" s="6" t="s">
        <v>928</v>
      </c>
      <c r="E386" s="6" t="s">
        <v>929</v>
      </c>
      <c r="F386" s="6" t="str">
        <f>IF(ISBLANK(E386), "", Table2[[#This Row],[unique_id]])</f>
        <v>back_door_lock</v>
      </c>
      <c r="G386" s="6" t="s">
        <v>980</v>
      </c>
      <c r="H386" s="6" t="s">
        <v>934</v>
      </c>
      <c r="I386" s="6" t="s">
        <v>219</v>
      </c>
      <c r="M386" s="6" t="s">
        <v>136</v>
      </c>
      <c r="T386" s="6"/>
      <c r="V386" s="8"/>
      <c r="W386" s="8" t="s">
        <v>685</v>
      </c>
      <c r="X386" s="8"/>
      <c r="Y386" s="14" t="s">
        <v>1103</v>
      </c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1"/>
      <c r="AM386" s="6" t="s">
        <v>927</v>
      </c>
      <c r="AN386" s="8" t="s">
        <v>925</v>
      </c>
      <c r="AO386" s="6" t="s">
        <v>923</v>
      </c>
      <c r="AP386" s="9" t="s">
        <v>924</v>
      </c>
      <c r="AQ386" s="6" t="s">
        <v>922</v>
      </c>
      <c r="AS386" s="6" t="s">
        <v>775</v>
      </c>
      <c r="AV386" s="6" t="s">
        <v>921</v>
      </c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>[["mac", "0x000d6f0011274420"]]</v>
      </c>
    </row>
    <row r="387" spans="1:52" ht="16" customHeight="1">
      <c r="A387" s="6">
        <v>2703</v>
      </c>
      <c r="B387" s="6" t="s">
        <v>26</v>
      </c>
      <c r="C387" s="6" t="s">
        <v>396</v>
      </c>
      <c r="D387" s="6" t="s">
        <v>149</v>
      </c>
      <c r="E387" s="6" t="s">
        <v>971</v>
      </c>
      <c r="F387" s="6" t="str">
        <f>IF(ISBLANK(E387), "", Table2[[#This Row],[unique_id]])</f>
        <v>template_back_door_sensor_contact_last</v>
      </c>
      <c r="G387" s="6" t="s">
        <v>979</v>
      </c>
      <c r="H387" s="6" t="s">
        <v>934</v>
      </c>
      <c r="I387" s="6" t="s">
        <v>219</v>
      </c>
      <c r="M387" s="6" t="s">
        <v>136</v>
      </c>
      <c r="T387" s="6"/>
      <c r="V387" s="8"/>
      <c r="W387" s="8" t="s">
        <v>685</v>
      </c>
      <c r="X387" s="8"/>
      <c r="Y387" s="14" t="s">
        <v>1103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1"/>
      <c r="AM387" s="6" t="s">
        <v>955</v>
      </c>
      <c r="AN387" s="8" t="s">
        <v>925</v>
      </c>
      <c r="AO387" s="9" t="s">
        <v>952</v>
      </c>
      <c r="AP387" s="9" t="s">
        <v>953</v>
      </c>
      <c r="AQ387" s="6" t="s">
        <v>396</v>
      </c>
      <c r="AS387" s="6" t="s">
        <v>775</v>
      </c>
      <c r="AV387" s="6" t="s">
        <v>956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"0x00124b0029119f9a"]]</v>
      </c>
    </row>
    <row r="388" spans="1:52" ht="16" customHeight="1">
      <c r="A388" s="33">
        <v>2704</v>
      </c>
      <c r="B388" s="33" t="s">
        <v>808</v>
      </c>
      <c r="C388" s="33" t="s">
        <v>245</v>
      </c>
      <c r="D388" s="33" t="s">
        <v>147</v>
      </c>
      <c r="E388" s="33"/>
      <c r="F388" s="33" t="str">
        <f>IF(ISBLANK(E388), "", Table2[[#This Row],[unique_id]])</f>
        <v/>
      </c>
      <c r="G388" s="33" t="s">
        <v>934</v>
      </c>
      <c r="H388" s="33" t="s">
        <v>948</v>
      </c>
      <c r="I388" s="33" t="s">
        <v>219</v>
      </c>
      <c r="J388" s="33"/>
      <c r="K388" s="33"/>
      <c r="L388" s="33"/>
      <c r="M388" s="33"/>
      <c r="N388" s="33"/>
      <c r="O388" s="34"/>
      <c r="P388" s="33"/>
      <c r="Q388" s="33"/>
      <c r="R388" s="33"/>
      <c r="S388" s="33"/>
      <c r="T388" s="33"/>
      <c r="U388" s="33"/>
      <c r="V388" s="34"/>
      <c r="W388" s="34"/>
      <c r="X388" s="34"/>
      <c r="Y388" s="34"/>
      <c r="Z388" s="34"/>
      <c r="AA388" s="33"/>
      <c r="AB388" s="33"/>
      <c r="AC388" s="33"/>
      <c r="AD388" s="33"/>
      <c r="AE388" s="33"/>
      <c r="AF388" s="34"/>
      <c r="AG388" s="33"/>
      <c r="AH388" s="33" t="str">
        <f>IF(ISBLANK(AG388),  "", _xlfn.CONCAT("haas/entity/sensor/", LOWER(C388), "/", E388, "/config"))</f>
        <v/>
      </c>
      <c r="AI388" s="33" t="str">
        <f>IF(ISBLANK(AG388),  "", _xlfn.CONCAT(LOWER(C388), "/", E388))</f>
        <v/>
      </c>
      <c r="AJ388" s="33"/>
      <c r="AK388" s="33"/>
      <c r="AL388" s="35"/>
      <c r="AM388" s="33"/>
      <c r="AN388" s="34"/>
      <c r="AO388" s="33"/>
      <c r="AP388" s="36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2705</v>
      </c>
      <c r="B389" s="6" t="s">
        <v>26</v>
      </c>
      <c r="C389" s="6" t="s">
        <v>151</v>
      </c>
      <c r="D389" s="6" t="s">
        <v>355</v>
      </c>
      <c r="E389" s="6" t="s">
        <v>966</v>
      </c>
      <c r="F389" s="6" t="str">
        <f>IF(ISBLANK(E389), "", Table2[[#This Row],[unique_id]])</f>
        <v>front_door_lock_security</v>
      </c>
      <c r="G389" s="6" t="s">
        <v>961</v>
      </c>
      <c r="H389" s="6" t="s">
        <v>933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D389" s="6" t="s">
        <v>976</v>
      </c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1"/>
      <c r="AM389" s="6"/>
      <c r="AN389" s="8"/>
      <c r="AV389" s="13"/>
      <c r="AW389" s="12"/>
      <c r="AX389" s="12"/>
      <c r="AY389" s="12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2706</v>
      </c>
      <c r="B390" s="6" t="s">
        <v>26</v>
      </c>
      <c r="C390" s="6" t="s">
        <v>151</v>
      </c>
      <c r="D390" s="6" t="s">
        <v>149</v>
      </c>
      <c r="E390" s="6" t="s">
        <v>977</v>
      </c>
      <c r="F390" s="6" t="str">
        <f>IF(ISBLANK(E390), "", Table2[[#This Row],[unique_id]])</f>
        <v>template_front_door_state</v>
      </c>
      <c r="G390" s="6" t="s">
        <v>315</v>
      </c>
      <c r="H390" s="6" t="s">
        <v>933</v>
      </c>
      <c r="I390" s="6" t="s">
        <v>219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1"/>
      <c r="AM390" s="6"/>
      <c r="AN390" s="8"/>
      <c r="AV390" s="13"/>
      <c r="AW390" s="12"/>
      <c r="AX390" s="12"/>
      <c r="AY390" s="12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2707</v>
      </c>
      <c r="B391" s="6" t="s">
        <v>26</v>
      </c>
      <c r="C391" s="6" t="s">
        <v>922</v>
      </c>
      <c r="D391" s="6" t="s">
        <v>928</v>
      </c>
      <c r="E391" s="6" t="s">
        <v>930</v>
      </c>
      <c r="F391" s="6" t="str">
        <f>IF(ISBLANK(E391), "", Table2[[#This Row],[unique_id]])</f>
        <v>front_door_lock</v>
      </c>
      <c r="G391" s="6" t="s">
        <v>980</v>
      </c>
      <c r="H391" s="6" t="s">
        <v>933</v>
      </c>
      <c r="I391" s="6" t="s">
        <v>219</v>
      </c>
      <c r="M391" s="6" t="s">
        <v>136</v>
      </c>
      <c r="T391" s="6"/>
      <c r="V391" s="8"/>
      <c r="W391" s="8" t="s">
        <v>685</v>
      </c>
      <c r="X391" s="8"/>
      <c r="Y391" s="14" t="s">
        <v>1103</v>
      </c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1"/>
      <c r="AM391" s="6" t="s">
        <v>926</v>
      </c>
      <c r="AN391" s="8" t="s">
        <v>925</v>
      </c>
      <c r="AO391" s="6" t="s">
        <v>923</v>
      </c>
      <c r="AP391" s="9" t="s">
        <v>924</v>
      </c>
      <c r="AQ391" s="6" t="s">
        <v>922</v>
      </c>
      <c r="AS391" s="6" t="s">
        <v>422</v>
      </c>
      <c r="AV391" s="6" t="s">
        <v>931</v>
      </c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>[["mac", "0x000d6f001127f08c"]]</v>
      </c>
    </row>
    <row r="392" spans="1:52" ht="16" customHeight="1">
      <c r="A392" s="6">
        <v>2708</v>
      </c>
      <c r="B392" s="6" t="s">
        <v>26</v>
      </c>
      <c r="C392" s="6" t="s">
        <v>396</v>
      </c>
      <c r="D392" s="6" t="s">
        <v>149</v>
      </c>
      <c r="E392" s="6" t="s">
        <v>970</v>
      </c>
      <c r="F392" s="6" t="str">
        <f>IF(ISBLANK(E392), "", Table2[[#This Row],[unique_id]])</f>
        <v>template_front_door_sensor_contact_last</v>
      </c>
      <c r="G392" s="6" t="s">
        <v>979</v>
      </c>
      <c r="H392" s="6" t="s">
        <v>933</v>
      </c>
      <c r="I392" s="6" t="s">
        <v>219</v>
      </c>
      <c r="M392" s="6" t="s">
        <v>136</v>
      </c>
      <c r="T392" s="6"/>
      <c r="V392" s="8"/>
      <c r="W392" s="8" t="s">
        <v>685</v>
      </c>
      <c r="X392" s="8"/>
      <c r="Y392" s="14" t="s">
        <v>1103</v>
      </c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1"/>
      <c r="AM392" s="6" t="s">
        <v>951</v>
      </c>
      <c r="AN392" s="8" t="s">
        <v>925</v>
      </c>
      <c r="AO392" s="9" t="s">
        <v>952</v>
      </c>
      <c r="AP392" s="9" t="s">
        <v>953</v>
      </c>
      <c r="AQ392" s="6" t="s">
        <v>396</v>
      </c>
      <c r="AS392" s="6" t="s">
        <v>422</v>
      </c>
      <c r="AV392" s="6" t="s">
        <v>954</v>
      </c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>[["mac", "0x00124b0029113713"]]</v>
      </c>
    </row>
    <row r="393" spans="1:52" ht="16" customHeight="1">
      <c r="A393" s="33">
        <v>2709</v>
      </c>
      <c r="B393" s="33" t="s">
        <v>808</v>
      </c>
      <c r="C393" s="33" t="s">
        <v>245</v>
      </c>
      <c r="D393" s="33" t="s">
        <v>147</v>
      </c>
      <c r="E393" s="33"/>
      <c r="F393" s="33" t="str">
        <f>IF(ISBLANK(E393), "", Table2[[#This Row],[unique_id]])</f>
        <v/>
      </c>
      <c r="G393" s="33" t="s">
        <v>933</v>
      </c>
      <c r="H393" s="33" t="s">
        <v>947</v>
      </c>
      <c r="I393" s="33" t="s">
        <v>219</v>
      </c>
      <c r="J393" s="33"/>
      <c r="K393" s="33"/>
      <c r="L393" s="33"/>
      <c r="M393" s="33"/>
      <c r="N393" s="33"/>
      <c r="O393" s="34"/>
      <c r="P393" s="33"/>
      <c r="Q393" s="33"/>
      <c r="R393" s="33"/>
      <c r="S393" s="33"/>
      <c r="T393" s="33"/>
      <c r="U393" s="33"/>
      <c r="V393" s="34"/>
      <c r="W393" s="34"/>
      <c r="X393" s="34"/>
      <c r="Y393" s="34"/>
      <c r="Z393" s="34"/>
      <c r="AA393" s="33"/>
      <c r="AB393" s="33"/>
      <c r="AC393" s="33"/>
      <c r="AD393" s="33"/>
      <c r="AE393" s="33"/>
      <c r="AF393" s="34"/>
      <c r="AG393" s="33"/>
      <c r="AH393" s="33" t="str">
        <f>IF(ISBLANK(AG393),  "", _xlfn.CONCAT("haas/entity/sensor/", LOWER(C393), "/", E393, "/config"))</f>
        <v/>
      </c>
      <c r="AI393" s="33" t="str">
        <f>IF(ISBLANK(AG393),  "", _xlfn.CONCAT(LOWER(C393), "/", E393))</f>
        <v/>
      </c>
      <c r="AJ393" s="33"/>
      <c r="AK393" s="33"/>
      <c r="AL393" s="35"/>
      <c r="AM393" s="33"/>
      <c r="AN393" s="34"/>
      <c r="AO393" s="33"/>
      <c r="AP393" s="36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2710</v>
      </c>
      <c r="B394" s="6" t="s">
        <v>26</v>
      </c>
      <c r="C394" s="6" t="s">
        <v>613</v>
      </c>
      <c r="D394" s="6" t="s">
        <v>395</v>
      </c>
      <c r="E394" s="6" t="s">
        <v>394</v>
      </c>
      <c r="F394" s="6" t="str">
        <f>IF(ISBLANK(E394), "", Table2[[#This Row],[unique_id]])</f>
        <v>column_break</v>
      </c>
      <c r="G394" s="6" t="s">
        <v>391</v>
      </c>
      <c r="H394" s="6" t="s">
        <v>936</v>
      </c>
      <c r="I394" s="6" t="s">
        <v>219</v>
      </c>
      <c r="M394" s="6" t="s">
        <v>392</v>
      </c>
      <c r="N394" s="6" t="s">
        <v>393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1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2711</v>
      </c>
      <c r="B395" s="6" t="s">
        <v>26</v>
      </c>
      <c r="C395" s="6" t="s">
        <v>245</v>
      </c>
      <c r="D395" s="6" t="s">
        <v>149</v>
      </c>
      <c r="E395" s="6" t="s">
        <v>150</v>
      </c>
      <c r="F395" s="6" t="str">
        <f>IF(ISBLANK(E395), "", Table2[[#This Row],[unique_id]])</f>
        <v>uvc_ada_motion</v>
      </c>
      <c r="G395" s="6" t="s">
        <v>932</v>
      </c>
      <c r="H395" s="6" t="s">
        <v>936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1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2712</v>
      </c>
      <c r="B396" s="6" t="s">
        <v>26</v>
      </c>
      <c r="C396" s="6" t="s">
        <v>245</v>
      </c>
      <c r="D396" s="6" t="s">
        <v>147</v>
      </c>
      <c r="E396" s="6" t="s">
        <v>148</v>
      </c>
      <c r="F396" s="6" t="str">
        <f>IF(ISBLANK(E396), "", Table2[[#This Row],[unique_id]])</f>
        <v>uvc_ada_medium</v>
      </c>
      <c r="G396" s="6" t="s">
        <v>130</v>
      </c>
      <c r="H396" s="6" t="s">
        <v>938</v>
      </c>
      <c r="I396" s="6" t="s">
        <v>219</v>
      </c>
      <c r="M396" s="6" t="s">
        <v>136</v>
      </c>
      <c r="N396" s="6" t="s">
        <v>289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10"/>
      <c r="AK396" s="6"/>
      <c r="AL396" s="31"/>
      <c r="AM396" s="6" t="s">
        <v>482</v>
      </c>
      <c r="AN396" s="8" t="s">
        <v>484</v>
      </c>
      <c r="AO396" s="6" t="s">
        <v>485</v>
      </c>
      <c r="AP396" s="6" t="s">
        <v>481</v>
      </c>
      <c r="AQ396" s="6" t="s">
        <v>245</v>
      </c>
      <c r="AS396" s="6" t="s">
        <v>130</v>
      </c>
      <c r="AU396" s="6" t="s">
        <v>553</v>
      </c>
      <c r="AV396" s="6" t="s">
        <v>479</v>
      </c>
      <c r="AW396" s="6" t="s">
        <v>508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"74:83:c2:3f:6c:4c"], ["ip", "10.0.6.20"]]</v>
      </c>
    </row>
    <row r="397" spans="1:52" ht="16" customHeight="1">
      <c r="A397" s="6">
        <v>2713</v>
      </c>
      <c r="B397" s="6" t="s">
        <v>26</v>
      </c>
      <c r="C397" s="6" t="s">
        <v>613</v>
      </c>
      <c r="D397" s="6" t="s">
        <v>395</v>
      </c>
      <c r="E397" s="6" t="s">
        <v>394</v>
      </c>
      <c r="F397" s="6" t="str">
        <f>IF(ISBLANK(E397), "", Table2[[#This Row],[unique_id]])</f>
        <v>column_break</v>
      </c>
      <c r="G397" s="6" t="s">
        <v>391</v>
      </c>
      <c r="H397" s="6" t="s">
        <v>938</v>
      </c>
      <c r="I397" s="6" t="s">
        <v>219</v>
      </c>
      <c r="M397" s="6" t="s">
        <v>392</v>
      </c>
      <c r="N397" s="6" t="s">
        <v>393</v>
      </c>
      <c r="T397" s="6"/>
      <c r="V397" s="8"/>
      <c r="W397" s="8"/>
      <c r="X397" s="8"/>
      <c r="Y397" s="8"/>
      <c r="AF397" s="8"/>
      <c r="AI397" s="6" t="str">
        <f>IF(ISBLANK(AG397),  "", _xlfn.CONCAT(LOWER(C397), "/", E397))</f>
        <v/>
      </c>
      <c r="AK397" s="6"/>
      <c r="AL397" s="31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2714</v>
      </c>
      <c r="B398" s="6" t="s">
        <v>26</v>
      </c>
      <c r="C398" s="6" t="s">
        <v>245</v>
      </c>
      <c r="D398" s="6" t="s">
        <v>149</v>
      </c>
      <c r="E398" s="6" t="s">
        <v>218</v>
      </c>
      <c r="F398" s="6" t="str">
        <f>IF(ISBLANK(E398), "", Table2[[#This Row],[unique_id]])</f>
        <v>uvc_edwin_motion</v>
      </c>
      <c r="G398" s="6" t="s">
        <v>932</v>
      </c>
      <c r="H398" s="6" t="s">
        <v>935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1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2715</v>
      </c>
      <c r="B399" s="6" t="s">
        <v>26</v>
      </c>
      <c r="C399" s="6" t="s">
        <v>245</v>
      </c>
      <c r="D399" s="6" t="s">
        <v>147</v>
      </c>
      <c r="E399" s="6" t="s">
        <v>217</v>
      </c>
      <c r="F399" s="6" t="str">
        <f>IF(ISBLANK(E399), "", Table2[[#This Row],[unique_id]])</f>
        <v>uvc_edwin_medium</v>
      </c>
      <c r="G399" s="6" t="s">
        <v>127</v>
      </c>
      <c r="H399" s="6" t="s">
        <v>937</v>
      </c>
      <c r="I399" s="6" t="s">
        <v>219</v>
      </c>
      <c r="M399" s="6" t="s">
        <v>136</v>
      </c>
      <c r="N399" s="6" t="s">
        <v>289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J399" s="10"/>
      <c r="AK399" s="6"/>
      <c r="AL399" s="31"/>
      <c r="AM399" s="6" t="s">
        <v>483</v>
      </c>
      <c r="AN399" s="8" t="s">
        <v>484</v>
      </c>
      <c r="AO399" s="6" t="s">
        <v>485</v>
      </c>
      <c r="AP399" s="6" t="s">
        <v>481</v>
      </c>
      <c r="AQ399" s="6" t="s">
        <v>245</v>
      </c>
      <c r="AS399" s="6" t="s">
        <v>127</v>
      </c>
      <c r="AU399" s="6" t="s">
        <v>553</v>
      </c>
      <c r="AV399" s="6" t="s">
        <v>480</v>
      </c>
      <c r="AW399" s="6" t="s">
        <v>509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"74:83:c2:3f:6e:5c"], ["ip", "10.0.6.21"]]</v>
      </c>
    </row>
    <row r="400" spans="1:52" ht="16" customHeight="1">
      <c r="A400" s="6">
        <v>2716</v>
      </c>
      <c r="B400" s="6" t="s">
        <v>26</v>
      </c>
      <c r="C400" s="6" t="s">
        <v>613</v>
      </c>
      <c r="D400" s="6" t="s">
        <v>395</v>
      </c>
      <c r="E400" s="6" t="s">
        <v>394</v>
      </c>
      <c r="F400" s="6" t="str">
        <f>IF(ISBLANK(E400), "", Table2[[#This Row],[unique_id]])</f>
        <v>column_break</v>
      </c>
      <c r="G400" s="6" t="s">
        <v>391</v>
      </c>
      <c r="H400" s="6" t="s">
        <v>937</v>
      </c>
      <c r="I400" s="6" t="s">
        <v>219</v>
      </c>
      <c r="M400" s="6" t="s">
        <v>392</v>
      </c>
      <c r="N400" s="6" t="s">
        <v>393</v>
      </c>
      <c r="T400" s="6"/>
      <c r="V400" s="8"/>
      <c r="W400" s="8"/>
      <c r="X400" s="8"/>
      <c r="Y400" s="8"/>
      <c r="AF400" s="8"/>
      <c r="AI400" s="6" t="str">
        <f>IF(ISBLANK(AG400),  "", _xlfn.CONCAT(LOWER(C400), "/", E400))</f>
        <v/>
      </c>
      <c r="AK400" s="6"/>
      <c r="AL400" s="31"/>
      <c r="AM400" s="6"/>
      <c r="AN400" s="8"/>
      <c r="AV400" s="6"/>
      <c r="AW400" s="6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2717</v>
      </c>
      <c r="B401" s="6" t="s">
        <v>26</v>
      </c>
      <c r="C401" s="6" t="s">
        <v>133</v>
      </c>
      <c r="D401" s="6" t="s">
        <v>149</v>
      </c>
      <c r="E401" s="6" t="s">
        <v>883</v>
      </c>
      <c r="F401" s="6" t="str">
        <f>IF(ISBLANK(E401), "", Table2[[#This Row],[unique_id]])</f>
        <v>ada_fan_occupancy</v>
      </c>
      <c r="G401" s="6" t="s">
        <v>130</v>
      </c>
      <c r="H401" s="6" t="s">
        <v>939</v>
      </c>
      <c r="I401" s="6" t="s">
        <v>219</v>
      </c>
      <c r="M401" s="6" t="s">
        <v>136</v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1"/>
      <c r="AM401" s="6"/>
      <c r="AN401" s="8"/>
      <c r="AV401" s="6"/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customHeight="1">
      <c r="A402" s="6">
        <v>2718</v>
      </c>
      <c r="B402" s="6" t="s">
        <v>26</v>
      </c>
      <c r="C402" s="6" t="s">
        <v>133</v>
      </c>
      <c r="D402" s="6" t="s">
        <v>149</v>
      </c>
      <c r="E402" s="6" t="s">
        <v>882</v>
      </c>
      <c r="F402" s="6" t="str">
        <f>IF(ISBLANK(E402), "", Table2[[#This Row],[unique_id]])</f>
        <v>edwin_fan_occupancy</v>
      </c>
      <c r="G402" s="6" t="s">
        <v>127</v>
      </c>
      <c r="H402" s="6" t="s">
        <v>939</v>
      </c>
      <c r="I402" s="6" t="s">
        <v>219</v>
      </c>
      <c r="M402" s="6" t="s">
        <v>136</v>
      </c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J402" s="10"/>
      <c r="AK402" s="6"/>
      <c r="AL402" s="31"/>
      <c r="AM402" s="6"/>
      <c r="AN402" s="8"/>
      <c r="AV402" s="6"/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ht="16" customHeight="1">
      <c r="A403" s="6">
        <v>2719</v>
      </c>
      <c r="B403" s="6" t="s">
        <v>26</v>
      </c>
      <c r="C403" s="6" t="s">
        <v>133</v>
      </c>
      <c r="D403" s="6" t="s">
        <v>149</v>
      </c>
      <c r="E403" s="6" t="s">
        <v>884</v>
      </c>
      <c r="F403" s="6" t="str">
        <f>IF(ISBLANK(E403), "", Table2[[#This Row],[unique_id]])</f>
        <v>parents_fan_occupancy</v>
      </c>
      <c r="G403" s="6" t="s">
        <v>201</v>
      </c>
      <c r="H403" s="6" t="s">
        <v>939</v>
      </c>
      <c r="I403" s="6" t="s">
        <v>219</v>
      </c>
      <c r="M403" s="6" t="s">
        <v>136</v>
      </c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J403" s="10"/>
      <c r="AK403" s="6"/>
      <c r="AL403" s="31"/>
      <c r="AM403" s="6"/>
      <c r="AN403" s="8"/>
      <c r="AV403" s="6"/>
      <c r="AW403" s="6"/>
      <c r="AZ403" s="6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ht="16" customHeight="1">
      <c r="A404" s="6">
        <v>2720</v>
      </c>
      <c r="B404" s="6" t="s">
        <v>26</v>
      </c>
      <c r="C404" s="6" t="s">
        <v>133</v>
      </c>
      <c r="D404" s="6" t="s">
        <v>149</v>
      </c>
      <c r="E404" s="6" t="s">
        <v>885</v>
      </c>
      <c r="F404" s="6" t="str">
        <f>IF(ISBLANK(E404), "", Table2[[#This Row],[unique_id]])</f>
        <v>lounge_fan_occupancy</v>
      </c>
      <c r="G404" s="6" t="s">
        <v>203</v>
      </c>
      <c r="H404" s="6" t="s">
        <v>939</v>
      </c>
      <c r="I404" s="6" t="s">
        <v>219</v>
      </c>
      <c r="M404" s="6" t="s">
        <v>136</v>
      </c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1"/>
      <c r="AM404" s="6"/>
      <c r="AN404" s="8"/>
      <c r="AV404" s="6"/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A405" s="6">
        <v>2721</v>
      </c>
      <c r="B405" s="6" t="s">
        <v>26</v>
      </c>
      <c r="C405" s="6" t="s">
        <v>133</v>
      </c>
      <c r="D405" s="6" t="s">
        <v>149</v>
      </c>
      <c r="E405" s="6" t="s">
        <v>886</v>
      </c>
      <c r="F405" s="6" t="str">
        <f>IF(ISBLANK(E405), "", Table2[[#This Row],[unique_id]])</f>
        <v>deck_east_fan_occupancy</v>
      </c>
      <c r="G405" s="6" t="s">
        <v>225</v>
      </c>
      <c r="H405" s="6" t="s">
        <v>939</v>
      </c>
      <c r="I405" s="6" t="s">
        <v>219</v>
      </c>
      <c r="M405" s="6" t="s">
        <v>136</v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1"/>
      <c r="AM405" s="6"/>
      <c r="AN405" s="8"/>
      <c r="AV405" s="6"/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A406" s="6">
        <v>2722</v>
      </c>
      <c r="B406" s="6" t="s">
        <v>26</v>
      </c>
      <c r="C406" s="6" t="s">
        <v>133</v>
      </c>
      <c r="D406" s="6" t="s">
        <v>149</v>
      </c>
      <c r="E406" s="6" t="s">
        <v>887</v>
      </c>
      <c r="F406" s="6" t="str">
        <f>IF(ISBLANK(E406), "", Table2[[#This Row],[unique_id]])</f>
        <v>deck_west_fan_occupancy</v>
      </c>
      <c r="G406" s="6" t="s">
        <v>224</v>
      </c>
      <c r="H406" s="6" t="s">
        <v>939</v>
      </c>
      <c r="I406" s="6" t="s">
        <v>219</v>
      </c>
      <c r="M406" s="6" t="s">
        <v>136</v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1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A407" s="6">
        <v>5000</v>
      </c>
      <c r="B407" s="12" t="s">
        <v>26</v>
      </c>
      <c r="C407" s="6" t="s">
        <v>245</v>
      </c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1"/>
      <c r="AM407" s="6" t="s">
        <v>770</v>
      </c>
      <c r="AN407" s="8" t="s">
        <v>515</v>
      </c>
      <c r="AO407" s="6" t="s">
        <v>522</v>
      </c>
      <c r="AP407" s="6" t="s">
        <v>518</v>
      </c>
      <c r="AQ407" s="6" t="s">
        <v>245</v>
      </c>
      <c r="AS407" s="6" t="s">
        <v>28</v>
      </c>
      <c r="AU407" s="6" t="s">
        <v>510</v>
      </c>
      <c r="AV407" s="6" t="s">
        <v>529</v>
      </c>
      <c r="AW407" s="6" t="s">
        <v>525</v>
      </c>
      <c r="AZ407" s="6" t="str">
        <f>IF(AND(ISBLANK(AV407), ISBLANK(AW407)), "", _xlfn.CONCAT("[", IF(ISBLANK(AV407), "", _xlfn.CONCAT("[""mac"", """, AV407, """]")), IF(ISBLANK(AW407), "", _xlfn.CONCAT(", [""ip"", """, AW407, """]")), "]"))</f>
        <v>[["mac", "74:ac:b9:1c:15:f1"], ["ip", "10.0.0.1"]]</v>
      </c>
    </row>
    <row r="408" spans="1:52" ht="16" customHeight="1">
      <c r="A408" s="6">
        <v>5001</v>
      </c>
      <c r="B408" s="12" t="s">
        <v>26</v>
      </c>
      <c r="C408" s="6" t="s">
        <v>245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1"/>
      <c r="AM408" s="6" t="s">
        <v>897</v>
      </c>
      <c r="AN408" s="8" t="s">
        <v>898</v>
      </c>
      <c r="AO408" s="6" t="s">
        <v>523</v>
      </c>
      <c r="AP408" s="6" t="s">
        <v>895</v>
      </c>
      <c r="AQ408" s="6" t="s">
        <v>245</v>
      </c>
      <c r="AS408" s="6" t="s">
        <v>28</v>
      </c>
      <c r="AU408" s="6" t="s">
        <v>510</v>
      </c>
      <c r="AV408" s="6" t="s">
        <v>900</v>
      </c>
      <c r="AW408" s="6" t="s">
        <v>526</v>
      </c>
      <c r="AZ408" s="6" t="str">
        <f>IF(AND(ISBLANK(AV408), ISBLANK(AW408)), "", _xlfn.CONCAT("[", IF(ISBLANK(AV408), "", _xlfn.CONCAT("[""mac"", """, AV408, """]")), IF(ISBLANK(AW408), "", _xlfn.CONCAT(", [""ip"", """, AW408, """]")), "]"))</f>
        <v>[["mac", "78:45:58:cb:14:b5"], ["ip", "10.0.0.2"]]</v>
      </c>
    </row>
    <row r="409" spans="1:52" ht="16" customHeight="1">
      <c r="A409" s="6">
        <v>5002</v>
      </c>
      <c r="B409" s="12" t="s">
        <v>26</v>
      </c>
      <c r="C409" s="6" t="s">
        <v>245</v>
      </c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1"/>
      <c r="AM409" s="6" t="s">
        <v>512</v>
      </c>
      <c r="AN409" s="8" t="s">
        <v>898</v>
      </c>
      <c r="AO409" s="6" t="s">
        <v>524</v>
      </c>
      <c r="AP409" s="6" t="s">
        <v>519</v>
      </c>
      <c r="AQ409" s="6" t="s">
        <v>245</v>
      </c>
      <c r="AS409" s="6" t="s">
        <v>516</v>
      </c>
      <c r="AU409" s="6" t="s">
        <v>510</v>
      </c>
      <c r="AV409" s="6" t="s">
        <v>530</v>
      </c>
      <c r="AW409" s="6" t="s">
        <v>527</v>
      </c>
      <c r="AZ409" s="6" t="str">
        <f>IF(AND(ISBLANK(AV409), ISBLANK(AW409)), "", _xlfn.CONCAT("[", IF(ISBLANK(AV409), "", _xlfn.CONCAT("[""mac"", """, AV409, """]")), IF(ISBLANK(AW409), "", _xlfn.CONCAT(", [""ip"", """, AW409, """]")), "]"))</f>
        <v>[["mac", "b4:fb:e4:e3:83:32"], ["ip", "10.0.0.3"]]</v>
      </c>
    </row>
    <row r="410" spans="1:52" ht="16" customHeight="1">
      <c r="A410" s="6">
        <v>5003</v>
      </c>
      <c r="B410" s="12" t="s">
        <v>26</v>
      </c>
      <c r="C410" s="6" t="s">
        <v>245</v>
      </c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1"/>
      <c r="AM410" s="6" t="s">
        <v>513</v>
      </c>
      <c r="AN410" s="8" t="s">
        <v>899</v>
      </c>
      <c r="AO410" s="6" t="s">
        <v>523</v>
      </c>
      <c r="AP410" s="6" t="s">
        <v>520</v>
      </c>
      <c r="AQ410" s="6" t="s">
        <v>245</v>
      </c>
      <c r="AS410" s="6" t="s">
        <v>422</v>
      </c>
      <c r="AU410" s="6" t="s">
        <v>510</v>
      </c>
      <c r="AV410" s="6" t="s">
        <v>531</v>
      </c>
      <c r="AW410" s="6" t="s">
        <v>528</v>
      </c>
      <c r="AZ410" s="6" t="str">
        <f>IF(AND(ISBLANK(AV410), ISBLANK(AW410)), "", _xlfn.CONCAT("[", IF(ISBLANK(AV410), "", _xlfn.CONCAT("[""mac"", """, AV410, """]")), IF(ISBLANK(AW410), "", _xlfn.CONCAT(", [""ip"", """, AW410, """]")), "]"))</f>
        <v>[["mac", "78:8a:20:70:d3:79"], ["ip", "10.0.0.4"]]</v>
      </c>
    </row>
    <row r="411" spans="1:52" ht="16" customHeight="1">
      <c r="A411" s="6">
        <v>5004</v>
      </c>
      <c r="B411" s="12" t="s">
        <v>26</v>
      </c>
      <c r="C411" s="6" t="s">
        <v>245</v>
      </c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1"/>
      <c r="AM411" s="6" t="s">
        <v>514</v>
      </c>
      <c r="AN411" s="8" t="s">
        <v>899</v>
      </c>
      <c r="AO411" s="6" t="s">
        <v>523</v>
      </c>
      <c r="AP411" s="6" t="s">
        <v>521</v>
      </c>
      <c r="AQ411" s="6" t="s">
        <v>245</v>
      </c>
      <c r="AS411" s="6" t="s">
        <v>517</v>
      </c>
      <c r="AU411" s="6" t="s">
        <v>510</v>
      </c>
      <c r="AV411" s="6" t="s">
        <v>532</v>
      </c>
      <c r="AW411" s="6" t="s">
        <v>896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"f0:9f:c2:fc:b0:f7"], ["ip", "10.0.0.5"]]</v>
      </c>
    </row>
    <row r="412" spans="1:52" ht="16" customHeight="1">
      <c r="A412" s="6">
        <v>5005</v>
      </c>
      <c r="B412" s="12" t="s">
        <v>26</v>
      </c>
      <c r="C412" s="12" t="s">
        <v>486</v>
      </c>
      <c r="D412" s="12"/>
      <c r="E412" s="12"/>
      <c r="G412" s="12"/>
      <c r="H412" s="12"/>
      <c r="I412" s="12"/>
      <c r="K412" s="12"/>
      <c r="L412" s="12"/>
      <c r="M412" s="12"/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1"/>
      <c r="AM412" s="6" t="s">
        <v>487</v>
      </c>
      <c r="AN412" s="8" t="s">
        <v>489</v>
      </c>
      <c r="AO412" s="6" t="s">
        <v>491</v>
      </c>
      <c r="AP412" s="6" t="s">
        <v>488</v>
      </c>
      <c r="AQ412" s="6" t="s">
        <v>490</v>
      </c>
      <c r="AS412" s="6" t="s">
        <v>28</v>
      </c>
      <c r="AU412" s="6" t="s">
        <v>533</v>
      </c>
      <c r="AV412" s="13" t="s">
        <v>598</v>
      </c>
      <c r="AW412" s="6" t="s">
        <v>534</v>
      </c>
      <c r="AZ412" s="6" t="str">
        <f>IF(AND(ISBLANK(AV412), ISBLANK(AW412)), "", _xlfn.CONCAT("[", IF(ISBLANK(AV412), "", _xlfn.CONCAT("[""mac"", """, AV412, """]")), IF(ISBLANK(AW412), "", _xlfn.CONCAT(", [""ip"", """, AW412, """]")), "]"))</f>
        <v>[["mac", "4a:9a:06:5d:53:66"], ["ip", "10.0.4.10"]]</v>
      </c>
    </row>
    <row r="413" spans="1:52" ht="16" customHeight="1">
      <c r="A413" s="6">
        <v>5006</v>
      </c>
      <c r="B413" s="12" t="s">
        <v>26</v>
      </c>
      <c r="C413" s="12" t="s">
        <v>464</v>
      </c>
      <c r="D413" s="12"/>
      <c r="E413" s="12"/>
      <c r="G413" s="12"/>
      <c r="H413" s="12"/>
      <c r="I413" s="12"/>
      <c r="K413" s="12"/>
      <c r="L413" s="12"/>
      <c r="M413" s="12"/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1"/>
      <c r="AM413" s="6" t="s">
        <v>463</v>
      </c>
      <c r="AN413" s="8" t="s">
        <v>820</v>
      </c>
      <c r="AO413" s="6" t="s">
        <v>467</v>
      </c>
      <c r="AP413" s="6" t="s">
        <v>470</v>
      </c>
      <c r="AQ413" s="6" t="s">
        <v>282</v>
      </c>
      <c r="AS413" s="6" t="s">
        <v>28</v>
      </c>
      <c r="AU413" s="6" t="s">
        <v>533</v>
      </c>
      <c r="AV413" s="6" t="s">
        <v>832</v>
      </c>
      <c r="AW413" s="6" t="s">
        <v>594</v>
      </c>
      <c r="AZ413" s="6" t="str">
        <f>IF(AND(ISBLANK(AV413), ISBLANK(AW413)), "", _xlfn.CONCAT("[", IF(ISBLANK(AV413), "", _xlfn.CONCAT("[""mac"", """, AV413, """]")), IF(ISBLANK(AW413), "", _xlfn.CONCAT(", [""ip"", """, AW413, """]")), "]"))</f>
        <v>[["mac", "00:e0:4c:68:07:65"], ["ip", "10.0.4.11"]]</v>
      </c>
    </row>
    <row r="414" spans="1:52" ht="16" customHeight="1">
      <c r="A414" s="6">
        <v>5007</v>
      </c>
      <c r="B414" s="12" t="s">
        <v>26</v>
      </c>
      <c r="C414" s="12" t="s">
        <v>464</v>
      </c>
      <c r="D414" s="12"/>
      <c r="E414" s="12"/>
      <c r="F414" s="6" t="str">
        <f>IF(ISBLANK(E414), "", Table2[[#This Row],[unique_id]])</f>
        <v/>
      </c>
      <c r="G414" s="12"/>
      <c r="H414" s="12"/>
      <c r="I414" s="12"/>
      <c r="K414" s="12"/>
      <c r="L414" s="12"/>
      <c r="M414" s="12"/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1"/>
      <c r="AM414" s="6" t="s">
        <v>463</v>
      </c>
      <c r="AN414" s="8" t="s">
        <v>820</v>
      </c>
      <c r="AO414" s="6" t="s">
        <v>467</v>
      </c>
      <c r="AP414" s="6" t="s">
        <v>470</v>
      </c>
      <c r="AQ414" s="6" t="s">
        <v>282</v>
      </c>
      <c r="AS414" s="6" t="s">
        <v>28</v>
      </c>
      <c r="AU414" s="6" t="s">
        <v>511</v>
      </c>
      <c r="AV414" s="6" t="s">
        <v>1125</v>
      </c>
      <c r="AW414" s="6" t="s">
        <v>506</v>
      </c>
      <c r="AZ414" s="6" t="str">
        <f>IF(AND(ISBLANK(AV414), ISBLANK(AW414)), "", _xlfn.CONCAT("[", IF(ISBLANK(AV414), "", _xlfn.CONCAT("[""mac"", """, AV414, """]")), IF(ISBLANK(AW414), "", _xlfn.CONCAT(", [""ip"", """, AW414, """]")), "]"))</f>
        <v>[["mac", "2a:e0:4c:68:06:a1"], ["ip", "10.0.2.11"]]</v>
      </c>
    </row>
    <row r="415" spans="1:52" ht="16" customHeight="1">
      <c r="A415" s="6">
        <v>5008</v>
      </c>
      <c r="B415" s="12" t="s">
        <v>26</v>
      </c>
      <c r="C415" s="12" t="s">
        <v>464</v>
      </c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1"/>
      <c r="AM415" s="6" t="s">
        <v>463</v>
      </c>
      <c r="AN415" s="8" t="s">
        <v>820</v>
      </c>
      <c r="AO415" s="6" t="s">
        <v>467</v>
      </c>
      <c r="AP415" s="6" t="s">
        <v>470</v>
      </c>
      <c r="AQ415" s="6" t="s">
        <v>282</v>
      </c>
      <c r="AS415" s="6" t="s">
        <v>28</v>
      </c>
      <c r="AU415" s="6" t="s">
        <v>553</v>
      </c>
      <c r="AV415" s="6" t="s">
        <v>597</v>
      </c>
      <c r="AW415" s="6" t="s">
        <v>595</v>
      </c>
      <c r="AZ415" s="6" t="str">
        <f>IF(AND(ISBLANK(AV415), ISBLANK(AW415)), "", _xlfn.CONCAT("[", IF(ISBLANK(AV415), "", _xlfn.CONCAT("[""mac"", """, AV415, """]")), IF(ISBLANK(AW415), "", _xlfn.CONCAT(", [""ip"", """, AW415, """]")), "]"))</f>
        <v>[["mac", "6a:e0:4c:68:06:a1"], ["ip", "10.0.6.11"]]</v>
      </c>
    </row>
    <row r="416" spans="1:52" ht="16" customHeight="1">
      <c r="A416" s="6">
        <v>5009</v>
      </c>
      <c r="B416" s="12" t="s">
        <v>808</v>
      </c>
      <c r="C416" s="12" t="s">
        <v>464</v>
      </c>
      <c r="D416" s="12"/>
      <c r="E416" s="12"/>
      <c r="G416" s="12"/>
      <c r="H416" s="12"/>
      <c r="I416" s="12"/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1"/>
      <c r="AM416" s="6" t="s">
        <v>465</v>
      </c>
      <c r="AN416" s="8" t="s">
        <v>820</v>
      </c>
      <c r="AO416" s="6" t="s">
        <v>468</v>
      </c>
      <c r="AP416" s="6" t="s">
        <v>471</v>
      </c>
      <c r="AQ416" s="6" t="s">
        <v>282</v>
      </c>
      <c r="AS416" s="6" t="s">
        <v>28</v>
      </c>
      <c r="AU416" s="6" t="s">
        <v>511</v>
      </c>
      <c r="AV416" s="6" t="s">
        <v>472</v>
      </c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>[["mac", "00:e0:4c:68:04:21"]]</v>
      </c>
    </row>
    <row r="417" spans="1:52" ht="16" customHeight="1">
      <c r="A417" s="6">
        <v>5010</v>
      </c>
      <c r="B417" s="12" t="s">
        <v>808</v>
      </c>
      <c r="C417" s="12" t="s">
        <v>464</v>
      </c>
      <c r="D417" s="12"/>
      <c r="E417" s="12"/>
      <c r="G417" s="12"/>
      <c r="H417" s="12"/>
      <c r="I417" s="12"/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1"/>
      <c r="AM417" s="6" t="s">
        <v>466</v>
      </c>
      <c r="AN417" s="8" t="s">
        <v>820</v>
      </c>
      <c r="AO417" s="6" t="s">
        <v>469</v>
      </c>
      <c r="AP417" s="6" t="s">
        <v>471</v>
      </c>
      <c r="AQ417" s="6" t="s">
        <v>282</v>
      </c>
      <c r="AS417" s="6" t="s">
        <v>28</v>
      </c>
      <c r="AU417" s="6" t="s">
        <v>511</v>
      </c>
      <c r="AV417" s="6" t="s">
        <v>596</v>
      </c>
      <c r="AW417" s="11"/>
      <c r="AX417" s="12"/>
      <c r="AY417" s="12"/>
      <c r="AZ417" s="6" t="str">
        <f>IF(AND(ISBLANK(AV417), ISBLANK(AW417)), "", _xlfn.CONCAT("[", IF(ISBLANK(AV417), "", _xlfn.CONCAT("[""mac"", """, AV417, """]")), IF(ISBLANK(AW417), "", _xlfn.CONCAT(", [""ip"", """, AW417, """]")), "]"))</f>
        <v>[["mac", "00:e0:4c:68:07:0d"]]</v>
      </c>
    </row>
    <row r="418" spans="1:52" ht="16" customHeight="1">
      <c r="A418" s="6">
        <v>5011</v>
      </c>
      <c r="B418" s="12" t="s">
        <v>808</v>
      </c>
      <c r="C418" s="12" t="s">
        <v>464</v>
      </c>
      <c r="D418" s="12"/>
      <c r="E418" s="12"/>
      <c r="G418" s="12"/>
      <c r="H418" s="12"/>
      <c r="I418" s="12"/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1"/>
      <c r="AM418" s="6" t="s">
        <v>818</v>
      </c>
      <c r="AN418" s="8" t="s">
        <v>820</v>
      </c>
      <c r="AO418" s="6" t="s">
        <v>822</v>
      </c>
      <c r="AP418" s="6" t="s">
        <v>471</v>
      </c>
      <c r="AQ418" s="6" t="s">
        <v>282</v>
      </c>
      <c r="AS418" s="6" t="s">
        <v>28</v>
      </c>
      <c r="AU418" s="6" t="s">
        <v>511</v>
      </c>
      <c r="AV418" s="6" t="s">
        <v>824</v>
      </c>
      <c r="AW418" s="11"/>
      <c r="AX418" s="12"/>
      <c r="AY418" s="12"/>
      <c r="AZ418" s="6" t="str">
        <f>IF(AND(ISBLANK(AV418), ISBLANK(AW418)), "", _xlfn.CONCAT("[", IF(ISBLANK(AV418), "", _xlfn.CONCAT("[""mac"", """, AV418, """]")), IF(ISBLANK(AW418), "", _xlfn.CONCAT(", [""ip"", """, AW418, """]")), "]"))</f>
        <v>[["mac", "40:6c:8f:2a:da:9c"]]</v>
      </c>
    </row>
    <row r="419" spans="1:52" ht="16" customHeight="1">
      <c r="A419" s="6">
        <v>5012</v>
      </c>
      <c r="B419" s="28" t="s">
        <v>26</v>
      </c>
      <c r="C419" s="12" t="s">
        <v>464</v>
      </c>
      <c r="D419" s="12"/>
      <c r="E419" s="12"/>
      <c r="G419" s="12"/>
      <c r="H419" s="12"/>
      <c r="I419" s="12"/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1"/>
      <c r="AM419" s="6" t="s">
        <v>819</v>
      </c>
      <c r="AN419" s="8" t="s">
        <v>820</v>
      </c>
      <c r="AO419" s="6" t="s">
        <v>821</v>
      </c>
      <c r="AP419" s="6" t="s">
        <v>471</v>
      </c>
      <c r="AQ419" s="6" t="s">
        <v>282</v>
      </c>
      <c r="AS419" s="6" t="s">
        <v>28</v>
      </c>
      <c r="AU419" s="6" t="s">
        <v>511</v>
      </c>
      <c r="AV419" s="6" t="s">
        <v>823</v>
      </c>
      <c r="AW419" s="11" t="s">
        <v>1124</v>
      </c>
      <c r="AX419" s="12"/>
      <c r="AY419" s="12"/>
      <c r="AZ419" s="6" t="str">
        <f>IF(AND(ISBLANK(AV419), ISBLANK(AW419)), "", _xlfn.CONCAT("[", IF(ISBLANK(AV419), "", _xlfn.CONCAT("[""mac"", """, AV419, """]")), IF(ISBLANK(AW419), "", _xlfn.CONCAT(", [""ip"", """, AW419, """]")), "]"))</f>
        <v>[["mac", "0c:4d:e9:d2:86:6c"], ["ip", "10.0.2.13"]]</v>
      </c>
    </row>
    <row r="420" spans="1:52" ht="16" customHeight="1">
      <c r="A420" s="6">
        <v>5013</v>
      </c>
      <c r="B420" s="12" t="s">
        <v>26</v>
      </c>
      <c r="C420" s="12" t="s">
        <v>464</v>
      </c>
      <c r="D420" s="12"/>
      <c r="E420" s="12"/>
      <c r="G420" s="12"/>
      <c r="H420" s="12"/>
      <c r="I420" s="12"/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1"/>
      <c r="AM420" s="6" t="s">
        <v>769</v>
      </c>
      <c r="AN420" s="8" t="s">
        <v>820</v>
      </c>
      <c r="AO420" s="6" t="s">
        <v>768</v>
      </c>
      <c r="AP420" s="6" t="s">
        <v>767</v>
      </c>
      <c r="AQ420" s="6" t="s">
        <v>766</v>
      </c>
      <c r="AS420" s="6" t="s">
        <v>28</v>
      </c>
      <c r="AU420" s="6" t="s">
        <v>511</v>
      </c>
      <c r="AV420" s="6" t="s">
        <v>765</v>
      </c>
      <c r="AW420" s="11" t="s">
        <v>507</v>
      </c>
      <c r="AX420" s="12"/>
      <c r="AY420" s="12"/>
      <c r="AZ420" s="6" t="str">
        <f>IF(AND(ISBLANK(AV420), ISBLANK(AW420)), "", _xlfn.CONCAT("[", IF(ISBLANK(AV420), "", _xlfn.CONCAT("[""mac"", """, AV420, """]")), IF(ISBLANK(AW420), "", _xlfn.CONCAT(", [""ip"", """, AW420, """]")), "]"))</f>
        <v>[["mac", "b8:27:eb:78:74:0e"], ["ip", "10.0.2.12"]]</v>
      </c>
    </row>
    <row r="421" spans="1:52" ht="16" customHeight="1">
      <c r="A421" s="6">
        <v>5014</v>
      </c>
      <c r="B421" s="6" t="s">
        <v>26</v>
      </c>
      <c r="C421" s="6" t="s">
        <v>478</v>
      </c>
      <c r="E421" s="12"/>
      <c r="I421" s="12"/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1"/>
      <c r="AM421" s="6" t="s">
        <v>477</v>
      </c>
      <c r="AN421" s="8" t="s">
        <v>1123</v>
      </c>
      <c r="AO421" s="6" t="s">
        <v>475</v>
      </c>
      <c r="AP421" s="6" t="s">
        <v>476</v>
      </c>
      <c r="AQ421" s="6" t="s">
        <v>474</v>
      </c>
      <c r="AS421" s="6" t="s">
        <v>28</v>
      </c>
      <c r="AU421" s="6" t="s">
        <v>553</v>
      </c>
      <c r="AV421" s="6" t="s">
        <v>473</v>
      </c>
      <c r="AW421" s="6" t="s">
        <v>599</v>
      </c>
      <c r="AZ421" s="6" t="str">
        <f>IF(AND(ISBLANK(AV421), ISBLANK(AW421)), "", _xlfn.CONCAT("[", IF(ISBLANK(AV421), "", _xlfn.CONCAT("[""mac"", """, AV421, """]")), IF(ISBLANK(AW421), "", _xlfn.CONCAT(", [""ip"", """, AW421, """]")), "]"))</f>
        <v>[["mac", "30:05:5c:8a:ff:10"], ["ip", "10.0.6.22"]]</v>
      </c>
    </row>
    <row r="422" spans="1:52" ht="16" customHeight="1">
      <c r="A422" s="6">
        <v>5015</v>
      </c>
      <c r="B422" s="6" t="s">
        <v>26</v>
      </c>
      <c r="C422" s="6" t="s">
        <v>638</v>
      </c>
      <c r="E422" s="12"/>
      <c r="F422" s="6" t="str">
        <f>IF(ISBLANK(E422), "", Table2[[#This Row],[unique_id]])</f>
        <v/>
      </c>
      <c r="I422" s="12"/>
      <c r="T422" s="6"/>
      <c r="V422" s="8"/>
      <c r="W422" s="8" t="s">
        <v>685</v>
      </c>
      <c r="X422" s="8"/>
      <c r="Y422" s="14" t="s">
        <v>1103</v>
      </c>
      <c r="Z422" s="14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2" s="6" t="s">
        <v>676</v>
      </c>
      <c r="AN422" s="14" t="s">
        <v>675</v>
      </c>
      <c r="AO422" s="9" t="s">
        <v>673</v>
      </c>
      <c r="AP422" s="9" t="s">
        <v>674</v>
      </c>
      <c r="AQ422" s="6" t="s">
        <v>638</v>
      </c>
      <c r="AS422" s="6" t="s">
        <v>172</v>
      </c>
      <c r="AV422" s="6" t="s">
        <v>672</v>
      </c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>[["mac", "0x00158d0005d9d088"]]</v>
      </c>
    </row>
    <row r="423" spans="1:52" ht="16" customHeight="1">
      <c r="A423" s="6">
        <v>6000</v>
      </c>
      <c r="B423" s="6" t="s">
        <v>26</v>
      </c>
      <c r="C423" s="6" t="s">
        <v>751</v>
      </c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1"/>
      <c r="AM423" s="6" t="s">
        <v>600</v>
      </c>
      <c r="AN423" s="8"/>
      <c r="AU423" s="6" t="s">
        <v>533</v>
      </c>
      <c r="AV423" s="6" t="s">
        <v>601</v>
      </c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>[["mac", "bc:09:63:42:09:c0"]]</v>
      </c>
    </row>
    <row r="424" spans="1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1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1:52" ht="16" customHeight="1">
      <c r="B425" s="12"/>
      <c r="C425" s="12"/>
      <c r="D425" s="12"/>
      <c r="E425" s="12"/>
      <c r="F425" s="6" t="str">
        <f>IF(ISBLANK(E425), "", Table2[[#This Row],[unique_id]])</f>
        <v/>
      </c>
      <c r="G425" s="12"/>
      <c r="H425" s="12"/>
      <c r="I425" s="12"/>
      <c r="K425" s="12"/>
      <c r="L425" s="12"/>
      <c r="M425" s="12"/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1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1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1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1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1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1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1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E430" s="10"/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1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E431" s="10"/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1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1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1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1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1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1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1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1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1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1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1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1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1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1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1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1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1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1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1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1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1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1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1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1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1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1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1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1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1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1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1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1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0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1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0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0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0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1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0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1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1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1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1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1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1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1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1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1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1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1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1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1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1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1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1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1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1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1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1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1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1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1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1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1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1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1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1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1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1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1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1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1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1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1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1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1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1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1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1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1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1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1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1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1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1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1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1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1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1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1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1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1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1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1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1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1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1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1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1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1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1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1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1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1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1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1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1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1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1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1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1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1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1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1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F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1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F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1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F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1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F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1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H549" s="10"/>
      <c r="T549" s="6"/>
      <c r="V549" s="8"/>
      <c r="W549" s="8"/>
      <c r="X549" s="8"/>
      <c r="Y549" s="8"/>
      <c r="AF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1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H550" s="10"/>
      <c r="T550" s="6"/>
      <c r="V550" s="8"/>
      <c r="W550" s="8"/>
      <c r="X550" s="8"/>
      <c r="Y550" s="8"/>
      <c r="AF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1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F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1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F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1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F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1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F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1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1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1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1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1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G559" s="10"/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1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1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1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1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1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1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1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1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1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1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1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1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1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1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1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1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1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1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1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1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1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1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1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1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1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1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1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1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1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1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1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1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1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1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1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1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1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1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1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1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1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1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1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1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1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1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1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1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1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1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1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1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1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1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1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1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1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1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1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1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1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1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1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1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1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1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1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1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1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1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1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1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1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1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1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1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1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1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1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1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1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1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1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1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1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1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1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1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1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1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1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1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1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1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1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1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1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1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1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1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1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1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1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1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1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1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1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1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1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1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1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1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1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1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1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1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1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1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1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1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1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1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1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1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1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1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1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1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1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1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1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1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1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1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1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1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1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1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1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1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1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1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1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1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1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1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1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1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1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1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1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1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1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1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1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1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1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1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1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1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1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1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1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1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1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1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1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1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1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1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1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1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1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1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1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1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1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1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1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1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1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6" t="str">
        <f>IF(ISBLANK(E740), "", Table2[[#This Row],[unique_id]])</f>
        <v/>
      </c>
      <c r="T740" s="6"/>
      <c r="V740" s="8"/>
      <c r="W740" s="8"/>
      <c r="X740" s="8"/>
      <c r="Y740" s="8"/>
      <c r="AH740" s="6" t="str">
        <f>IF(ISBLANK(AG740),  "", _xlfn.CONCAT("haas/entity/sensor/", LOWER(C740), "/", E740, "/config"))</f>
        <v/>
      </c>
      <c r="AI740" s="6" t="str">
        <f>IF(ISBLANK(AG740),  "", _xlfn.CONCAT(LOWER(C740), "/", E740))</f>
        <v/>
      </c>
      <c r="AK740" s="6"/>
      <c r="AL740" s="31"/>
      <c r="AM740" s="6"/>
      <c r="AN740" s="8"/>
      <c r="AV740" s="6"/>
      <c r="AW740" s="6"/>
      <c r="AZ740" s="6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6" t="str">
        <f>IF(ISBLANK(E741), "", Table2[[#This Row],[unique_id]])</f>
        <v/>
      </c>
      <c r="T741" s="6"/>
      <c r="V741" s="8"/>
      <c r="W741" s="8"/>
      <c r="X741" s="8"/>
      <c r="Y741" s="8"/>
      <c r="AH741" s="6" t="str">
        <f>IF(ISBLANK(AG741),  "", _xlfn.CONCAT("haas/entity/sensor/", LOWER(C741), "/", E741, "/config"))</f>
        <v/>
      </c>
      <c r="AI741" s="6" t="str">
        <f>IF(ISBLANK(AG741),  "", _xlfn.CONCAT(LOWER(C741), "/", E741))</f>
        <v/>
      </c>
      <c r="AK741" s="6"/>
      <c r="AL741" s="31"/>
      <c r="AM741" s="6"/>
      <c r="AN741" s="8"/>
      <c r="AV741" s="6"/>
      <c r="AW741" s="6"/>
      <c r="AZ741" s="6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6" t="str">
        <f>IF(ISBLANK(E742), "", Table2[[#This Row],[unique_id]])</f>
        <v/>
      </c>
      <c r="T742" s="6"/>
      <c r="V742" s="8"/>
      <c r="W742" s="8"/>
      <c r="X742" s="8"/>
      <c r="Y742" s="8"/>
      <c r="AH742" s="6" t="str">
        <f>IF(ISBLANK(AG742),  "", _xlfn.CONCAT("haas/entity/sensor/", LOWER(C742), "/", E742, "/config"))</f>
        <v/>
      </c>
      <c r="AI742" s="6" t="str">
        <f>IF(ISBLANK(AG742),  "", _xlfn.CONCAT(LOWER(C742), "/", E742))</f>
        <v/>
      </c>
      <c r="AK742" s="6"/>
      <c r="AL742" s="31"/>
      <c r="AM742" s="6"/>
      <c r="AN742" s="8"/>
      <c r="AV742" s="6"/>
      <c r="AW742" s="6"/>
      <c r="AZ742" s="6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6" t="str">
        <f>IF(ISBLANK(E743), "", Table2[[#This Row],[unique_id]])</f>
        <v/>
      </c>
      <c r="T743" s="6"/>
      <c r="V743" s="8"/>
      <c r="W743" s="8"/>
      <c r="X743" s="8"/>
      <c r="Y743" s="8"/>
      <c r="AH743" s="6" t="str">
        <f>IF(ISBLANK(AG743),  "", _xlfn.CONCAT("haas/entity/sensor/", LOWER(C743), "/", E743, "/config"))</f>
        <v/>
      </c>
      <c r="AI743" s="6" t="str">
        <f>IF(ISBLANK(AG743),  "", _xlfn.CONCAT(LOWER(C743), "/", E743))</f>
        <v/>
      </c>
      <c r="AK743" s="6"/>
      <c r="AL743" s="31"/>
      <c r="AM743" s="6"/>
      <c r="AN743" s="8"/>
      <c r="AV743" s="6"/>
      <c r="AW743" s="6"/>
      <c r="AZ743" s="6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6" t="str">
        <f>IF(ISBLANK(E744), "", Table2[[#This Row],[unique_id]])</f>
        <v/>
      </c>
      <c r="T744" s="6"/>
      <c r="V744" s="8"/>
      <c r="W744" s="8"/>
      <c r="X744" s="8"/>
      <c r="Y744" s="8"/>
      <c r="AH744" s="6" t="str">
        <f>IF(ISBLANK(AG744),  "", _xlfn.CONCAT("haas/entity/sensor/", LOWER(C744), "/", E744, "/config"))</f>
        <v/>
      </c>
      <c r="AI744" s="6" t="str">
        <f>IF(ISBLANK(AG744),  "", _xlfn.CONCAT(LOWER(C744), "/", E744))</f>
        <v/>
      </c>
      <c r="AK744" s="6"/>
      <c r="AL744" s="31"/>
      <c r="AM744" s="6"/>
      <c r="AN744" s="8"/>
      <c r="AV744" s="6"/>
      <c r="AW744" s="6"/>
      <c r="AZ744" s="6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6" t="str">
        <f>IF(ISBLANK(E745), "", Table2[[#This Row],[unique_id]])</f>
        <v/>
      </c>
      <c r="T745" s="6"/>
      <c r="V745" s="8"/>
      <c r="W745" s="8"/>
      <c r="X745" s="8"/>
      <c r="Y745" s="8"/>
      <c r="AH745" s="6" t="str">
        <f>IF(ISBLANK(AG745),  "", _xlfn.CONCAT("haas/entity/sensor/", LOWER(C745), "/", E745, "/config"))</f>
        <v/>
      </c>
      <c r="AI745" s="6" t="str">
        <f>IF(ISBLANK(AG745),  "", _xlfn.CONCAT(LOWER(C745), "/", E745))</f>
        <v/>
      </c>
      <c r="AK745" s="6"/>
      <c r="AL745" s="31"/>
      <c r="AM745" s="6"/>
      <c r="AN745" s="8"/>
      <c r="AV745" s="6"/>
      <c r="AW745" s="6"/>
      <c r="AZ745" s="6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6" t="str">
        <f>IF(ISBLANK(E746), "", Table2[[#This Row],[unique_id]])</f>
        <v/>
      </c>
      <c r="T746" s="6"/>
      <c r="V746" s="8"/>
      <c r="W746" s="8"/>
      <c r="X746" s="8"/>
      <c r="Y746" s="8"/>
      <c r="AH746" s="6" t="str">
        <f>IF(ISBLANK(AG746),  "", _xlfn.CONCAT("haas/entity/sensor/", LOWER(C746), "/", E746, "/config"))</f>
        <v/>
      </c>
      <c r="AI746" s="6" t="str">
        <f>IF(ISBLANK(AG746),  "", _xlfn.CONCAT(LOWER(C746), "/", E746))</f>
        <v/>
      </c>
      <c r="AK746" s="6"/>
      <c r="AL746" s="31"/>
      <c r="AM746" s="6"/>
      <c r="AN746" s="8"/>
      <c r="AV746" s="6"/>
      <c r="AW746" s="6"/>
      <c r="AZ746" s="6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6" t="str">
        <f>IF(ISBLANK(E747), "", Table2[[#This Row],[unique_id]])</f>
        <v/>
      </c>
      <c r="T747" s="6"/>
      <c r="V747" s="8"/>
      <c r="W747" s="8"/>
      <c r="X747" s="8"/>
      <c r="Y747" s="8"/>
      <c r="AH747" s="6" t="str">
        <f>IF(ISBLANK(AG747),  "", _xlfn.CONCAT("haas/entity/sensor/", LOWER(C747), "/", E747, "/config"))</f>
        <v/>
      </c>
      <c r="AI747" s="6" t="str">
        <f>IF(ISBLANK(AG747),  "", _xlfn.CONCAT(LOWER(C747), "/", E747))</f>
        <v/>
      </c>
      <c r="AK747" s="6"/>
      <c r="AL747" s="31"/>
      <c r="AM747" s="6"/>
      <c r="AN747" s="8"/>
      <c r="AV747" s="6"/>
      <c r="AW747" s="6"/>
      <c r="AZ747" s="6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customHeight="1">
      <c r="F748" s="6" t="str">
        <f>IF(ISBLANK(E748), "", Table2[[#This Row],[unique_id]])</f>
        <v/>
      </c>
      <c r="T748" s="6"/>
      <c r="V748" s="8"/>
      <c r="W748" s="8"/>
      <c r="X748" s="8"/>
      <c r="Y748" s="8"/>
      <c r="AH748" s="6" t="str">
        <f>IF(ISBLANK(AG748),  "", _xlfn.CONCAT("haas/entity/sensor/", LOWER(C748), "/", E748, "/config"))</f>
        <v/>
      </c>
      <c r="AI748" s="6" t="str">
        <f>IF(ISBLANK(AG748),  "", _xlfn.CONCAT(LOWER(C748), "/", E748))</f>
        <v/>
      </c>
      <c r="AK748" s="6"/>
      <c r="AL748" s="31"/>
      <c r="AM748" s="6"/>
      <c r="AN748" s="8"/>
      <c r="AV748" s="6"/>
      <c r="AW748" s="6"/>
      <c r="AZ748" s="6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customHeight="1">
      <c r="F749" s="6" t="str">
        <f>IF(ISBLANK(E749), "", Table2[[#This Row],[unique_id]])</f>
        <v/>
      </c>
      <c r="T749" s="6"/>
      <c r="V749" s="8"/>
      <c r="W749" s="8"/>
      <c r="X749" s="8"/>
      <c r="Y749" s="8"/>
      <c r="AH749" s="6" t="str">
        <f>IF(ISBLANK(AG749),  "", _xlfn.CONCAT("haas/entity/sensor/", LOWER(C749), "/", E749, "/config"))</f>
        <v/>
      </c>
      <c r="AI749" s="6" t="str">
        <f>IF(ISBLANK(AG749),  "", _xlfn.CONCAT(LOWER(C749), "/", E749))</f>
        <v/>
      </c>
      <c r="AK749" s="6"/>
      <c r="AL749" s="31"/>
      <c r="AM749" s="6"/>
      <c r="AN749" s="8"/>
      <c r="AV749" s="6"/>
      <c r="AW749" s="6"/>
      <c r="AZ749" s="6" t="str">
        <f>IF(AND(ISBLANK(AV749), ISBLANK(AW749)), "", _xlfn.CONCAT("[", IF(ISBLANK(AV749), "", _xlfn.CONCAT("[""mac"", """, AV749, """]")), IF(ISBLANK(AW749), "", _xlfn.CONCAT(", [""ip"", """, AW749,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2023-07-05T08:13:19Z</dcterms:modified>
</cp:coreProperties>
</file>