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BE3875C-3EAA-7C43-9926-EA69C0CC86E4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0" i="1" l="1"/>
  <c r="AY270" i="1"/>
  <c r="AW270" i="1" s="1"/>
  <c r="AV270" i="1" s="1"/>
  <c r="AJ270" i="1"/>
  <c r="BK271" i="1"/>
  <c r="AY271" i="1"/>
  <c r="AW271" i="1"/>
  <c r="AV271" i="1"/>
  <c r="F271" i="1"/>
  <c r="F270" i="1"/>
  <c r="BK270" i="1"/>
  <c r="BK291" i="1"/>
  <c r="AY291" i="1"/>
  <c r="AK291" i="1"/>
  <c r="AJ291" i="1"/>
  <c r="F291" i="1"/>
  <c r="BK290" i="1"/>
  <c r="AY290" i="1"/>
  <c r="AW290" i="1" s="1"/>
  <c r="AV290" i="1" s="1"/>
  <c r="AR290" i="1"/>
  <c r="AK290" i="1"/>
  <c r="AJ290" i="1"/>
  <c r="F290" i="1"/>
  <c r="BK289" i="1"/>
  <c r="AY289" i="1"/>
  <c r="AK289" i="1"/>
  <c r="AJ289" i="1"/>
  <c r="F289" i="1"/>
  <c r="BK288" i="1"/>
  <c r="AY288" i="1"/>
  <c r="AW288" i="1" s="1"/>
  <c r="AV288" i="1" s="1"/>
  <c r="AR288" i="1"/>
  <c r="AK288" i="1"/>
  <c r="AJ288" i="1"/>
  <c r="F288" i="1"/>
  <c r="BK287" i="1"/>
  <c r="AY287" i="1"/>
  <c r="AW287" i="1"/>
  <c r="AV287" i="1"/>
  <c r="F287" i="1"/>
  <c r="AR76" i="1"/>
  <c r="AR75" i="1"/>
  <c r="AR74" i="1"/>
  <c r="AR73" i="1"/>
  <c r="AR72" i="1"/>
  <c r="AR71" i="1"/>
  <c r="AR52" i="1"/>
  <c r="AR42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6" i="1"/>
  <c r="AK275" i="1"/>
  <c r="AK274" i="1"/>
  <c r="AK273" i="1"/>
  <c r="AK272" i="1"/>
  <c r="AR273" i="1"/>
  <c r="AJ351" i="1"/>
  <c r="AJ348" i="1"/>
  <c r="AJ347" i="1"/>
  <c r="AJ346" i="1"/>
  <c r="AJ342" i="1"/>
  <c r="AJ341" i="1"/>
  <c r="AJ340" i="1"/>
  <c r="AJ298" i="1"/>
  <c r="AJ284" i="1"/>
  <c r="AJ276" i="1"/>
  <c r="AJ275" i="1"/>
  <c r="AJ274" i="1"/>
  <c r="AJ273" i="1"/>
  <c r="AJ272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51" i="1"/>
  <c r="AK346" i="1"/>
  <c r="AK340" i="1"/>
  <c r="AK216" i="1"/>
  <c r="AK212" i="1"/>
  <c r="AK194" i="1"/>
  <c r="AK189" i="1"/>
  <c r="AK166" i="1"/>
  <c r="AK111" i="1"/>
  <c r="AK348" i="1"/>
  <c r="AK347" i="1"/>
  <c r="AK342" i="1"/>
  <c r="AK341" i="1"/>
  <c r="AK218" i="1"/>
  <c r="AK217" i="1"/>
  <c r="AK214" i="1"/>
  <c r="AK213" i="1"/>
  <c r="AK190" i="1"/>
  <c r="AK113" i="1"/>
  <c r="AK112" i="1"/>
  <c r="AM111" i="1"/>
  <c r="AK298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51" i="1"/>
  <c r="AM348" i="1"/>
  <c r="AM347" i="1"/>
  <c r="AM346" i="1"/>
  <c r="AM342" i="1"/>
  <c r="AM341" i="1"/>
  <c r="AM340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23" i="1"/>
  <c r="AV423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5" i="1"/>
  <c r="AV415" i="1"/>
  <c r="AW414" i="1"/>
  <c r="AV414" i="1"/>
  <c r="AW412" i="1"/>
  <c r="AV412" i="1"/>
  <c r="AW411" i="1"/>
  <c r="AV411" i="1"/>
  <c r="AW410" i="1"/>
  <c r="AV410" i="1"/>
  <c r="AW407" i="1"/>
  <c r="AV407" i="1"/>
  <c r="AW406" i="1"/>
  <c r="AV406" i="1"/>
  <c r="AW405" i="1"/>
  <c r="AV405" i="1"/>
  <c r="AW402" i="1"/>
  <c r="AV402" i="1"/>
  <c r="AW401" i="1"/>
  <c r="AV401" i="1"/>
  <c r="AW393" i="1"/>
  <c r="AV393" i="1"/>
  <c r="AW388" i="1"/>
  <c r="AV388" i="1"/>
  <c r="AW380" i="1"/>
  <c r="AV380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06" i="1"/>
  <c r="AV306" i="1"/>
  <c r="AW305" i="1"/>
  <c r="AV305" i="1"/>
  <c r="AW304" i="1"/>
  <c r="AV304" i="1"/>
  <c r="AW303" i="1"/>
  <c r="AV303" i="1"/>
  <c r="AW297" i="1"/>
  <c r="AV297" i="1"/>
  <c r="AW296" i="1"/>
  <c r="AV296" i="1"/>
  <c r="AW295" i="1"/>
  <c r="AV295" i="1"/>
  <c r="AW294" i="1"/>
  <c r="AV294" i="1"/>
  <c r="AW293" i="1"/>
  <c r="AV293" i="1"/>
  <c r="AW292" i="1"/>
  <c r="AV292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24" i="1"/>
  <c r="AV424" i="1" s="1"/>
  <c r="AW429" i="1"/>
  <c r="AV429" i="1" s="1"/>
  <c r="AW438" i="1"/>
  <c r="AV438" i="1" s="1"/>
  <c r="AW437" i="1"/>
  <c r="AV437" i="1" s="1"/>
  <c r="AW440" i="1"/>
  <c r="AV440" i="1" s="1"/>
  <c r="AW436" i="1"/>
  <c r="AV436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Y423" i="1"/>
  <c r="AY422" i="1"/>
  <c r="AY421" i="1"/>
  <c r="AY420" i="1"/>
  <c r="AY419" i="1"/>
  <c r="AY418" i="1"/>
  <c r="AY417" i="1"/>
  <c r="AY415" i="1"/>
  <c r="AY414" i="1"/>
  <c r="AY412" i="1"/>
  <c r="AY411" i="1"/>
  <c r="AY410" i="1"/>
  <c r="AY407" i="1"/>
  <c r="AY406" i="1"/>
  <c r="AY405" i="1"/>
  <c r="AY402" i="1"/>
  <c r="AY401" i="1"/>
  <c r="AY393" i="1"/>
  <c r="AY388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06" i="1"/>
  <c r="AY305" i="1"/>
  <c r="AY304" i="1"/>
  <c r="AY303" i="1"/>
  <c r="AY297" i="1"/>
  <c r="AY296" i="1"/>
  <c r="AY295" i="1"/>
  <c r="AY294" i="1"/>
  <c r="AY293" i="1"/>
  <c r="AY292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08" i="1"/>
  <c r="AY403" i="1"/>
  <c r="AY439" i="1"/>
  <c r="AY269" i="1"/>
  <c r="AW269" i="1" s="1"/>
  <c r="AV269" i="1" s="1"/>
  <c r="AY428" i="1"/>
  <c r="AY427" i="1"/>
  <c r="AY426" i="1"/>
  <c r="AY425" i="1"/>
  <c r="AY424" i="1"/>
  <c r="AY416" i="1"/>
  <c r="AY413" i="1"/>
  <c r="AY350" i="1"/>
  <c r="AW350" i="1" s="1"/>
  <c r="AV350" i="1" s="1"/>
  <c r="AY349" i="1"/>
  <c r="AW349" i="1" s="1"/>
  <c r="AV349" i="1" s="1"/>
  <c r="AY344" i="1"/>
  <c r="AW344" i="1" s="1"/>
  <c r="AV344" i="1" s="1"/>
  <c r="AY343" i="1"/>
  <c r="AW343" i="1" s="1"/>
  <c r="AV343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399" i="1"/>
  <c r="AW399" i="1" s="1"/>
  <c r="AV399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409" i="1"/>
  <c r="AY404" i="1"/>
  <c r="AY351" i="1"/>
  <c r="AW351" i="1" s="1"/>
  <c r="AV351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54" i="1"/>
  <c r="AY353" i="1"/>
  <c r="AY352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29" i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9" i="1"/>
  <c r="AW389" i="1" s="1"/>
  <c r="AV389" i="1" s="1"/>
  <c r="AY276" i="1"/>
  <c r="AW276" i="1" s="1"/>
  <c r="AV276" i="1" s="1"/>
  <c r="AY275" i="1"/>
  <c r="AW275" i="1" s="1"/>
  <c r="AV275" i="1" s="1"/>
  <c r="AY274" i="1"/>
  <c r="AW274" i="1" s="1"/>
  <c r="AV274" i="1" s="1"/>
  <c r="AY273" i="1"/>
  <c r="AW273" i="1" s="1"/>
  <c r="AV273" i="1" s="1"/>
  <c r="AY272" i="1"/>
  <c r="AW272" i="1" s="1"/>
  <c r="AV272" i="1" s="1"/>
  <c r="AY357" i="1"/>
  <c r="AY356" i="1"/>
  <c r="AY355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392" i="1"/>
  <c r="AW392" i="1" s="1"/>
  <c r="AV392" i="1" s="1"/>
  <c r="AY391" i="1"/>
  <c r="AW391" i="1" s="1"/>
  <c r="AV391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298" i="1"/>
  <c r="AW298" i="1" s="1"/>
  <c r="AV298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38" i="1"/>
  <c r="AY437" i="1"/>
  <c r="AY440" i="1"/>
  <c r="AY436" i="1"/>
  <c r="AY435" i="1"/>
  <c r="AY434" i="1"/>
  <c r="AY433" i="1"/>
  <c r="AY432" i="1"/>
  <c r="AY431" i="1"/>
  <c r="AY430" i="1"/>
  <c r="AY400" i="1"/>
  <c r="AW400" i="1" s="1"/>
  <c r="AV400" i="1" s="1"/>
  <c r="AY390" i="1"/>
  <c r="AW390" i="1" s="1"/>
  <c r="AV390" i="1" s="1"/>
  <c r="S322" i="1"/>
  <c r="S321" i="1"/>
  <c r="S320" i="1"/>
  <c r="S319" i="1"/>
  <c r="S318" i="1"/>
  <c r="S316" i="1"/>
  <c r="S346" i="1"/>
  <c r="S345" i="1"/>
  <c r="S340" i="1"/>
  <c r="S339" i="1"/>
  <c r="S336" i="1"/>
  <c r="S335" i="1"/>
  <c r="S334" i="1"/>
  <c r="S333" i="1"/>
  <c r="S330" i="1"/>
  <c r="S329" i="1"/>
  <c r="S328" i="1"/>
  <c r="S314" i="1"/>
  <c r="S312" i="1"/>
  <c r="S350" i="1"/>
  <c r="S349" i="1"/>
  <c r="T216" i="1"/>
  <c r="T212" i="1"/>
  <c r="T346" i="1"/>
  <c r="T340" i="1"/>
  <c r="T111" i="1"/>
  <c r="S395" i="1"/>
  <c r="S396" i="1"/>
  <c r="S399" i="1"/>
  <c r="S398" i="1"/>
  <c r="S308" i="1"/>
  <c r="S307" i="1"/>
  <c r="S310" i="1"/>
  <c r="S309" i="1"/>
  <c r="S332" i="1"/>
  <c r="S331" i="1"/>
  <c r="T324" i="1"/>
  <c r="T326" i="1"/>
  <c r="T210" i="1"/>
  <c r="T308" i="1"/>
  <c r="T320" i="1"/>
  <c r="T318" i="1"/>
  <c r="T316" i="1"/>
  <c r="T322" i="1"/>
  <c r="T336" i="1"/>
  <c r="T334" i="1"/>
  <c r="T312" i="1"/>
  <c r="T328" i="1"/>
  <c r="T314" i="1"/>
  <c r="T330" i="1"/>
  <c r="T350" i="1"/>
  <c r="T310" i="1"/>
  <c r="T332" i="1"/>
  <c r="T108" i="1"/>
  <c r="T109" i="1"/>
  <c r="S383" i="1"/>
  <c r="S385" i="1"/>
  <c r="S386" i="1"/>
  <c r="S397" i="1"/>
  <c r="S384" i="1"/>
  <c r="S382" i="1"/>
  <c r="S381" i="1"/>
  <c r="S327" i="1"/>
  <c r="S221" i="1"/>
  <c r="S219" i="1"/>
  <c r="S311" i="1"/>
  <c r="S313" i="1"/>
  <c r="S315" i="1"/>
  <c r="S317" i="1"/>
  <c r="AZ428" i="1"/>
  <c r="AW428" i="1" s="1"/>
  <c r="AV428" i="1" s="1"/>
  <c r="AZ427" i="1"/>
  <c r="AW427" i="1" s="1"/>
  <c r="AV427" i="1" s="1"/>
  <c r="AZ426" i="1"/>
  <c r="AW426" i="1" s="1"/>
  <c r="AV426" i="1" s="1"/>
  <c r="AZ425" i="1"/>
  <c r="AW425" i="1" s="1"/>
  <c r="AV425" i="1" s="1"/>
  <c r="AZ416" i="1"/>
  <c r="AW416" i="1" s="1"/>
  <c r="AV416" i="1" s="1"/>
  <c r="AZ413" i="1"/>
  <c r="AW413" i="1" s="1"/>
  <c r="AV413" i="1" s="1"/>
  <c r="AX439" i="1"/>
  <c r="AW439" i="1" s="1"/>
  <c r="AV439" i="1" s="1"/>
  <c r="AX408" i="1"/>
  <c r="AW408" i="1" s="1"/>
  <c r="AV408" i="1" s="1"/>
  <c r="AX403" i="1"/>
  <c r="AW403" i="1" s="1"/>
  <c r="AX409" i="1"/>
  <c r="AW409" i="1" s="1"/>
  <c r="AV409" i="1" s="1"/>
  <c r="AX404" i="1"/>
  <c r="AW404" i="1" s="1"/>
  <c r="AV404" i="1" s="1"/>
  <c r="AX354" i="1"/>
  <c r="AW354" i="1" s="1"/>
  <c r="AV354" i="1" s="1"/>
  <c r="AX353" i="1"/>
  <c r="AW353" i="1" s="1"/>
  <c r="AV353" i="1" s="1"/>
  <c r="AX352" i="1"/>
  <c r="AW352" i="1" s="1"/>
  <c r="AV352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57" i="1"/>
  <c r="AW357" i="1" s="1"/>
  <c r="AV357" i="1" s="1"/>
  <c r="AX356" i="1"/>
  <c r="AW356" i="1" s="1"/>
  <c r="AV356" i="1" s="1"/>
  <c r="AX355" i="1"/>
  <c r="AW355" i="1" s="1"/>
  <c r="AV355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25" i="1"/>
  <c r="S323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F348" i="1"/>
  <c r="F347" i="1"/>
  <c r="AT346" i="1"/>
  <c r="AL346" i="1"/>
  <c r="F346" i="1"/>
  <c r="F345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40" i="1"/>
  <c r="AL340" i="1"/>
  <c r="AT351" i="1"/>
  <c r="AL351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44" i="1"/>
  <c r="T338" i="1"/>
  <c r="T192" i="1"/>
  <c r="T187" i="1"/>
  <c r="T165" i="1"/>
  <c r="AT222" i="1"/>
  <c r="AT220" i="1"/>
  <c r="T394" i="1"/>
  <c r="T343" i="1"/>
  <c r="T337" i="1"/>
  <c r="T164" i="1"/>
  <c r="T191" i="1"/>
  <c r="T186" i="1"/>
  <c r="S326" i="1"/>
  <c r="S324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57" i="1"/>
  <c r="AT356" i="1"/>
  <c r="AT439" i="1"/>
  <c r="AT355" i="1"/>
  <c r="AT354" i="1"/>
  <c r="AT353" i="1"/>
  <c r="AT352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03" i="1"/>
  <c r="AV207" i="1"/>
  <c r="AV158" i="1"/>
  <c r="AV154" i="1"/>
</calcChain>
</file>

<file path=xl/sharedStrings.xml><?xml version="1.0" encoding="utf-8"?>
<sst xmlns="http://schemas.openxmlformats.org/spreadsheetml/2006/main" count="6853" uniqueCount="1397">
  <si>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</si>
  <si>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</si>
  <si>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</si>
  <si>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</si>
  <si>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</si>
  <si>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</si>
  <si>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</si>
  <si>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</si>
  <si>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</si>
  <si>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</si>
  <si>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</si>
  <si>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</si>
  <si>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</si>
  <si>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</si>
  <si>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</si>
  <si>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</si>
  <si>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</si>
  <si>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</si>
  <si>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</si>
  <si>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</si>
  <si>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</si>
  <si>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</si>
  <si>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</si>
  <si>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</si>
  <si>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</si>
  <si>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</si>
  <si>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</si>
  <si>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</si>
  <si>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</si>
  <si>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</si>
  <si>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</si>
  <si>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</si>
  <si>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</si>
  <si>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</si>
  <si>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</si>
  <si>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</si>
  <si>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</si>
  <si>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</si>
  <si>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</si>
  <si>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</si>
  <si>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</si>
  <si>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</si>
  <si>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</si>
  <si>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</si>
  <si>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</si>
  <si>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</si>
  <si>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</si>
  <si>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</si>
  <si>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</si>
  <si>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</si>
  <si>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</si>
  <si>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</si>
  <si>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</si>
  <si>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</si>
  <si>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</si>
  <si>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</si>
  <si>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</si>
  <si>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</si>
  <si>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</si>
  <si>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</si>
  <si>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</si>
  <si>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</si>
  <si>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</si>
  <si>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</si>
  <si>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</si>
  <si>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</si>
  <si>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</si>
  <si>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</si>
  <si>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</si>
  <si>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</si>
  <si>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</si>
  <si>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</si>
  <si>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</si>
  <si>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</si>
  <si>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</si>
  <si>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</si>
  <si>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</si>
  <si>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</si>
  <si>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</si>
  <si>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</si>
  <si>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</si>
  <si>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</si>
  <si>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</si>
  <si>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</si>
  <si>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</si>
  <si>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</si>
  <si>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</si>
  <si>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</si>
  <si>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</si>
  <si>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</si>
  <si>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</si>
  <si>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</si>
  <si>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</si>
  <si>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</si>
  <si>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</si>
  <si>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</si>
  <si>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</si>
  <si>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</si>
  <si>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</si>
  <si>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</si>
  <si>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</si>
  <si>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</si>
  <si>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</si>
  <si>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</si>
  <si>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</si>
  <si>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</si>
  <si>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</si>
  <si>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</si>
  <si>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</si>
  <si>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</si>
  <si>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</si>
  <si>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</si>
  <si>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</si>
  <si>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</si>
  <si>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</si>
  <si>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</si>
  <si>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</si>
  <si>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</si>
  <si>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</si>
  <si>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</si>
  <si>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</si>
  <si>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</si>
  <si>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</si>
  <si>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</si>
  <si>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</si>
  <si>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</si>
  <si>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</si>
  <si>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</si>
  <si>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</si>
  <si>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</si>
  <si>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</si>
  <si>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</si>
  <si>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</si>
  <si>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</si>
  <si>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</si>
  <si>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</si>
  <si>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</si>
  <si>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</si>
  <si>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</si>
  <si>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</si>
  <si>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</si>
  <si>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</si>
  <si>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</si>
  <si>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</si>
  <si>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</si>
  <si>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</si>
  <si>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</si>
  <si>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</si>
  <si>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</si>
  <si>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</si>
  <si>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</si>
  <si>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</si>
  <si>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</si>
  <si>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</si>
  <si>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</si>
  <si>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</si>
  <si>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</si>
  <si>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</si>
  <si>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</si>
  <si>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</si>
  <si>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</si>
  <si>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</si>
  <si>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</si>
  <si>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</si>
  <si>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</si>
  <si>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</si>
  <si>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</si>
  <si>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</si>
  <si>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</si>
  <si>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</si>
  <si>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</si>
  <si>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</si>
  <si>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</si>
  <si>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</si>
  <si>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</si>
  <si>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</si>
  <si>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</si>
  <si>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</si>
  <si>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</si>
  <si>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</si>
  <si>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</si>
  <si>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</si>
  <si>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</si>
  <si>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</si>
  <si>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</si>
  <si>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</si>
  <si>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</si>
  <si>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</si>
  <si>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</si>
  <si>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</si>
  <si>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</si>
  <si>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</si>
  <si>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</si>
  <si>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</si>
  <si>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</si>
  <si>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</si>
  <si>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</si>
  <si>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</si>
  <si>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</si>
  <si>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</si>
  <si>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</si>
  <si>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</si>
  <si>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</si>
  <si>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</si>
  <si>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</si>
  <si>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</si>
  <si>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</si>
  <si>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</si>
  <si>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</si>
  <si>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</si>
  <si>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</si>
  <si>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</si>
  <si>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</si>
  <si>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</si>
  <si>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</si>
  <si>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</si>
  <si>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</si>
  <si>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</si>
  <si>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</si>
  <si>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</si>
  <si>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</si>
  <si>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</si>
  <si>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</si>
  <si>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</si>
  <si>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</si>
  <si>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</si>
  <si>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</si>
  <si>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</si>
  <si>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</si>
  <si>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</si>
  <si>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</si>
  <si>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</si>
  <si>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</si>
  <si>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</si>
  <si>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</si>
  <si>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</si>
  <si>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</si>
  <si>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</si>
  <si>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</si>
  <si>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</si>
  <si>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</si>
  <si>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</si>
  <si>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</si>
  <si>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</si>
  <si>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</si>
  <si>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</si>
  <si>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</si>
  <si>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</si>
  <si>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</si>
  <si>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</si>
  <si>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</si>
  <si>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</si>
  <si>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</si>
  <si>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</si>
  <si>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</si>
  <si>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</si>
  <si>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</si>
  <si>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</si>
  <si>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</si>
  <si>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</si>
  <si>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</si>
  <si>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</si>
  <si>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</si>
  <si>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</si>
  <si>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</si>
  <si>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</si>
  <si>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</si>
  <si>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</si>
  <si>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</si>
  <si>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</si>
  <si>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</si>
  <si>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</si>
  <si>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</si>
  <si>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</si>
  <si>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</si>
  <si>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</si>
  <si>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</si>
  <si>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</si>
  <si>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</si>
  <si>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</si>
  <si>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</si>
  <si>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</si>
  <si>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</si>
  <si>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</si>
  <si>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</si>
  <si>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</si>
  <si>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</si>
  <si>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</si>
  <si>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</si>
  <si>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</si>
  <si>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</si>
  <si>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</si>
  <si>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</si>
  <si>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</si>
  <si>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</si>
  <si>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</si>
  <si>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</si>
  <si>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</si>
  <si>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</si>
  <si>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</si>
  <si>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</si>
  <si>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</si>
  <si>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</si>
  <si>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</si>
  <si>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</si>
  <si>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</si>
  <si>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</si>
  <si>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</si>
  <si>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</si>
  <si>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</si>
  <si>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</si>
  <si>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</si>
  <si>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</si>
  <si>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</si>
  <si>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</si>
  <si>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</si>
  <si>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</si>
  <si>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</si>
  <si>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</si>
  <si>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</si>
  <si>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</si>
  <si>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</si>
  <si>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</si>
  <si>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</si>
  <si>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</si>
  <si>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</si>
  <si>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</si>
  <si>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</si>
  <si>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</si>
  <si>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</si>
  <si>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</si>
  <si>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</si>
  <si>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</si>
  <si>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</si>
  <si>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</si>
  <si>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</si>
  <si>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</si>
  <si>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</si>
  <si>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</si>
  <si>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</si>
  <si>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</si>
  <si>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</si>
  <si>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</si>
  <si>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</si>
  <si>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</si>
  <si>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</si>
  <si>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</si>
  <si>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</si>
  <si>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</si>
  <si>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</si>
  <si>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</si>
  <si>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</si>
  <si>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</si>
  <si>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</si>
  <si>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</si>
  <si>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</si>
  <si>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</si>
  <si>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</si>
  <si>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</si>
  <si>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</si>
  <si>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</si>
  <si>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</si>
  <si>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</si>
  <si>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</si>
  <si>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</si>
  <si>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</si>
  <si>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</si>
  <si>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</si>
  <si>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</si>
  <si>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</si>
  <si>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</si>
  <si>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</si>
  <si>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</si>
  <si>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</si>
  <si>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</si>
  <si>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</si>
  <si>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</si>
  <si>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</si>
  <si>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</si>
  <si>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</si>
  <si>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</si>
  <si>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</si>
  <si>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</si>
  <si>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</si>
  <si>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</si>
  <si>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</si>
  <si>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</si>
  <si>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</si>
  <si>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</si>
  <si>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</si>
  <si>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</si>
  <si>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</si>
  <si>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</si>
  <si>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</si>
  <si>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</si>
  <si>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</si>
  <si>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</si>
  <si>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</si>
  <si>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</si>
  <si>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</si>
  <si>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</si>
  <si>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</si>
  <si>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</si>
  <si>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</si>
  <si>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</si>
  <si>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</si>
  <si>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</si>
  <si>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</si>
  <si>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</si>
  <si>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</si>
  <si>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</si>
  <si>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</si>
  <si>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</si>
  <si>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</si>
  <si>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</si>
  <si>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</si>
  <si>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</si>
  <si>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</si>
  <si>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</si>
  <si>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</si>
  <si>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</si>
  <si>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</si>
  <si>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</si>
  <si>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</si>
  <si>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</si>
  <si>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</si>
  <si>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</si>
  <si>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</si>
  <si>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</si>
  <si>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</si>
  <si>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</si>
  <si>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</si>
  <si>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</si>
  <si>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</si>
  <si>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</si>
  <si>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</si>
  <si>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</si>
  <si>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</si>
  <si>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</si>
  <si>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</si>
  <si>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</si>
  <si>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</si>
  <si>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</si>
  <si>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</si>
  <si>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</si>
  <si>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</si>
  <si>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</si>
  <si>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</si>
  <si>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</si>
  <si>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</si>
  <si>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</si>
  <si>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</si>
  <si>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</si>
  <si>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</si>
  <si>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</si>
  <si>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</si>
  <si>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</si>
  <si>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</si>
  <si>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</si>
  <si>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</si>
  <si>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</si>
  <si>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</si>
  <si>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</si>
  <si>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</si>
  <si>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</si>
  <si>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</si>
  <si>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</si>
  <si>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</si>
  <si>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</si>
  <si>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</si>
  <si>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</si>
  <si>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</si>
  <si>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</si>
  <si>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</si>
  <si>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</si>
  <si>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</si>
  <si>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</si>
  <si>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</si>
  <si>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</si>
  <si>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</si>
  <si>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</si>
  <si>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</si>
  <si>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</si>
  <si>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</si>
  <si>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</si>
  <si>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</si>
  <si>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</si>
  <si>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</si>
  <si>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</si>
  <si>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</si>
  <si>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</si>
  <si>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</si>
  <si>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</si>
  <si>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</si>
  <si>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</si>
  <si>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</si>
  <si>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</si>
  <si>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</si>
  <si>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</si>
  <si>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</si>
  <si>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</si>
  <si>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</si>
  <si>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</si>
  <si>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</si>
  <si>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</si>
  <si>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</si>
  <si>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</si>
  <si>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</si>
  <si>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</si>
  <si>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</si>
  <si>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</si>
  <si>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</si>
  <si>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</si>
  <si>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</si>
  <si>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</si>
  <si>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</si>
  <si>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</si>
  <si>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</si>
  <si>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</si>
  <si>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</si>
  <si>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</si>
  <si>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</si>
  <si>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</si>
  <si>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</si>
  <si>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</si>
  <si>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</si>
  <si>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</si>
  <si>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</si>
  <si>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</si>
  <si>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</si>
  <si>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</si>
  <si>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</si>
  <si>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</si>
  <si>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</si>
  <si>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</si>
  <si>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</si>
  <si>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</si>
  <si>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</si>
  <si>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</si>
  <si>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</si>
  <si>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</si>
  <si>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</si>
  <si>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</si>
  <si>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</si>
  <si>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</si>
  <si>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</si>
  <si>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</si>
  <si>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</si>
  <si>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</si>
  <si>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</si>
  <si>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</si>
  <si>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</si>
  <si>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</si>
  <si>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</si>
  <si>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</si>
  <si>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</si>
  <si>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</si>
  <si>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</si>
  <si>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</si>
  <si>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</si>
  <si>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</si>
  <si>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</si>
  <si>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</si>
  <si>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</si>
  <si>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</si>
  <si>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</si>
  <si>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</si>
  <si>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</si>
  <si>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</si>
  <si>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</si>
  <si>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</si>
  <si>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</si>
  <si>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</si>
  <si>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</si>
  <si>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</si>
  <si>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</si>
  <si>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</si>
  <si>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</si>
  <si>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</si>
  <si>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</si>
  <si>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</si>
  <si>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</si>
  <si>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</si>
  <si>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</si>
  <si>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</si>
  <si>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</si>
  <si>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</si>
  <si>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</si>
  <si>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</si>
  <si>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</si>
  <si>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</si>
  <si>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</si>
  <si>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</si>
  <si>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</si>
  <si>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</si>
  <si>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</si>
  <si>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</si>
  <si>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</si>
  <si>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</si>
  <si>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</si>
  <si>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</si>
  <si>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</si>
  <si>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</si>
  <si>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</si>
  <si>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</si>
  <si>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</si>
  <si>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</si>
  <si>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</si>
  <si>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</si>
  <si>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</si>
  <si>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</si>
  <si>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</si>
  <si>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</si>
  <si>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</si>
  <si>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</si>
  <si>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</si>
  <si>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</si>
  <si>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</si>
  <si>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</si>
  <si>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</si>
  <si>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</si>
  <si>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</si>
  <si>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</si>
  <si>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</si>
  <si>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</si>
  <si>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</si>
  <si>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</si>
  <si>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</si>
  <si>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</si>
  <si>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</si>
  <si>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</si>
  <si>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</si>
  <si>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</si>
  <si>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</si>
  <si>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</si>
  <si>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</si>
  <si>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</si>
  <si>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</si>
  <si>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</si>
  <si>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</si>
  <si>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</si>
  <si>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</si>
  <si>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</si>
  <si>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</si>
  <si>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</si>
  <si>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</si>
  <si>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</si>
  <si>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</si>
  <si>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</si>
  <si>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</si>
  <si>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</si>
  <si>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</si>
  <si>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</si>
  <si>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</si>
  <si>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</si>
  <si>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</si>
  <si>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</si>
  <si>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</si>
  <si>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</si>
  <si>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</si>
  <si>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</si>
  <si>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</si>
  <si>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</si>
  <si>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</si>
  <si>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</si>
  <si>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</si>
  <si>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</si>
  <si>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</si>
  <si>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</si>
  <si>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</si>
  <si>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</si>
  <si>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</si>
  <si>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</si>
  <si>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</si>
  <si>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</si>
  <si>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</si>
  <si>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</si>
  <si>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</si>
  <si>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</si>
  <si>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</si>
  <si>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</si>
  <si>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</si>
  <si>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</si>
  <si>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</si>
  <si>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</si>
  <si>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</si>
  <si>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</si>
  <si>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</si>
  <si>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</si>
  <si>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</si>
  <si>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</si>
  <si>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</si>
  <si>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</si>
  <si>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</si>
  <si>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</si>
  <si>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</si>
  <si>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</si>
  <si>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</si>
  <si>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</si>
  <si>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</si>
  <si>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</si>
  <si>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</si>
  <si>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</si>
  <si>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</si>
  <si>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</si>
  <si>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</si>
  <si>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</si>
  <si>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</si>
  <si>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</si>
  <si>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</si>
  <si>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</si>
  <si>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</si>
  <si>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</si>
  <si>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</si>
  <si>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</si>
  <si>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</si>
  <si>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</si>
  <si>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</si>
  <si>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</si>
  <si>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</si>
  <si>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</si>
  <si>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</si>
  <si>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</si>
  <si>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</si>
  <si>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</si>
  <si>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</si>
  <si>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</si>
  <si>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</si>
  <si>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</si>
  <si>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</si>
  <si>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</si>
  <si>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</si>
  <si>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</si>
  <si>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</si>
  <si>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</si>
  <si>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</si>
  <si>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</si>
  <si>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</si>
  <si>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</si>
  <si>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</si>
  <si>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</si>
  <si>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</si>
  <si>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</si>
  <si>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</si>
  <si>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</si>
  <si>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</si>
  <si>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</si>
  <si>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</si>
  <si>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</si>
  <si>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</si>
  <si>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</si>
  <si>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</si>
  <si>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</si>
  <si>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</si>
  <si>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</si>
  <si>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</si>
  <si>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</si>
  <si>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</si>
  <si>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</si>
  <si>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</si>
  <si>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</si>
  <si>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</si>
  <si>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</si>
  <si>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</si>
  <si>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</si>
  <si>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</si>
  <si>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</si>
  <si>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</si>
  <si>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</si>
  <si>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</si>
  <si>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</si>
  <si>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</si>
  <si>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</si>
  <si>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</si>
  <si>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</si>
  <si>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</si>
  <si>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</si>
  <si>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</si>
  <si>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</si>
  <si>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</si>
  <si>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</si>
  <si>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</si>
  <si>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</si>
  <si>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</si>
  <si>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</si>
  <si>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</si>
  <si>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</si>
  <si>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</si>
  <si>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</si>
  <si>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</si>
  <si>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</si>
  <si>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</si>
  <si>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</si>
  <si>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</si>
  <si>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</si>
  <si>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</si>
  <si>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</si>
  <si>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</si>
  <si>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</si>
  <si>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</si>
  <si>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</si>
  <si>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</si>
  <si>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</si>
  <si>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</si>
  <si>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</si>
  <si>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</si>
  <si>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</si>
  <si>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</si>
  <si>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</si>
  <si>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</si>
  <si>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</si>
  <si>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</si>
  <si>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</si>
  <si>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</si>
  <si>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</si>
  <si>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</si>
  <si>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</si>
  <si>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</si>
  <si>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</si>
  <si>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</si>
  <si>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</si>
  <si>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</si>
  <si>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</si>
  <si>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</si>
  <si>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</si>
  <si>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</si>
  <si>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</si>
  <si>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</si>
  <si>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</si>
  <si>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</si>
  <si>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</si>
  <si>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</si>
  <si>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</si>
  <si>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</si>
  <si>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</si>
  <si>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</si>
  <si>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</si>
  <si>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</si>
  <si>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</si>
  <si>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</si>
  <si>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</si>
  <si>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</si>
  <si>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</si>
  <si>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</si>
  <si>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</si>
  <si>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</si>
  <si>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</si>
  <si>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</si>
  <si>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</si>
  <si>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</si>
  <si>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</si>
  <si>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</si>
  <si>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</si>
  <si>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</si>
  <si>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</si>
  <si>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</si>
  <si>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</si>
  <si>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</si>
  <si>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</si>
  <si>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</si>
  <si>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</si>
  <si>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</si>
  <si>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</si>
  <si>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</si>
  <si>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</si>
  <si>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</si>
  <si>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</si>
  <si>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</si>
  <si>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</si>
  <si>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</si>
  <si>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</si>
  <si>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</si>
  <si>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</si>
  <si>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</si>
  <si>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</si>
  <si>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</si>
  <si>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</si>
  <si>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</si>
  <si>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</si>
  <si>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</si>
  <si>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</si>
  <si>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</si>
  <si>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</si>
  <si>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</si>
  <si>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</si>
  <si>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</si>
  <si>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</si>
  <si>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</si>
  <si>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</si>
  <si>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</si>
  <si>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</si>
  <si>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</si>
  <si>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</si>
  <si>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</si>
  <si>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</si>
  <si>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</si>
  <si>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</si>
  <si>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</si>
  <si>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</si>
  <si>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</si>
  <si>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</si>
  <si>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</si>
  <si>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</si>
  <si>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</si>
  <si>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</si>
  <si>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</si>
  <si>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</si>
  <si>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</si>
  <si>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</si>
  <si>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</si>
  <si>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</si>
  <si>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</si>
  <si>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</si>
  <si>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</si>
  <si>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</si>
  <si>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</si>
  <si>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</si>
  <si>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</si>
  <si>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</si>
  <si>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</si>
  <si>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</si>
  <si>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</si>
  <si>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</si>
  <si>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</si>
  <si>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</si>
  <si>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</si>
  <si>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</si>
  <si>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</si>
  <si>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</si>
  <si>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</si>
  <si>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</si>
  <si>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</si>
  <si>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</si>
  <si>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</si>
  <si>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</si>
  <si>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</si>
  <si>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</si>
  <si>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</si>
  <si>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</si>
  <si>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</si>
  <si>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</si>
  <si>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</si>
  <si>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</si>
  <si>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</si>
  <si>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</si>
  <si>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</si>
  <si>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</si>
  <si>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</si>
  <si>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</si>
  <si>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</si>
  <si>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</si>
  <si>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</si>
  <si>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</si>
  <si>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</si>
  <si>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</si>
  <si>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</si>
  <si>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</si>
  <si>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</si>
  <si>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</si>
  <si>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</si>
  <si>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</si>
  <si>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</si>
  <si>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</si>
  <si>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</si>
  <si>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</si>
  <si>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</si>
  <si>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</si>
  <si>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</si>
  <si>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</si>
  <si>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</si>
  <si>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</si>
  <si>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</si>
  <si>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</si>
  <si>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</si>
  <si>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</si>
  <si>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</si>
  <si>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</si>
  <si>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</si>
  <si>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</si>
  <si>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</si>
  <si>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</si>
  <si>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</si>
  <si>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</si>
  <si>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</si>
  <si>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</si>
  <si>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</si>
  <si>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</si>
  <si>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</si>
  <si>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</si>
  <si>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</si>
  <si>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</si>
  <si>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</si>
  <si>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</si>
  <si>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</si>
  <si>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</si>
  <si>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</si>
  <si>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</si>
  <si>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</si>
  <si>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</si>
  <si>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</si>
  <si>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</si>
  <si>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</si>
  <si>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</si>
  <si>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</si>
  <si>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</si>
  <si>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</si>
  <si>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</si>
  <si>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</si>
  <si>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</si>
  <si>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</si>
  <si>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</si>
  <si>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</si>
  <si>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</si>
  <si>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</si>
  <si>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</si>
  <si>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</si>
  <si>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</si>
  <si>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</si>
  <si>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</si>
  <si>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</si>
  <si>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</si>
  <si>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</si>
  <si>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</si>
  <si>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</si>
  <si>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</si>
  <si>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</si>
  <si>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</si>
  <si>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</si>
  <si>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</si>
  <si>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</si>
  <si>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</si>
  <si>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</si>
  <si>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</si>
  <si>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</si>
  <si>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</si>
  <si>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</si>
  <si>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</si>
  <si>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</si>
  <si>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</si>
  <si>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</si>
  <si>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</si>
  <si>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</si>
  <si>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</si>
  <si>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</si>
  <si>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</si>
  <si>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</si>
  <si>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</si>
  <si>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</si>
  <si>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</si>
  <si>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</si>
  <si>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</si>
  <si>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</si>
  <si>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</si>
  <si>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</si>
  <si>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</si>
  <si>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</si>
  <si>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</si>
  <si>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</si>
  <si>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</si>
  <si>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</si>
  <si>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</si>
  <si>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</si>
  <si>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</si>
  <si>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</si>
  <si>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</si>
  <si>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</si>
  <si>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</si>
  <si>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</si>
  <si>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</si>
  <si>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</si>
  <si>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</si>
  <si>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</si>
  <si>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</si>
  <si>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</si>
  <si>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</si>
  <si>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</si>
  <si>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</si>
  <si>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</si>
  <si>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</si>
  <si>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</si>
  <si>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</si>
  <si>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</si>
  <si>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</si>
  <si>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</si>
  <si>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</si>
  <si>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</si>
  <si>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</si>
  <si>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</si>
  <si>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</si>
  <si>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</si>
  <si>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</si>
  <si>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</si>
  <si>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</si>
  <si>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</si>
  <si>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</si>
  <si>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</si>
  <si>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</si>
  <si>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</si>
  <si>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</si>
  <si>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</si>
  <si>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</si>
  <si>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</si>
  <si>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</si>
  <si>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</si>
  <si>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</si>
  <si>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</si>
  <si>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</si>
  <si>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</si>
  <si>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</si>
  <si>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</si>
  <si>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</si>
  <si>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</si>
  <si>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</si>
  <si>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</si>
  <si>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</si>
  <si>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</si>
  <si>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</si>
  <si>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</si>
  <si>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</si>
  <si>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</si>
  <si>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</si>
  <si>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</si>
  <si>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</si>
  <si>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</si>
  <si>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</si>
  <si>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</si>
  <si>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</si>
  <si>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</si>
  <si>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</si>
  <si>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</si>
  <si>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</si>
  <si>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</si>
  <si>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</si>
  <si>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</si>
  <si>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</si>
  <si>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</si>
  <si>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</si>
  <si>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</si>
  <si>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</si>
  <si>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</si>
  <si>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</si>
  <si>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</si>
  <si>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</si>
  <si>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</si>
  <si>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</si>
  <si>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</si>
  <si>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</si>
  <si>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</si>
  <si>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</si>
  <si>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</si>
  <si>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</si>
  <si>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</si>
  <si>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</si>
  <si>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</si>
  <si>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</si>
  <si>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</si>
  <si>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</si>
  <si>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</si>
  <si>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</si>
  <si>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</si>
  <si>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</si>
  <si>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</si>
  <si>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</si>
  <si>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</si>
  <si>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</si>
  <si>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</si>
  <si>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</si>
  <si>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</si>
  <si>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</si>
  <si>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</si>
  <si>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</si>
  <si>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</si>
  <si>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</si>
  <si>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</si>
  <si>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</si>
  <si>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</si>
  <si>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</si>
  <si>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</si>
  <si>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</si>
  <si>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</si>
  <si>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</si>
  <si>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</si>
  <si>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</si>
  <si>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</si>
  <si>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</si>
  <si>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</si>
  <si>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</si>
  <si>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</si>
  <si>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</si>
  <si>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</si>
  <si>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</si>
  <si>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</si>
  <si>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</si>
  <si>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</si>
  <si>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</si>
  <si>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</si>
  <si>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</si>
  <si>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</si>
  <si>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</si>
  <si>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</si>
  <si>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</si>
  <si>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</si>
  <si>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</si>
  <si>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</si>
  <si>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</si>
  <si>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</si>
  <si>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</si>
  <si>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</si>
  <si>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</si>
  <si>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</si>
  <si>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</si>
  <si>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</si>
  <si>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</si>
  <si>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</si>
  <si>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</si>
  <si>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</si>
  <si>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</si>
  <si>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</si>
  <si>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</si>
  <si>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</si>
  <si>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</si>
  <si>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</si>
  <si>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</si>
  <si>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</si>
  <si>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</si>
  <si>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</si>
  <si>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</si>
  <si>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</si>
  <si>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</si>
  <si>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</si>
  <si>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</si>
  <si>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</si>
  <si>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</si>
  <si>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</si>
  <si>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</si>
  <si>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</si>
  <si>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</si>
  <si>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</si>
  <si>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</si>
  <si>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</si>
  <si>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</si>
  <si>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</si>
  <si>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</si>
  <si>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</si>
  <si>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</si>
  <si>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</si>
  <si>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</si>
  <si>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</si>
  <si>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</si>
  <si>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</si>
  <si>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</si>
  <si>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</si>
  <si>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</si>
  <si>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</si>
  <si>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</si>
  <si>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</si>
  <si>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</si>
  <si>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</si>
  <si>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</si>
  <si>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</si>
  <si>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</si>
  <si>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</si>
  <si>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</si>
  <si>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</si>
  <si>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</si>
  <si>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</si>
  <si>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</si>
  <si>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</si>
  <si>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</si>
  <si>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</si>
  <si>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</si>
  <si>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</si>
  <si>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</si>
  <si>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</si>
  <si>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</si>
  <si>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</si>
  <si>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</si>
  <si>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</si>
  <si>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</si>
  <si>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</si>
  <si>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</si>
  <si>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</si>
  <si>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</si>
  <si>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</si>
  <si>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</si>
  <si>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</si>
  <si>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</si>
  <si>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</si>
  <si>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</si>
  <si>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</si>
  <si>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</si>
  <si>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</si>
  <si>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</si>
  <si>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</si>
  <si>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</si>
  <si>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</si>
  <si>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</si>
  <si>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</si>
  <si>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</si>
  <si>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</si>
  <si>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</si>
  <si>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</si>
  <si>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</si>
  <si>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</si>
  <si>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</si>
  <si>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</si>
  <si>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</si>
  <si>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</si>
  <si>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</si>
  <si>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</si>
  <si>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</si>
  <si>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</si>
  <si>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</si>
  <si>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</si>
  <si>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</si>
  <si>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</si>
  <si>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</si>
  <si>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</si>
  <si>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</si>
  <si>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</si>
  <si>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</si>
  <si>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</si>
  <si>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</si>
  <si>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</si>
  <si>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</si>
  <si>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</si>
  <si>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</si>
  <si>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</si>
  <si>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</si>
  <si>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</si>
  <si>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</si>
  <si>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</si>
  <si>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</si>
  <si>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</si>
  <si>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</si>
  <si>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</si>
  <si>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</si>
  <si>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</si>
  <si>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</si>
  <si>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</si>
  <si>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</si>
  <si>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</si>
  <si>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</si>
  <si>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</si>
  <si>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</si>
  <si>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</si>
  <si>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</si>
  <si>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</si>
  <si>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</si>
  <si>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</si>
  <si>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</si>
  <si>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</si>
  <si>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</si>
  <si>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</si>
  <si>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</si>
  <si>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</si>
  <si>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</si>
  <si>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</si>
  <si>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</si>
  <si>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</si>
  <si>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</si>
  <si>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</si>
  <si>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</si>
  <si>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</si>
  <si>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</si>
  <si>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</si>
  <si>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</si>
  <si>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</si>
  <si>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</si>
  <si>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</si>
  <si>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</si>
  <si>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</si>
  <si>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</si>
  <si>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</si>
  <si>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</si>
  <si>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</si>
  <si>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</si>
  <si>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</si>
  <si>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</si>
  <si>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</si>
  <si>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</si>
  <si>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</si>
  <si>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</si>
  <si>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</si>
  <si>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</si>
  <si>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</si>
  <si>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</si>
  <si>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</si>
  <si>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</si>
  <si>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</si>
  <si>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</si>
  <si>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</si>
  <si>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Zigbee2MQTT</t>
  </si>
  <si>
    <t>running</t>
  </si>
  <si>
    <t>service_availability_zigbee2mqtt</t>
  </si>
  <si>
    <t>Supervisor</t>
  </si>
  <si>
    <t>Supervisor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</si>
</sst>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40" totalsRowShown="0" headerRowDxfId="65" dataDxfId="63" headerRowBorderDxfId="64">
  <autoFilter ref="A3:BK440" xr:uid="{00000000-0009-0000-0100-000002000000}"/>
  <sortState xmlns:xlrd2="http://schemas.microsoft.com/office/spreadsheetml/2017/richdata2" ref="A4:BK440">
    <sortCondition ref="A3:A440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40"/>
  <sheetViews>
    <sheetView tabSelected="1" topLeftCell="A259" zoomScale="120" zoomScaleNormal="120" workbookViewId="0">
      <selection activeCell="D270" sqref="D270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1325</v>
      </c>
      <c r="L1" s="2" t="s">
        <v>1325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1306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1307</v>
      </c>
      <c r="E2" s="3" t="s">
        <v>1308</v>
      </c>
      <c r="F2" s="3" t="s">
        <v>1309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1310</v>
      </c>
      <c r="L2" s="3" t="s">
        <v>1311</v>
      </c>
      <c r="M2" s="3" t="s">
        <v>1312</v>
      </c>
      <c r="N2" s="3" t="s">
        <v>1313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1314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1315</v>
      </c>
      <c r="AK2" s="10" t="s">
        <v>1316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1317</v>
      </c>
      <c r="BE2" s="10" t="s">
        <v>1361</v>
      </c>
      <c r="BF2" s="10" t="s">
        <v>1360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1318</v>
      </c>
      <c r="N3" s="49" t="s">
        <v>1319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1362</v>
      </c>
      <c r="BF3" s="53" t="s">
        <v>1359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1386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1374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1380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1376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1383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1378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1375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1377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1376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1382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1368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1369</v>
      </c>
      <c r="O24" s="34"/>
      <c r="T24" s="32"/>
      <c r="V24" s="34" t="s">
        <v>1385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1386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1369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1293</v>
      </c>
      <c r="D26" s="36" t="s">
        <v>27</v>
      </c>
      <c r="E26" s="36" t="s">
        <v>1371</v>
      </c>
      <c r="F26" s="38" t="str">
        <f>IF(ISBLANK(Table2[[#This Row],[unique_id]]), "", Table2[[#This Row],[unique_id]])</f>
        <v>utility_temperature</v>
      </c>
      <c r="G26" s="36" t="s">
        <v>1370</v>
      </c>
      <c r="H26" s="36" t="s">
        <v>87</v>
      </c>
      <c r="I26" s="36" t="s">
        <v>30</v>
      </c>
      <c r="K26" s="36" t="s">
        <v>1372</v>
      </c>
      <c r="O26" s="39"/>
      <c r="T26" s="37"/>
      <c r="V26" s="39" t="s">
        <v>1384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1324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1300</v>
      </c>
      <c r="BB26" s="36" t="s">
        <v>1293</v>
      </c>
      <c r="BC26" s="36" t="s">
        <v>1301</v>
      </c>
      <c r="BD26" s="36" t="s">
        <v>28</v>
      </c>
      <c r="BI26" s="36" t="s">
        <v>1320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1293</v>
      </c>
      <c r="D27" s="36" t="s">
        <v>27</v>
      </c>
      <c r="E27" s="36" t="s">
        <v>1372</v>
      </c>
      <c r="F27" s="36" t="str">
        <f>IF(ISBLANK(Table2[[#This Row],[unique_id]]), "", Table2[[#This Row],[unique_id]])</f>
        <v>compensation_sensor_utility_temperature</v>
      </c>
      <c r="G27" s="36" t="s">
        <v>1370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1363</v>
      </c>
      <c r="O28" s="39"/>
      <c r="T28" s="37"/>
      <c r="U28" s="36" t="s">
        <v>496</v>
      </c>
      <c r="V28" s="39" t="s">
        <v>1379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1291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1363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1376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1326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1386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1327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1386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1328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1329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1386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1330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1386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1331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1386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1332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1333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1334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1335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1336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1337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1338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1339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1340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1341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1373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1342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1343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1344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1345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1346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1347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1348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1349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1350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1351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1352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1353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1354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1355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1356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1357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1386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1386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1387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1386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1386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1358</v>
      </c>
      <c r="H94" s="36" t="s">
        <v>744</v>
      </c>
      <c r="I94" s="36" t="s">
        <v>184</v>
      </c>
      <c r="K94" s="36" t="s">
        <v>1366</v>
      </c>
      <c r="O94" s="39"/>
      <c r="T94" s="37"/>
      <c r="U94" s="36" t="s">
        <v>496</v>
      </c>
      <c r="V94" s="39" t="s">
        <v>1381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1366</v>
      </c>
      <c r="F95" s="36" t="str">
        <f>IF(ISBLANK(Table2[[#This Row],[unique_id]]), "", Table2[[#This Row],[unique_id]])</f>
        <v>compensation_sensor_landing_festoons_plug_temperature</v>
      </c>
      <c r="G95" s="36" t="s">
        <v>1358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1290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1367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1367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1367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1367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s="64" customFormat="1" ht="16" customHeight="1">
      <c r="A270" s="21">
        <v>2500</v>
      </c>
      <c r="B270" s="64" t="s">
        <v>26</v>
      </c>
      <c r="C270" s="64" t="s">
        <v>1395</v>
      </c>
      <c r="D270" s="64" t="s">
        <v>149</v>
      </c>
      <c r="E270" s="64" t="s">
        <v>1394</v>
      </c>
      <c r="F270" s="73" t="str">
        <f>IF(ISBLANK(Table2[[#This Row],[unique_id]]), "", Table2[[#This Row],[unique_id]])</f>
        <v>service_availability_zigbee2mqtt</v>
      </c>
      <c r="G270" s="64" t="s">
        <v>1392</v>
      </c>
      <c r="H270" s="64" t="s">
        <v>1390</v>
      </c>
      <c r="I270" s="64" t="s">
        <v>295</v>
      </c>
      <c r="M270" s="64" t="s">
        <v>136</v>
      </c>
      <c r="O270" s="66"/>
      <c r="T270" s="67"/>
      <c r="V270" s="66"/>
      <c r="W270" s="66"/>
      <c r="X270" s="66"/>
      <c r="Y270" s="66"/>
      <c r="Z270" s="66"/>
      <c r="AA270" s="66"/>
      <c r="AD270" s="64" t="s">
        <v>1393</v>
      </c>
      <c r="AF270" s="64">
        <v>120</v>
      </c>
      <c r="AG270" s="66" t="s">
        <v>34</v>
      </c>
      <c r="AH270" s="66"/>
      <c r="AJ27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homeassistant/entity/binary_sensor/supervisor/service_availability_zigbee2mqtt/config</v>
      </c>
      <c r="AK270" s="64" t="str">
        <f>IF(ISBLANK(Table2[[#This Row],[index]]),  "", _xlfn.CONCAT("asystem/supervisor/", LOWER(Table2[[#This Row],[unique_id]])))</f>
        <v>asystem/supervisor/service_availability_zigbee2mqtt</v>
      </c>
      <c r="AR270" s="64" t="s">
        <v>1108</v>
      </c>
      <c r="AS270" s="64">
        <v>1</v>
      </c>
      <c r="AT270" s="71"/>
      <c r="AV27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70" s="64" t="str">
        <f>IF(ISBLANK(Table2[[#This Row],[device_model]]), "", Table2[[#This Row],[device_suggested_area]])</f>
        <v>Rack</v>
      </c>
      <c r="AZ270" s="64" t="s">
        <v>1396</v>
      </c>
      <c r="BA270" s="64" t="s">
        <v>1304</v>
      </c>
      <c r="BB270" s="64" t="s">
        <v>1303</v>
      </c>
      <c r="BC270" s="64" t="s">
        <v>1133</v>
      </c>
      <c r="BD270" s="64" t="s">
        <v>28</v>
      </c>
      <c r="BI270" s="74"/>
      <c r="BK270" s="7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s="64" customFormat="1" ht="16" customHeight="1">
      <c r="A271" s="21">
        <v>2501</v>
      </c>
      <c r="B271" s="64" t="s">
        <v>26</v>
      </c>
      <c r="C271" s="64" t="s">
        <v>500</v>
      </c>
      <c r="D271" s="64" t="s">
        <v>338</v>
      </c>
      <c r="E271" s="64" t="s">
        <v>337</v>
      </c>
      <c r="F271" s="65" t="str">
        <f>IF(ISBLANK(Table2[[#This Row],[unique_id]]), "", Table2[[#This Row],[unique_id]])</f>
        <v>column_break</v>
      </c>
      <c r="G271" s="64" t="s">
        <v>334</v>
      </c>
      <c r="H271" s="64" t="s">
        <v>1390</v>
      </c>
      <c r="I271" s="64" t="s">
        <v>295</v>
      </c>
      <c r="M271" s="64" t="s">
        <v>335</v>
      </c>
      <c r="N271" s="64" t="s">
        <v>336</v>
      </c>
      <c r="O271" s="66"/>
      <c r="T271" s="67"/>
      <c r="V271" s="66"/>
      <c r="W271" s="66"/>
      <c r="X271" s="66"/>
      <c r="Y271" s="66"/>
      <c r="Z271" s="66"/>
      <c r="AA271" s="66"/>
      <c r="AG271" s="66"/>
      <c r="AH271" s="66"/>
      <c r="AR271" s="72"/>
      <c r="AT271" s="68"/>
      <c r="AU271" s="66"/>
      <c r="AV27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64" t="str">
        <f>IF(ISBLANK(Table2[[#This Row],[device_model]]), "", Table2[[#This Row],[device_suggested_area]])</f>
        <v/>
      </c>
      <c r="BC271" s="66"/>
      <c r="BK27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643</v>
      </c>
      <c r="C272" s="21" t="s">
        <v>287</v>
      </c>
      <c r="D272" s="21" t="s">
        <v>27</v>
      </c>
      <c r="E272" s="21" t="s">
        <v>283</v>
      </c>
      <c r="F272" s="25" t="str">
        <f>IF(ISBLANK(Table2[[#This Row],[unique_id]]), "", Table2[[#This Row],[unique_id]])</f>
        <v>network_internet_uptime</v>
      </c>
      <c r="G272" s="21" t="s">
        <v>290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292</v>
      </c>
      <c r="AF272" s="21">
        <v>200</v>
      </c>
      <c r="AG272" s="22" t="s">
        <v>34</v>
      </c>
      <c r="AH272" s="22"/>
      <c r="AI272" s="21" t="s">
        <v>1323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2" s="21" t="str">
        <f>IF(ISBLANK(Table2[[#This Row],[index]]),  "", _xlfn.CONCAT("telegraf/macmini-meg/", LOWER(Table2[[#This Row],[device_via_device]])))</f>
        <v>telegraf/macmini-meg/internet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1302</v>
      </c>
      <c r="BA272" s="21" t="s">
        <v>1304</v>
      </c>
      <c r="BB272" s="21" t="s">
        <v>1303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279</v>
      </c>
      <c r="F273" s="25" t="str">
        <f>IF(ISBLANK(Table2[[#This Row],[unique_id]]), "", Table2[[#This Row],[unique_id]])</f>
        <v>network_internet_ping</v>
      </c>
      <c r="G273" s="21" t="s">
        <v>280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285</v>
      </c>
      <c r="AE273" s="21" t="s">
        <v>291</v>
      </c>
      <c r="AF273" s="21">
        <v>200</v>
      </c>
      <c r="AG273" s="22" t="s">
        <v>34</v>
      </c>
      <c r="AH273" s="22"/>
      <c r="AI273" s="21" t="s">
        <v>1323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1302</v>
      </c>
      <c r="BA273" s="21" t="s">
        <v>1304</v>
      </c>
      <c r="BB273" s="21" t="s">
        <v>1303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277</v>
      </c>
      <c r="F274" s="25" t="str">
        <f>IF(ISBLANK(Table2[[#This Row],[unique_id]]), "", Table2[[#This Row],[unique_id]])</f>
        <v>network_internet_upload</v>
      </c>
      <c r="G274" s="21" t="s">
        <v>281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286</v>
      </c>
      <c r="AD274" s="21" t="s">
        <v>815</v>
      </c>
      <c r="AE274" s="21" t="s">
        <v>293</v>
      </c>
      <c r="AF274" s="21">
        <v>200</v>
      </c>
      <c r="AG274" s="22" t="s">
        <v>34</v>
      </c>
      <c r="AH274" s="22"/>
      <c r="AI274" s="21" t="s">
        <v>1323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1297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1302</v>
      </c>
      <c r="BA274" s="21" t="s">
        <v>1304</v>
      </c>
      <c r="BB274" s="21" t="s">
        <v>1303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21" t="s">
        <v>26</v>
      </c>
      <c r="C275" s="21" t="s">
        <v>287</v>
      </c>
      <c r="D275" s="21" t="s">
        <v>27</v>
      </c>
      <c r="E275" s="21" t="s">
        <v>278</v>
      </c>
      <c r="F275" s="25" t="str">
        <f>IF(ISBLANK(Table2[[#This Row],[unique_id]]), "", Table2[[#This Row],[unique_id]])</f>
        <v>network_internet_download</v>
      </c>
      <c r="G275" s="21" t="s">
        <v>282</v>
      </c>
      <c r="H275" s="21" t="s">
        <v>816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286</v>
      </c>
      <c r="AD275" s="21" t="s">
        <v>815</v>
      </c>
      <c r="AE275" s="21" t="s">
        <v>294</v>
      </c>
      <c r="AF275" s="21">
        <v>200</v>
      </c>
      <c r="AG275" s="22" t="s">
        <v>34</v>
      </c>
      <c r="AH275" s="22"/>
      <c r="AI275" s="21" t="s">
        <v>1323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5" s="21" t="str">
        <f>IF(ISBLANK(Table2[[#This Row],[index]]),  "", _xlfn.CONCAT("telegraf/macmini-meg/", LOWER(Table2[[#This Row],[device_via_device]])))</f>
        <v>telegraf/macmini-meg/internet</v>
      </c>
      <c r="AR275" s="44" t="s">
        <v>1298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1302</v>
      </c>
      <c r="BA275" s="21" t="s">
        <v>1304</v>
      </c>
      <c r="BB275" s="21" t="s">
        <v>1303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21" t="s">
        <v>26</v>
      </c>
      <c r="C276" s="21" t="s">
        <v>287</v>
      </c>
      <c r="D276" s="21" t="s">
        <v>27</v>
      </c>
      <c r="E276" s="21" t="s">
        <v>812</v>
      </c>
      <c r="F276" s="25" t="str">
        <f>IF(ISBLANK(Table2[[#This Row],[unique_id]]), "", Table2[[#This Row],[unique_id]])</f>
        <v>network_certifcate_expiry</v>
      </c>
      <c r="G276" s="21" t="s">
        <v>813</v>
      </c>
      <c r="H276" s="21" t="s">
        <v>816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284</v>
      </c>
      <c r="AE276" s="21" t="s">
        <v>814</v>
      </c>
      <c r="AF276" s="21">
        <v>200</v>
      </c>
      <c r="AG276" s="22" t="s">
        <v>34</v>
      </c>
      <c r="AH276" s="22"/>
      <c r="AI276" s="21" t="s">
        <v>1323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6" s="21" t="str">
        <f>IF(ISBLANK(Table2[[#This Row],[index]]),  "", _xlfn.CONCAT("telegraf/macmini-meg/", LOWER(Table2[[#This Row],[device_via_device]])))</f>
        <v>telegraf/macmini-meg/internet</v>
      </c>
      <c r="AR276" s="44" t="s">
        <v>1299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1302</v>
      </c>
      <c r="BA276" s="21" t="s">
        <v>1304</v>
      </c>
      <c r="BB276" s="21" t="s">
        <v>1303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261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261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2517</v>
      </c>
      <c r="B287" s="21" t="s">
        <v>26</v>
      </c>
      <c r="C287" s="21" t="s">
        <v>151</v>
      </c>
      <c r="D287" s="21" t="s">
        <v>691</v>
      </c>
      <c r="E287" s="21" t="s">
        <v>692</v>
      </c>
      <c r="F287" s="25" t="str">
        <f>IF(ISBLANK(Table2[[#This Row],[unique_id]]), "", Table2[[#This Row],[unique_id]])</f>
        <v>synchronize_devices</v>
      </c>
      <c r="G287" s="21" t="s">
        <v>1389</v>
      </c>
      <c r="H287" s="21" t="s">
        <v>693</v>
      </c>
      <c r="I287" s="21" t="s">
        <v>295</v>
      </c>
      <c r="M287" s="21" t="s">
        <v>261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5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36" customFormat="1" ht="16" customHeight="1">
      <c r="A288" s="21">
        <v>2518</v>
      </c>
      <c r="B288" s="36" t="s">
        <v>26</v>
      </c>
      <c r="C288" s="36" t="s">
        <v>1293</v>
      </c>
      <c r="D288" s="36" t="s">
        <v>27</v>
      </c>
      <c r="E288" s="36" t="s">
        <v>1294</v>
      </c>
      <c r="F288" s="38" t="str">
        <f>IF(ISBLANK(Table2[[#This Row],[unique_id]]), "", Table2[[#This Row],[unique_id]])</f>
        <v>rack_top_temperature</v>
      </c>
      <c r="G288" s="36" t="s">
        <v>1296</v>
      </c>
      <c r="H288" s="36" t="s">
        <v>1391</v>
      </c>
      <c r="I288" s="36" t="s">
        <v>295</v>
      </c>
      <c r="K288" s="36" t="s">
        <v>1364</v>
      </c>
      <c r="O288" s="39"/>
      <c r="T288" s="37"/>
      <c r="V288" s="39" t="s">
        <v>1384</v>
      </c>
      <c r="W288" s="39"/>
      <c r="X288" s="39"/>
      <c r="Y288" s="39"/>
      <c r="Z288" s="39"/>
      <c r="AA288" s="39"/>
      <c r="AB288" s="36" t="s">
        <v>31</v>
      </c>
      <c r="AC288" s="36" t="s">
        <v>88</v>
      </c>
      <c r="AD288" s="36" t="s">
        <v>89</v>
      </c>
      <c r="AE288" s="36" t="s">
        <v>321</v>
      </c>
      <c r="AF288" s="36">
        <v>300</v>
      </c>
      <c r="AG288" s="39" t="s">
        <v>34</v>
      </c>
      <c r="AH288" s="39"/>
      <c r="AI288" s="36" t="s">
        <v>1324</v>
      </c>
      <c r="AJ28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88" s="36" t="str">
        <f>IF(ISBLANK(Table2[[#This Row],[index]]),  "", _xlfn.CONCAT("telegraf/", Table2[[#This Row],[unique_id_device]], "/", LOWER(Table2[[#This Row],[device_via_device]])))</f>
        <v>telegraf/raspbpi-lia/digitemp</v>
      </c>
      <c r="AR288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288" s="36">
        <v>1</v>
      </c>
      <c r="AT288" s="60"/>
      <c r="AV28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8" s="36" t="str">
        <f>IF(ISBLANK(Table2[[#This Row],[device_model]]), "", Table2[[#This Row],[device_suggested_area]])</f>
        <v>Rack</v>
      </c>
      <c r="AZ288" s="36" t="s">
        <v>87</v>
      </c>
      <c r="BA288" s="36" t="s">
        <v>1300</v>
      </c>
      <c r="BB288" s="36" t="s">
        <v>1293</v>
      </c>
      <c r="BC288" s="36" t="s">
        <v>1301</v>
      </c>
      <c r="BD288" s="36" t="s">
        <v>28</v>
      </c>
      <c r="BI288" s="36" t="s">
        <v>1322</v>
      </c>
      <c r="BK28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89" spans="1:63" s="64" customFormat="1" ht="16" customHeight="1">
      <c r="A289" s="21">
        <v>2519</v>
      </c>
      <c r="B289" s="64" t="s">
        <v>26</v>
      </c>
      <c r="C289" s="64" t="s">
        <v>1293</v>
      </c>
      <c r="D289" s="64" t="s">
        <v>27</v>
      </c>
      <c r="E289" s="64" t="s">
        <v>1364</v>
      </c>
      <c r="F289" s="64" t="str">
        <f>IF(ISBLANK(Table2[[#This Row],[unique_id]]), "", Table2[[#This Row],[unique_id]])</f>
        <v>compensation_sensor_rack_top_temperature</v>
      </c>
      <c r="G289" s="64" t="s">
        <v>1296</v>
      </c>
      <c r="H289" s="64" t="s">
        <v>1391</v>
      </c>
      <c r="I289" s="64" t="s">
        <v>295</v>
      </c>
      <c r="J289" s="64" t="s">
        <v>87</v>
      </c>
      <c r="M289" s="64" t="s">
        <v>136</v>
      </c>
      <c r="O289" s="66"/>
      <c r="T289" s="67"/>
      <c r="U289" s="64" t="s">
        <v>496</v>
      </c>
      <c r="V289" s="66"/>
      <c r="W289" s="66"/>
      <c r="X289" s="66"/>
      <c r="Y289" s="66"/>
      <c r="Z289" s="66"/>
      <c r="AA289" s="66"/>
      <c r="AB289" s="64" t="s">
        <v>31</v>
      </c>
      <c r="AC289" s="64" t="s">
        <v>88</v>
      </c>
      <c r="AD289" s="64" t="s">
        <v>89</v>
      </c>
      <c r="AE289" s="64" t="s">
        <v>321</v>
      </c>
      <c r="AG289" s="66"/>
      <c r="AH289" s="66"/>
      <c r="AJ289" s="64" t="str">
        <f>IF(ISBLANK(AI289),  "", _xlfn.CONCAT("haas/entity/sensor/", LOWER(C289), "/", E289, "/config"))</f>
        <v/>
      </c>
      <c r="AK289" s="64" t="str">
        <f>IF(ISBLANK(AI289),  "", _xlfn.CONCAT(LOWER(C289), "/", E289))</f>
        <v/>
      </c>
      <c r="AT289" s="68"/>
      <c r="AU289" s="69"/>
      <c r="AY289" s="64" t="str">
        <f>IF(ISBLANK(Table2[[#This Row],[device_model]]), "", Table2[[#This Row],[device_suggested_area]])</f>
        <v/>
      </c>
      <c r="BC289" s="66"/>
      <c r="BD289" s="64" t="s">
        <v>28</v>
      </c>
      <c r="BK2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36" customFormat="1" ht="16" customHeight="1">
      <c r="A290" s="21">
        <v>2520</v>
      </c>
      <c r="B290" s="36" t="s">
        <v>26</v>
      </c>
      <c r="C290" s="36" t="s">
        <v>1293</v>
      </c>
      <c r="D290" s="36" t="s">
        <v>27</v>
      </c>
      <c r="E290" s="36" t="s">
        <v>1295</v>
      </c>
      <c r="F290" s="38" t="str">
        <f>IF(ISBLANK(Table2[[#This Row],[unique_id]]), "", Table2[[#This Row],[unique_id]])</f>
        <v>rack_bottom_temperature</v>
      </c>
      <c r="G290" s="36" t="s">
        <v>1305</v>
      </c>
      <c r="H290" s="36" t="s">
        <v>1391</v>
      </c>
      <c r="I290" s="36" t="s">
        <v>295</v>
      </c>
      <c r="K290" s="36" t="s">
        <v>1365</v>
      </c>
      <c r="O290" s="39"/>
      <c r="T290" s="37"/>
      <c r="V290" s="39" t="s">
        <v>1384</v>
      </c>
      <c r="W290" s="39"/>
      <c r="X290" s="39"/>
      <c r="Y290" s="39"/>
      <c r="Z290" s="39"/>
      <c r="AA290" s="39"/>
      <c r="AB290" s="36" t="s">
        <v>31</v>
      </c>
      <c r="AC290" s="36" t="s">
        <v>88</v>
      </c>
      <c r="AD290" s="36" t="s">
        <v>89</v>
      </c>
      <c r="AE290" s="36" t="s">
        <v>321</v>
      </c>
      <c r="AF290" s="36">
        <v>300</v>
      </c>
      <c r="AG290" s="39" t="s">
        <v>34</v>
      </c>
      <c r="AH290" s="39"/>
      <c r="AI290" s="36" t="s">
        <v>1324</v>
      </c>
      <c r="AJ29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90" s="36" t="str">
        <f>IF(ISBLANK(Table2[[#This Row],[index]]),  "", _xlfn.CONCAT("telegraf/", Table2[[#This Row],[unique_id_device]], "/", LOWER(Table2[[#This Row],[device_via_device]])))</f>
        <v>telegraf/raspbpi-lia/digitemp</v>
      </c>
      <c r="AR290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290" s="36">
        <v>1</v>
      </c>
      <c r="AT290" s="60"/>
      <c r="AV29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9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90" s="36" t="str">
        <f>IF(ISBLANK(Table2[[#This Row],[device_model]]), "", Table2[[#This Row],[device_suggested_area]])</f>
        <v>Rack</v>
      </c>
      <c r="AZ290" s="36" t="s">
        <v>87</v>
      </c>
      <c r="BA290" s="36" t="s">
        <v>1300</v>
      </c>
      <c r="BB290" s="36" t="s">
        <v>1293</v>
      </c>
      <c r="BC290" s="36" t="s">
        <v>1301</v>
      </c>
      <c r="BD290" s="36" t="s">
        <v>28</v>
      </c>
      <c r="BI290" s="36" t="s">
        <v>1321</v>
      </c>
      <c r="BK29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91" spans="1:63" s="36" customFormat="1" ht="16" customHeight="1">
      <c r="A291" s="21">
        <v>2521</v>
      </c>
      <c r="B291" s="36" t="s">
        <v>26</v>
      </c>
      <c r="C291" s="36" t="s">
        <v>1293</v>
      </c>
      <c r="D291" s="36" t="s">
        <v>27</v>
      </c>
      <c r="E291" s="36" t="s">
        <v>1365</v>
      </c>
      <c r="F291" s="36" t="str">
        <f>IF(ISBLANK(Table2[[#This Row],[unique_id]]), "", Table2[[#This Row],[unique_id]])</f>
        <v>compensation_sensor_rack_bottom_temperature</v>
      </c>
      <c r="G291" s="36" t="s">
        <v>1305</v>
      </c>
      <c r="H291" s="36" t="s">
        <v>1391</v>
      </c>
      <c r="I291" s="36" t="s">
        <v>295</v>
      </c>
      <c r="J291" s="36" t="s">
        <v>87</v>
      </c>
      <c r="M291" s="36" t="s">
        <v>136</v>
      </c>
      <c r="O291" s="39"/>
      <c r="T291" s="37"/>
      <c r="U291" s="36" t="s">
        <v>496</v>
      </c>
      <c r="V291" s="39"/>
      <c r="W291" s="39"/>
      <c r="X291" s="39"/>
      <c r="Y291" s="39"/>
      <c r="Z291" s="39"/>
      <c r="AA291" s="39"/>
      <c r="AB291" s="36" t="s">
        <v>31</v>
      </c>
      <c r="AC291" s="36" t="s">
        <v>88</v>
      </c>
      <c r="AD291" s="36" t="s">
        <v>89</v>
      </c>
      <c r="AE291" s="36" t="s">
        <v>321</v>
      </c>
      <c r="AG291" s="39"/>
      <c r="AH291" s="39"/>
      <c r="AJ291" s="36" t="str">
        <f>IF(ISBLANK(AI291),  "", _xlfn.CONCAT("haas/entity/sensor/", LOWER(C291), "/", E291, "/config"))</f>
        <v/>
      </c>
      <c r="AK291" s="36" t="str">
        <f>IF(ISBLANK(AI291),  "", _xlfn.CONCAT(LOWER(C291), "/", E291))</f>
        <v/>
      </c>
      <c r="AT291" s="63"/>
      <c r="AU291" s="40"/>
      <c r="AY291" s="36" t="str">
        <f>IF(ISBLANK(Table2[[#This Row],[device_model]]), "", Table2[[#This Row],[device_suggested_area]])</f>
        <v/>
      </c>
      <c r="BC291" s="39"/>
      <c r="BD291" s="36" t="s">
        <v>28</v>
      </c>
      <c r="BK29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2522</v>
      </c>
      <c r="B292" s="21" t="s">
        <v>26</v>
      </c>
      <c r="C292" s="21" t="s">
        <v>711</v>
      </c>
      <c r="D292" s="21" t="s">
        <v>27</v>
      </c>
      <c r="E292" s="21" t="s">
        <v>752</v>
      </c>
      <c r="F292" s="25" t="str">
        <f>IF(ISBLANK(Table2[[#This Row],[unique_id]]), "", Table2[[#This Row],[unique_id]])</f>
        <v>back_door_lock_battery</v>
      </c>
      <c r="G292" s="21" t="s">
        <v>738</v>
      </c>
      <c r="H292" s="21" t="s">
        <v>1388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2523</v>
      </c>
      <c r="B293" s="21" t="s">
        <v>26</v>
      </c>
      <c r="C293" s="21" t="s">
        <v>711</v>
      </c>
      <c r="D293" s="21" t="s">
        <v>27</v>
      </c>
      <c r="E293" s="21" t="s">
        <v>753</v>
      </c>
      <c r="F293" s="25" t="str">
        <f>IF(ISBLANK(Table2[[#This Row],[unique_id]]), "", Table2[[#This Row],[unique_id]])</f>
        <v>front_door_lock_battery</v>
      </c>
      <c r="G293" s="21" t="s">
        <v>737</v>
      </c>
      <c r="H293" s="21" t="s">
        <v>1388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2524</v>
      </c>
      <c r="B294" s="21" t="s">
        <v>26</v>
      </c>
      <c r="C294" s="21" t="s">
        <v>339</v>
      </c>
      <c r="D294" s="21" t="s">
        <v>27</v>
      </c>
      <c r="E294" s="21" t="s">
        <v>755</v>
      </c>
      <c r="F294" s="25" t="str">
        <f>IF(ISBLANK(Table2[[#This Row],[unique_id]]), "", Table2[[#This Row],[unique_id]])</f>
        <v>template_back_door_sensor_battery_last</v>
      </c>
      <c r="G294" s="21" t="s">
        <v>740</v>
      </c>
      <c r="H294" s="21" t="s">
        <v>1388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2525</v>
      </c>
      <c r="B295" s="21" t="s">
        <v>26</v>
      </c>
      <c r="C295" s="21" t="s">
        <v>339</v>
      </c>
      <c r="D295" s="21" t="s">
        <v>27</v>
      </c>
      <c r="E295" s="21" t="s">
        <v>754</v>
      </c>
      <c r="F295" s="25" t="str">
        <f>IF(ISBLANK(Table2[[#This Row],[unique_id]]), "", Table2[[#This Row],[unique_id]])</f>
        <v>template_front_door_sensor_battery_last</v>
      </c>
      <c r="G295" s="21" t="s">
        <v>739</v>
      </c>
      <c r="H295" s="21" t="s">
        <v>1388</v>
      </c>
      <c r="I295" s="21" t="s">
        <v>295</v>
      </c>
      <c r="M295" s="21" t="s">
        <v>136</v>
      </c>
      <c r="T295" s="26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2526</v>
      </c>
      <c r="B296" s="21" t="s">
        <v>643</v>
      </c>
      <c r="C296" s="21" t="s">
        <v>517</v>
      </c>
      <c r="D296" s="21" t="s">
        <v>27</v>
      </c>
      <c r="E296" s="21" t="s">
        <v>545</v>
      </c>
      <c r="F296" s="25" t="str">
        <f>IF(ISBLANK(Table2[[#This Row],[unique_id]]), "", Table2[[#This Row],[unique_id]])</f>
        <v>home_cube_remote_battery</v>
      </c>
      <c r="G296" s="21" t="s">
        <v>525</v>
      </c>
      <c r="H296" s="21" t="s">
        <v>1388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2527</v>
      </c>
      <c r="B297" s="21" t="s">
        <v>26</v>
      </c>
      <c r="C297" s="21" t="s">
        <v>151</v>
      </c>
      <c r="D297" s="21" t="s">
        <v>27</v>
      </c>
      <c r="E297" s="21" t="s">
        <v>749</v>
      </c>
      <c r="F297" s="25" t="str">
        <f>IF(ISBLANK(Table2[[#This Row],[unique_id]]), "", Table2[[#This Row],[unique_id]])</f>
        <v>template_weatherstation_console_battery_percent_int</v>
      </c>
      <c r="G297" s="21" t="s">
        <v>747</v>
      </c>
      <c r="H297" s="21" t="s">
        <v>1388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B297" s="21" t="s">
        <v>31</v>
      </c>
      <c r="AC297" s="21" t="s">
        <v>32</v>
      </c>
      <c r="AD297" s="21" t="s">
        <v>748</v>
      </c>
      <c r="AG297" s="22"/>
      <c r="AH297" s="22"/>
      <c r="AR297" s="24"/>
      <c r="AS297" s="21"/>
      <c r="AT297" s="14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2528</v>
      </c>
      <c r="B298" s="21" t="s">
        <v>26</v>
      </c>
      <c r="C298" s="21" t="s">
        <v>39</v>
      </c>
      <c r="D298" s="21" t="s">
        <v>27</v>
      </c>
      <c r="E298" s="21" t="s">
        <v>171</v>
      </c>
      <c r="F298" s="25" t="str">
        <f>IF(ISBLANK(Table2[[#This Row],[unique_id]]), "", Table2[[#This Row],[unique_id]])</f>
        <v>weatherstation_console_battery_voltage</v>
      </c>
      <c r="G298" s="21" t="s">
        <v>524</v>
      </c>
      <c r="H298" s="21" t="s">
        <v>1388</v>
      </c>
      <c r="I298" s="21" t="s">
        <v>295</v>
      </c>
      <c r="T298" s="26"/>
      <c r="V298" s="22"/>
      <c r="W298" s="22"/>
      <c r="X298" s="22"/>
      <c r="Y298" s="22"/>
      <c r="AB298" s="21" t="s">
        <v>31</v>
      </c>
      <c r="AC298" s="21" t="s">
        <v>83</v>
      </c>
      <c r="AD298" s="21" t="s">
        <v>84</v>
      </c>
      <c r="AE298" s="21" t="s">
        <v>276</v>
      </c>
      <c r="AF298" s="21">
        <v>300</v>
      </c>
      <c r="AG298" s="22" t="s">
        <v>34</v>
      </c>
      <c r="AH298" s="22"/>
      <c r="AI298" s="21" t="s">
        <v>85</v>
      </c>
      <c r="AJ298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8" s="21" t="str">
        <f>IF(ISBLANK(Table2[[#This Row],[index]]),  "", _xlfn.CONCAT(LOWER(Table2[[#This Row],[device_via_device]]), "/", Table2[[#This Row],[unique_id]]))</f>
        <v>weewx/weatherstation_console_battery_voltage</v>
      </c>
      <c r="AR298" s="24" t="s">
        <v>1386</v>
      </c>
      <c r="AS298" s="21">
        <v>1</v>
      </c>
      <c r="AT298" s="14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8" s="21" t="str">
        <f>IF(ISBLANK(Table2[[#This Row],[device_model]]), "", Table2[[#This Row],[device_suggested_area]])</f>
        <v>Rack</v>
      </c>
      <c r="AZ298" s="21" t="s">
        <v>474</v>
      </c>
      <c r="BA298" s="21" t="s">
        <v>36</v>
      </c>
      <c r="BB298" s="21" t="s">
        <v>37</v>
      </c>
      <c r="BC298" s="21" t="s">
        <v>1234</v>
      </c>
      <c r="BD298" s="21" t="s">
        <v>28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2529</v>
      </c>
      <c r="B299" s="21" t="s">
        <v>26</v>
      </c>
      <c r="C299" s="21" t="s">
        <v>128</v>
      </c>
      <c r="D299" s="21" t="s">
        <v>27</v>
      </c>
      <c r="E299" s="24" t="s">
        <v>672</v>
      </c>
      <c r="F299" s="25" t="str">
        <f>IF(ISBLANK(Table2[[#This Row],[unique_id]]), "", Table2[[#This Row],[unique_id]])</f>
        <v>bertram_2_office_pantry_battery_percent</v>
      </c>
      <c r="G299" s="21" t="s">
        <v>518</v>
      </c>
      <c r="H299" s="21" t="s">
        <v>1388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9" s="21" t="str">
        <f>IF(ISBLANK(Table2[[#This Row],[device_model]]), "", Table2[[#This Row],[device_suggested_area]])</f>
        <v>Pantry</v>
      </c>
      <c r="AZ299" s="21" t="s">
        <v>1135</v>
      </c>
      <c r="BA299" s="21" t="s">
        <v>1137</v>
      </c>
      <c r="BB299" s="21" t="s">
        <v>128</v>
      </c>
      <c r="BC299" s="21" t="s">
        <v>476</v>
      </c>
      <c r="BD299" s="21" t="s">
        <v>214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2530</v>
      </c>
      <c r="B300" s="21" t="s">
        <v>26</v>
      </c>
      <c r="C300" s="21" t="s">
        <v>128</v>
      </c>
      <c r="D300" s="21" t="s">
        <v>27</v>
      </c>
      <c r="E300" s="24" t="s">
        <v>673</v>
      </c>
      <c r="F300" s="25" t="str">
        <f>IF(ISBLANK(Table2[[#This Row],[unique_id]]), "", Table2[[#This Row],[unique_id]])</f>
        <v>bertram_2_office_lounge_battery_percent</v>
      </c>
      <c r="G300" s="21" t="s">
        <v>519</v>
      </c>
      <c r="H300" s="21" t="s">
        <v>1388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00" s="21" t="str">
        <f>IF(ISBLANK(Table2[[#This Row],[device_model]]), "", Table2[[#This Row],[device_suggested_area]])</f>
        <v>Lounge</v>
      </c>
      <c r="AZ300" s="21" t="s">
        <v>1135</v>
      </c>
      <c r="BA300" s="21" t="s">
        <v>1137</v>
      </c>
      <c r="BB300" s="21" t="s">
        <v>128</v>
      </c>
      <c r="BC300" s="21" t="s">
        <v>476</v>
      </c>
      <c r="BD300" s="21" t="s">
        <v>196</v>
      </c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2531</v>
      </c>
      <c r="B301" s="21" t="s">
        <v>26</v>
      </c>
      <c r="C301" s="21" t="s">
        <v>128</v>
      </c>
      <c r="D301" s="21" t="s">
        <v>27</v>
      </c>
      <c r="E301" s="24" t="s">
        <v>674</v>
      </c>
      <c r="F301" s="25" t="str">
        <f>IF(ISBLANK(Table2[[#This Row],[unique_id]]), "", Table2[[#This Row],[unique_id]])</f>
        <v>bertram_2_office_dining_battery_percent</v>
      </c>
      <c r="G301" s="21" t="s">
        <v>520</v>
      </c>
      <c r="H301" s="21" t="s">
        <v>1388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01" s="21" t="str">
        <f>IF(ISBLANK(Table2[[#This Row],[device_model]]), "", Table2[[#This Row],[device_suggested_area]])</f>
        <v>Dining</v>
      </c>
      <c r="AZ301" s="21" t="s">
        <v>1135</v>
      </c>
      <c r="BA301" s="21" t="s">
        <v>1137</v>
      </c>
      <c r="BB301" s="21" t="s">
        <v>128</v>
      </c>
      <c r="BC301" s="21" t="s">
        <v>476</v>
      </c>
      <c r="BD301" s="21" t="s">
        <v>195</v>
      </c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2532</v>
      </c>
      <c r="B302" s="21" t="s">
        <v>26</v>
      </c>
      <c r="C302" s="21" t="s">
        <v>128</v>
      </c>
      <c r="D302" s="21" t="s">
        <v>27</v>
      </c>
      <c r="E302" s="24" t="s">
        <v>675</v>
      </c>
      <c r="F302" s="25" t="str">
        <f>IF(ISBLANK(Table2[[#This Row],[unique_id]]), "", Table2[[#This Row],[unique_id]])</f>
        <v>bertram_2_office_basement_battery_percent</v>
      </c>
      <c r="G302" s="21" t="s">
        <v>521</v>
      </c>
      <c r="H302" s="21" t="s">
        <v>1388</v>
      </c>
      <c r="I302" s="21" t="s">
        <v>295</v>
      </c>
      <c r="M302" s="21" t="s">
        <v>136</v>
      </c>
      <c r="T302" s="26"/>
      <c r="V302" s="22"/>
      <c r="W302" s="22"/>
      <c r="X302" s="22"/>
      <c r="Y302" s="22"/>
      <c r="AG302" s="22"/>
      <c r="AH302" s="22"/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2" s="21" t="str">
        <f>IF(ISBLANK(Table2[[#This Row],[device_model]]), "", Table2[[#This Row],[device_suggested_area]])</f>
        <v>Basement</v>
      </c>
      <c r="AZ302" s="21" t="s">
        <v>1135</v>
      </c>
      <c r="BA302" s="21" t="s">
        <v>1137</v>
      </c>
      <c r="BB302" s="21" t="s">
        <v>128</v>
      </c>
      <c r="BC302" s="21" t="s">
        <v>476</v>
      </c>
      <c r="BD302" s="21" t="s">
        <v>213</v>
      </c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2533</v>
      </c>
      <c r="B303" s="21" t="s">
        <v>26</v>
      </c>
      <c r="C303" s="21" t="s">
        <v>183</v>
      </c>
      <c r="D303" s="21" t="s">
        <v>27</v>
      </c>
      <c r="E303" s="21" t="s">
        <v>835</v>
      </c>
      <c r="F303" s="25" t="str">
        <f>IF(ISBLANK(Table2[[#This Row],[unique_id]]), "", Table2[[#This Row],[unique_id]])</f>
        <v>parents_move_battery</v>
      </c>
      <c r="G303" s="21" t="s">
        <v>522</v>
      </c>
      <c r="H303" s="21" t="s">
        <v>1388</v>
      </c>
      <c r="I303" s="21" t="s">
        <v>295</v>
      </c>
      <c r="M303" s="21" t="s">
        <v>136</v>
      </c>
      <c r="T303" s="26"/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2534</v>
      </c>
      <c r="B304" s="21" t="s">
        <v>26</v>
      </c>
      <c r="C304" s="21" t="s">
        <v>183</v>
      </c>
      <c r="D304" s="21" t="s">
        <v>27</v>
      </c>
      <c r="E304" s="21" t="s">
        <v>834</v>
      </c>
      <c r="F304" s="25" t="str">
        <f>IF(ISBLANK(Table2[[#This Row],[unique_id]]), "", Table2[[#This Row],[unique_id]])</f>
        <v>kitchen_move_battery</v>
      </c>
      <c r="G304" s="21" t="s">
        <v>523</v>
      </c>
      <c r="H304" s="21" t="s">
        <v>1388</v>
      </c>
      <c r="I304" s="21" t="s">
        <v>295</v>
      </c>
      <c r="M304" s="21" t="s">
        <v>136</v>
      </c>
      <c r="T304" s="26"/>
      <c r="V304" s="22"/>
      <c r="W304" s="22"/>
      <c r="X304" s="22"/>
      <c r="Y304" s="22"/>
      <c r="AG304" s="22"/>
      <c r="AH304" s="22"/>
      <c r="AS304" s="21"/>
      <c r="AT304" s="23"/>
      <c r="AU304" s="22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4" s="21" t="str">
        <f>IF(ISBLANK(Table2[[#This Row],[device_model]]), "", Table2[[#This Row],[device_suggested_area]])</f>
        <v/>
      </c>
      <c r="BC304" s="22"/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2535</v>
      </c>
      <c r="B305" s="21" t="s">
        <v>26</v>
      </c>
      <c r="C305" s="21" t="s">
        <v>500</v>
      </c>
      <c r="D305" s="21" t="s">
        <v>338</v>
      </c>
      <c r="E305" s="21" t="s">
        <v>337</v>
      </c>
      <c r="F305" s="25" t="str">
        <f>IF(ISBLANK(Table2[[#This Row],[unique_id]]), "", Table2[[#This Row],[unique_id]])</f>
        <v>column_break</v>
      </c>
      <c r="G305" s="21" t="s">
        <v>334</v>
      </c>
      <c r="H305" s="21" t="s">
        <v>1388</v>
      </c>
      <c r="I305" s="21" t="s">
        <v>295</v>
      </c>
      <c r="M305" s="21" t="s">
        <v>335</v>
      </c>
      <c r="N305" s="21" t="s">
        <v>336</v>
      </c>
      <c r="T305" s="26"/>
      <c r="V305" s="22"/>
      <c r="W305" s="22"/>
      <c r="X305" s="22"/>
      <c r="Y305" s="22"/>
      <c r="AG305" s="22"/>
      <c r="AH305" s="22"/>
      <c r="AR305" s="24"/>
      <c r="AS305" s="21"/>
      <c r="AT305" s="15"/>
      <c r="AU305" s="22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5" s="21" t="str">
        <f>IF(ISBLANK(Table2[[#This Row],[device_model]]), "", Table2[[#This Row],[device_suggested_area]])</f>
        <v/>
      </c>
      <c r="BC305" s="22"/>
      <c r="BI305" s="21"/>
      <c r="BJ305" s="21"/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ht="16" customHeight="1">
      <c r="A306" s="21">
        <v>2536</v>
      </c>
      <c r="B306" s="21" t="s">
        <v>26</v>
      </c>
      <c r="C306" s="21" t="s">
        <v>878</v>
      </c>
      <c r="D306" s="21" t="s">
        <v>27</v>
      </c>
      <c r="E306" s="21" t="s">
        <v>935</v>
      </c>
      <c r="F306" s="25" t="str">
        <f>IF(ISBLANK(Table2[[#This Row],[unique_id]]), "", Table2[[#This Row],[unique_id]])</f>
        <v>all_standby</v>
      </c>
      <c r="G306" s="21" t="s">
        <v>936</v>
      </c>
      <c r="H306" s="21" t="s">
        <v>586</v>
      </c>
      <c r="I306" s="21" t="s">
        <v>295</v>
      </c>
      <c r="O306" s="22" t="s">
        <v>889</v>
      </c>
      <c r="R306" s="45"/>
      <c r="T306" s="26" t="s">
        <v>934</v>
      </c>
      <c r="V306" s="22"/>
      <c r="W306" s="22"/>
      <c r="X306" s="22"/>
      <c r="Y306" s="22"/>
      <c r="AG306" s="22"/>
      <c r="AH306" s="22"/>
      <c r="AS306" s="21"/>
      <c r="AT306" s="23"/>
      <c r="AU306" s="22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21" t="str">
        <f>IF(ISBLANK(Table2[[#This Row],[device_model]]), "", Table2[[#This Row],[device_suggested_area]])</f>
        <v/>
      </c>
      <c r="BC306" s="22"/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912</v>
      </c>
      <c r="D307" s="21" t="s">
        <v>149</v>
      </c>
      <c r="E307" s="26" t="s">
        <v>1241</v>
      </c>
      <c r="F307" s="25" t="str">
        <f>IF(ISBLANK(Table2[[#This Row],[unique_id]]), "", Table2[[#This Row],[unique_id]])</f>
        <v>template_lounge_tv_plug_proxy</v>
      </c>
      <c r="G307" s="21" t="s">
        <v>181</v>
      </c>
      <c r="H307" s="21" t="s">
        <v>586</v>
      </c>
      <c r="I307" s="21" t="s">
        <v>295</v>
      </c>
      <c r="O307" s="22" t="s">
        <v>889</v>
      </c>
      <c r="P307" s="21" t="s">
        <v>166</v>
      </c>
      <c r="Q307" s="21" t="s">
        <v>859</v>
      </c>
      <c r="R307" s="45" t="s">
        <v>844</v>
      </c>
      <c r="S307" s="21" t="str">
        <f>Table2[[#This Row],[friendly_name]]</f>
        <v>Lounge TV</v>
      </c>
      <c r="T307" s="26" t="s">
        <v>1238</v>
      </c>
      <c r="V307" s="22"/>
      <c r="W307" s="22"/>
      <c r="X307" s="22"/>
      <c r="Y307" s="22"/>
      <c r="AG307" s="22"/>
      <c r="AH307" s="22"/>
      <c r="AR307" s="24"/>
      <c r="AS307" s="21"/>
      <c r="AT307" s="15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7" s="21" t="str">
        <f>IF(ISBLANK(Table2[[#This Row],[device_model]]), "", Table2[[#This Row],[device_suggested_area]])</f>
        <v>Lounge</v>
      </c>
      <c r="AZ307" s="21" t="s">
        <v>1123</v>
      </c>
      <c r="BA307" s="21" t="s">
        <v>365</v>
      </c>
      <c r="BB307" s="21" t="s">
        <v>236</v>
      </c>
      <c r="BC307" s="21" t="s">
        <v>368</v>
      </c>
      <c r="BD307" s="21" t="s">
        <v>196</v>
      </c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ht="16" customHeight="1">
      <c r="A308" s="21">
        <v>2538</v>
      </c>
      <c r="B308" s="21" t="s">
        <v>26</v>
      </c>
      <c r="C308" s="21" t="s">
        <v>236</v>
      </c>
      <c r="D308" s="21" t="s">
        <v>134</v>
      </c>
      <c r="E308" s="21" t="s">
        <v>1240</v>
      </c>
      <c r="F308" s="25" t="str">
        <f>IF(ISBLANK(Table2[[#This Row],[unique_id]]), "", Table2[[#This Row],[unique_id]])</f>
        <v>lounge_tv_plug</v>
      </c>
      <c r="G308" s="21" t="s">
        <v>181</v>
      </c>
      <c r="H308" s="21" t="s">
        <v>586</v>
      </c>
      <c r="I308" s="21" t="s">
        <v>295</v>
      </c>
      <c r="M308" s="21" t="s">
        <v>261</v>
      </c>
      <c r="O308" s="22" t="s">
        <v>889</v>
      </c>
      <c r="P308" s="21" t="s">
        <v>166</v>
      </c>
      <c r="Q308" s="21" t="s">
        <v>859</v>
      </c>
      <c r="R308" s="45" t="s">
        <v>844</v>
      </c>
      <c r="S308" s="21" t="str">
        <f>Table2[[#This Row],[friendly_name]]</f>
        <v>Lounge TV</v>
      </c>
      <c r="T308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8" s="22"/>
      <c r="W308" s="22"/>
      <c r="X308" s="22"/>
      <c r="Y308" s="22"/>
      <c r="AE308" s="21" t="s">
        <v>254</v>
      </c>
      <c r="AG308" s="22"/>
      <c r="AH308" s="22"/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8" s="21" t="str">
        <f>IF(ISBLANK(Table2[[#This Row],[device_model]]), "", Table2[[#This Row],[device_suggested_area]])</f>
        <v>Lounge</v>
      </c>
      <c r="AZ308" s="21" t="s">
        <v>1123</v>
      </c>
      <c r="BA308" s="21" t="s">
        <v>365</v>
      </c>
      <c r="BB308" s="21" t="s">
        <v>236</v>
      </c>
      <c r="BC308" s="21" t="s">
        <v>368</v>
      </c>
      <c r="BD308" s="21" t="s">
        <v>196</v>
      </c>
      <c r="BG308" s="21" t="s">
        <v>1116</v>
      </c>
      <c r="BH308" s="21" t="s">
        <v>446</v>
      </c>
      <c r="BI308" s="21" t="s">
        <v>355</v>
      </c>
      <c r="BJ308" s="21" t="s">
        <v>438</v>
      </c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9" spans="1:63" ht="16" customHeight="1">
      <c r="A309" s="21">
        <v>2539</v>
      </c>
      <c r="B309" s="21" t="s">
        <v>26</v>
      </c>
      <c r="C309" s="21" t="s">
        <v>912</v>
      </c>
      <c r="D309" s="21" t="s">
        <v>149</v>
      </c>
      <c r="E309" s="26" t="s">
        <v>1093</v>
      </c>
      <c r="F309" s="25" t="str">
        <f>IF(ISBLANK(Table2[[#This Row],[unique_id]]), "", Table2[[#This Row],[unique_id]])</f>
        <v>template_lounge_sub_plug_proxy</v>
      </c>
      <c r="G309" s="21" t="s">
        <v>893</v>
      </c>
      <c r="H309" s="21" t="s">
        <v>586</v>
      </c>
      <c r="I309" s="21" t="s">
        <v>295</v>
      </c>
      <c r="O309" s="22" t="s">
        <v>889</v>
      </c>
      <c r="P309" s="21" t="s">
        <v>166</v>
      </c>
      <c r="Q309" s="21" t="s">
        <v>859</v>
      </c>
      <c r="R309" s="45" t="s">
        <v>844</v>
      </c>
      <c r="S309" s="21" t="str">
        <f>Table2[[#This Row],[friendly_name]]</f>
        <v>Lounge Sub</v>
      </c>
      <c r="T309" s="26" t="s">
        <v>1238</v>
      </c>
      <c r="V309" s="22"/>
      <c r="W309" s="22"/>
      <c r="X309" s="22"/>
      <c r="Y309" s="22"/>
      <c r="AG309" s="22"/>
      <c r="AH309" s="22"/>
      <c r="AR309" s="24"/>
      <c r="AS309" s="21"/>
      <c r="AT309" s="15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9" s="21" t="str">
        <f>IF(ISBLANK(Table2[[#This Row],[device_model]]), "", Table2[[#This Row],[device_suggested_area]])</f>
        <v>Lounge</v>
      </c>
      <c r="AZ309" s="21" t="s">
        <v>1166</v>
      </c>
      <c r="BA309" s="24" t="s">
        <v>366</v>
      </c>
      <c r="BB309" s="21" t="s">
        <v>236</v>
      </c>
      <c r="BC309" s="21" t="s">
        <v>367</v>
      </c>
      <c r="BD309" s="21" t="s">
        <v>196</v>
      </c>
      <c r="BI309" s="21"/>
      <c r="BJ309" s="21"/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ht="16" customHeight="1">
      <c r="A310" s="21">
        <v>2540</v>
      </c>
      <c r="B310" s="21" t="s">
        <v>26</v>
      </c>
      <c r="C310" s="21" t="s">
        <v>236</v>
      </c>
      <c r="D310" s="21" t="s">
        <v>134</v>
      </c>
      <c r="E310" s="21" t="s">
        <v>944</v>
      </c>
      <c r="F310" s="25" t="str">
        <f>IF(ISBLANK(Table2[[#This Row],[unique_id]]), "", Table2[[#This Row],[unique_id]])</f>
        <v>lounge_sub_plug</v>
      </c>
      <c r="G310" s="21" t="s">
        <v>893</v>
      </c>
      <c r="H310" s="21" t="s">
        <v>586</v>
      </c>
      <c r="I310" s="21" t="s">
        <v>295</v>
      </c>
      <c r="M310" s="21" t="s">
        <v>261</v>
      </c>
      <c r="O310" s="22" t="s">
        <v>889</v>
      </c>
      <c r="P310" s="21" t="s">
        <v>166</v>
      </c>
      <c r="Q310" s="21" t="s">
        <v>859</v>
      </c>
      <c r="R310" s="45" t="s">
        <v>844</v>
      </c>
      <c r="S310" s="21" t="str">
        <f>Table2[[#This Row],[friendly_name]]</f>
        <v>Lounge Sub</v>
      </c>
      <c r="T310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10" s="22"/>
      <c r="W310" s="22"/>
      <c r="X310" s="22"/>
      <c r="Y310" s="22"/>
      <c r="AE310" s="21" t="s">
        <v>894</v>
      </c>
      <c r="AG310" s="22"/>
      <c r="AH310" s="22"/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10" s="21" t="str">
        <f>IF(ISBLANK(Table2[[#This Row],[device_model]]), "", Table2[[#This Row],[device_suggested_area]])</f>
        <v>Lounge</v>
      </c>
      <c r="AZ310" s="21" t="s">
        <v>1166</v>
      </c>
      <c r="BA310" s="24" t="s">
        <v>366</v>
      </c>
      <c r="BB310" s="21" t="s">
        <v>236</v>
      </c>
      <c r="BC310" s="21" t="s">
        <v>367</v>
      </c>
      <c r="BD310" s="21" t="s">
        <v>196</v>
      </c>
      <c r="BG310" s="21" t="s">
        <v>1116</v>
      </c>
      <c r="BH310" s="21" t="s">
        <v>446</v>
      </c>
      <c r="BI310" s="21" t="s">
        <v>345</v>
      </c>
      <c r="BJ310" s="21" t="s">
        <v>428</v>
      </c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11" spans="1:63" ht="16" customHeight="1">
      <c r="A311" s="21">
        <v>2541</v>
      </c>
      <c r="B311" s="21" t="s">
        <v>26</v>
      </c>
      <c r="C311" s="21" t="s">
        <v>912</v>
      </c>
      <c r="D311" s="21" t="s">
        <v>149</v>
      </c>
      <c r="E311" s="26" t="s">
        <v>1094</v>
      </c>
      <c r="F311" s="25" t="str">
        <f>IF(ISBLANK(Table2[[#This Row],[unique_id]]), "", Table2[[#This Row],[unique_id]])</f>
        <v>template_study_outlet_plug_proxy</v>
      </c>
      <c r="G311" s="21" t="s">
        <v>229</v>
      </c>
      <c r="H311" s="21" t="s">
        <v>586</v>
      </c>
      <c r="I311" s="21" t="s">
        <v>295</v>
      </c>
      <c r="O311" s="22" t="s">
        <v>889</v>
      </c>
      <c r="P311" s="21" t="s">
        <v>166</v>
      </c>
      <c r="Q311" s="21" t="s">
        <v>859</v>
      </c>
      <c r="R311" s="21" t="s">
        <v>586</v>
      </c>
      <c r="S311" s="21" t="str">
        <f>Table2[[#This Row],[friendly_name]]</f>
        <v>Study Outlet</v>
      </c>
      <c r="T311" s="26" t="s">
        <v>1237</v>
      </c>
      <c r="V311" s="22"/>
      <c r="W311" s="22"/>
      <c r="X311" s="22"/>
      <c r="Y311" s="22"/>
      <c r="AG311" s="22"/>
      <c r="AH311" s="22"/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11" s="21" t="str">
        <f>IF(ISBLANK(Table2[[#This Row],[device_model]]), "", Table2[[#This Row],[device_suggested_area]])</f>
        <v>Study</v>
      </c>
      <c r="AZ311" s="21" t="s">
        <v>1163</v>
      </c>
      <c r="BA311" s="24" t="s">
        <v>366</v>
      </c>
      <c r="BB311" s="21" t="s">
        <v>236</v>
      </c>
      <c r="BC311" s="21" t="s">
        <v>367</v>
      </c>
      <c r="BD311" s="21" t="s">
        <v>362</v>
      </c>
      <c r="BI311" s="21"/>
      <c r="BJ311" s="21"/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ht="16" customHeight="1">
      <c r="A312" s="21">
        <v>2542</v>
      </c>
      <c r="B312" s="21" t="s">
        <v>26</v>
      </c>
      <c r="C312" s="21" t="s">
        <v>236</v>
      </c>
      <c r="D312" s="21" t="s">
        <v>134</v>
      </c>
      <c r="E312" s="21" t="s">
        <v>945</v>
      </c>
      <c r="F312" s="25" t="str">
        <f>IF(ISBLANK(Table2[[#This Row],[unique_id]]), "", Table2[[#This Row],[unique_id]])</f>
        <v>study_outlet_plug</v>
      </c>
      <c r="G312" s="21" t="s">
        <v>229</v>
      </c>
      <c r="H312" s="21" t="s">
        <v>586</v>
      </c>
      <c r="I312" s="21" t="s">
        <v>295</v>
      </c>
      <c r="M312" s="21" t="s">
        <v>261</v>
      </c>
      <c r="O312" s="22" t="s">
        <v>889</v>
      </c>
      <c r="P312" s="21" t="s">
        <v>166</v>
      </c>
      <c r="Q312" s="21" t="s">
        <v>859</v>
      </c>
      <c r="R312" s="21" t="s">
        <v>586</v>
      </c>
      <c r="S312" s="21" t="str">
        <f>Table2[[#This Row],[friendly_name]]</f>
        <v>Study Outlet</v>
      </c>
      <c r="T312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12" s="22"/>
      <c r="W312" s="22"/>
      <c r="X312" s="22"/>
      <c r="Y312" s="22"/>
      <c r="AE312" s="21" t="s">
        <v>255</v>
      </c>
      <c r="AG312" s="22"/>
      <c r="AH312" s="22"/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12" s="21" t="str">
        <f>IF(ISBLANK(Table2[[#This Row],[device_model]]), "", Table2[[#This Row],[device_suggested_area]])</f>
        <v>Study</v>
      </c>
      <c r="AZ312" s="21" t="s">
        <v>1163</v>
      </c>
      <c r="BA312" s="24" t="s">
        <v>366</v>
      </c>
      <c r="BB312" s="21" t="s">
        <v>236</v>
      </c>
      <c r="BC312" s="21" t="s">
        <v>367</v>
      </c>
      <c r="BD312" s="21" t="s">
        <v>362</v>
      </c>
      <c r="BG312" s="21" t="s">
        <v>1116</v>
      </c>
      <c r="BH312" s="21" t="s">
        <v>446</v>
      </c>
      <c r="BI312" s="21" t="s">
        <v>357</v>
      </c>
      <c r="BJ312" s="21" t="s">
        <v>440</v>
      </c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3" spans="1:63" ht="16" customHeight="1">
      <c r="A313" s="21">
        <v>2543</v>
      </c>
      <c r="B313" s="21" t="s">
        <v>26</v>
      </c>
      <c r="C313" s="21" t="s">
        <v>912</v>
      </c>
      <c r="D313" s="21" t="s">
        <v>149</v>
      </c>
      <c r="E313" s="26" t="s">
        <v>1095</v>
      </c>
      <c r="F313" s="25" t="str">
        <f>IF(ISBLANK(Table2[[#This Row],[unique_id]]), "", Table2[[#This Row],[unique_id]])</f>
        <v>template_office_outlet_plug_proxy</v>
      </c>
      <c r="G313" s="21" t="s">
        <v>228</v>
      </c>
      <c r="H313" s="21" t="s">
        <v>586</v>
      </c>
      <c r="I313" s="21" t="s">
        <v>295</v>
      </c>
      <c r="O313" s="22" t="s">
        <v>889</v>
      </c>
      <c r="P313" s="21" t="s">
        <v>166</v>
      </c>
      <c r="Q313" s="21" t="s">
        <v>859</v>
      </c>
      <c r="R313" s="21" t="s">
        <v>586</v>
      </c>
      <c r="S313" s="21" t="str">
        <f>Table2[[#This Row],[friendly_name]]</f>
        <v>Office Outlet</v>
      </c>
      <c r="T313" s="26" t="s">
        <v>1237</v>
      </c>
      <c r="V313" s="22"/>
      <c r="W313" s="22"/>
      <c r="X313" s="22"/>
      <c r="Y313" s="22"/>
      <c r="AG313" s="22"/>
      <c r="AH313" s="22"/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3" s="21" t="str">
        <f>IF(ISBLANK(Table2[[#This Row],[device_model]]), "", Table2[[#This Row],[device_suggested_area]])</f>
        <v>Office</v>
      </c>
      <c r="AZ313" s="21" t="s">
        <v>1163</v>
      </c>
      <c r="BA313" s="24" t="s">
        <v>366</v>
      </c>
      <c r="BB313" s="21" t="s">
        <v>236</v>
      </c>
      <c r="BC313" s="21" t="s">
        <v>367</v>
      </c>
      <c r="BD313" s="21" t="s">
        <v>215</v>
      </c>
      <c r="BI313" s="21"/>
      <c r="BJ313" s="21"/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ht="16" customHeight="1">
      <c r="A314" s="21">
        <v>2544</v>
      </c>
      <c r="B314" s="21" t="s">
        <v>26</v>
      </c>
      <c r="C314" s="21" t="s">
        <v>236</v>
      </c>
      <c r="D314" s="21" t="s">
        <v>134</v>
      </c>
      <c r="E314" s="21" t="s">
        <v>946</v>
      </c>
      <c r="F314" s="25" t="str">
        <f>IF(ISBLANK(Table2[[#This Row],[unique_id]]), "", Table2[[#This Row],[unique_id]])</f>
        <v>office_outlet_plug</v>
      </c>
      <c r="G314" s="21" t="s">
        <v>228</v>
      </c>
      <c r="H314" s="21" t="s">
        <v>586</v>
      </c>
      <c r="I314" s="21" t="s">
        <v>295</v>
      </c>
      <c r="M314" s="21" t="s">
        <v>261</v>
      </c>
      <c r="O314" s="22" t="s">
        <v>889</v>
      </c>
      <c r="P314" s="21" t="s">
        <v>166</v>
      </c>
      <c r="Q314" s="21" t="s">
        <v>859</v>
      </c>
      <c r="R314" s="21" t="s">
        <v>586</v>
      </c>
      <c r="S314" s="21" t="str">
        <f>Table2[[#This Row],[friendly_name]]</f>
        <v>Office Outlet</v>
      </c>
      <c r="T314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4" s="22"/>
      <c r="W314" s="22"/>
      <c r="X314" s="22"/>
      <c r="Y314" s="22"/>
      <c r="AE314" s="21" t="s">
        <v>255</v>
      </c>
      <c r="AG314" s="22"/>
      <c r="AH314" s="22"/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4" s="21" t="str">
        <f>IF(ISBLANK(Table2[[#This Row],[device_model]]), "", Table2[[#This Row],[device_suggested_area]])</f>
        <v>Office</v>
      </c>
      <c r="AZ314" s="21" t="s">
        <v>1163</v>
      </c>
      <c r="BA314" s="24" t="s">
        <v>366</v>
      </c>
      <c r="BB314" s="21" t="s">
        <v>236</v>
      </c>
      <c r="BC314" s="21" t="s">
        <v>367</v>
      </c>
      <c r="BD314" s="21" t="s">
        <v>215</v>
      </c>
      <c r="BG314" s="21" t="s">
        <v>1117</v>
      </c>
      <c r="BH314" s="21" t="s">
        <v>446</v>
      </c>
      <c r="BI314" s="21" t="s">
        <v>358</v>
      </c>
      <c r="BJ314" s="21" t="s">
        <v>441</v>
      </c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5" spans="1:63" ht="16" customHeight="1">
      <c r="A315" s="21">
        <v>2545</v>
      </c>
      <c r="B315" s="21" t="s">
        <v>26</v>
      </c>
      <c r="C315" s="21" t="s">
        <v>912</v>
      </c>
      <c r="D315" s="21" t="s">
        <v>149</v>
      </c>
      <c r="E315" s="26" t="s">
        <v>1096</v>
      </c>
      <c r="F315" s="25" t="str">
        <f>IF(ISBLANK(Table2[[#This Row],[unique_id]]), "", Table2[[#This Row],[unique_id]])</f>
        <v>template_kitchen_dish_washer_plug_proxy</v>
      </c>
      <c r="G315" s="21" t="s">
        <v>231</v>
      </c>
      <c r="H315" s="21" t="s">
        <v>586</v>
      </c>
      <c r="I315" s="21" t="s">
        <v>295</v>
      </c>
      <c r="O315" s="22" t="s">
        <v>889</v>
      </c>
      <c r="P315" s="21" t="s">
        <v>166</v>
      </c>
      <c r="Q315" s="21" t="s">
        <v>860</v>
      </c>
      <c r="R315" s="21" t="s">
        <v>870</v>
      </c>
      <c r="S315" s="21" t="str">
        <f>Table2[[#This Row],[friendly_name]]</f>
        <v>Dish Washer</v>
      </c>
      <c r="T315" s="26" t="s">
        <v>1237</v>
      </c>
      <c r="V315" s="22"/>
      <c r="W315" s="22"/>
      <c r="X315" s="22"/>
      <c r="Y315" s="22"/>
      <c r="AG315" s="22"/>
      <c r="AH315" s="22"/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5" s="21" t="str">
        <f>IF(ISBLANK(Table2[[#This Row],[device_model]]), "", Table2[[#This Row],[device_suggested_area]])</f>
        <v>Kitchen</v>
      </c>
      <c r="AZ315" s="21" t="s">
        <v>231</v>
      </c>
      <c r="BA315" s="24" t="s">
        <v>366</v>
      </c>
      <c r="BB315" s="21" t="s">
        <v>236</v>
      </c>
      <c r="BC315" s="21" t="s">
        <v>367</v>
      </c>
      <c r="BD315" s="21" t="s">
        <v>208</v>
      </c>
      <c r="BI315" s="21"/>
      <c r="BJ315" s="21"/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ht="16" customHeight="1">
      <c r="A316" s="21">
        <v>2546</v>
      </c>
      <c r="B316" s="21" t="s">
        <v>26</v>
      </c>
      <c r="C316" s="21" t="s">
        <v>236</v>
      </c>
      <c r="D316" s="21" t="s">
        <v>134</v>
      </c>
      <c r="E316" s="21" t="s">
        <v>947</v>
      </c>
      <c r="F316" s="25" t="str">
        <f>IF(ISBLANK(Table2[[#This Row],[unique_id]]), "", Table2[[#This Row],[unique_id]])</f>
        <v>kitchen_dish_washer_plug</v>
      </c>
      <c r="G316" s="21" t="s">
        <v>231</v>
      </c>
      <c r="H316" s="21" t="s">
        <v>586</v>
      </c>
      <c r="I316" s="21" t="s">
        <v>295</v>
      </c>
      <c r="M316" s="21" t="s">
        <v>261</v>
      </c>
      <c r="O316" s="22" t="s">
        <v>889</v>
      </c>
      <c r="P316" s="21" t="s">
        <v>166</v>
      </c>
      <c r="Q316" s="21" t="s">
        <v>860</v>
      </c>
      <c r="R316" s="21" t="s">
        <v>870</v>
      </c>
      <c r="S316" s="21" t="str">
        <f>Table2[[#This Row],[friendly_name]]</f>
        <v>Dish Washer</v>
      </c>
      <c r="T316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6" s="22"/>
      <c r="W316" s="22"/>
      <c r="X316" s="22"/>
      <c r="Y316" s="22"/>
      <c r="AE316" s="21" t="s">
        <v>248</v>
      </c>
      <c r="AG316" s="22"/>
      <c r="AH316" s="22"/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6" s="21" t="str">
        <f>IF(ISBLANK(Table2[[#This Row],[device_model]]), "", Table2[[#This Row],[device_suggested_area]])</f>
        <v>Kitchen</v>
      </c>
      <c r="AZ316" s="21" t="s">
        <v>231</v>
      </c>
      <c r="BA316" s="24" t="s">
        <v>366</v>
      </c>
      <c r="BB316" s="21" t="s">
        <v>236</v>
      </c>
      <c r="BC316" s="21" t="s">
        <v>367</v>
      </c>
      <c r="BD316" s="21" t="s">
        <v>208</v>
      </c>
      <c r="BG316" s="21" t="s">
        <v>1116</v>
      </c>
      <c r="BH316" s="21" t="s">
        <v>446</v>
      </c>
      <c r="BI316" s="21" t="s">
        <v>348</v>
      </c>
      <c r="BJ316" s="21" t="s">
        <v>431</v>
      </c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7" spans="1:63" ht="16" customHeight="1">
      <c r="A317" s="21">
        <v>2547</v>
      </c>
      <c r="B317" s="21" t="s">
        <v>26</v>
      </c>
      <c r="C317" s="21" t="s">
        <v>912</v>
      </c>
      <c r="D317" s="21" t="s">
        <v>149</v>
      </c>
      <c r="E317" s="26" t="s">
        <v>1097</v>
      </c>
      <c r="F317" s="25" t="str">
        <f>IF(ISBLANK(Table2[[#This Row],[unique_id]]), "", Table2[[#This Row],[unique_id]])</f>
        <v>template_laundry_clothes_dryer_plug_proxy</v>
      </c>
      <c r="G317" s="21" t="s">
        <v>232</v>
      </c>
      <c r="H317" s="21" t="s">
        <v>586</v>
      </c>
      <c r="I317" s="21" t="s">
        <v>295</v>
      </c>
      <c r="O317" s="22" t="s">
        <v>889</v>
      </c>
      <c r="P317" s="21" t="s">
        <v>166</v>
      </c>
      <c r="Q317" s="21" t="s">
        <v>860</v>
      </c>
      <c r="R317" s="21" t="s">
        <v>870</v>
      </c>
      <c r="S317" s="21" t="str">
        <f>Table2[[#This Row],[friendly_name]]</f>
        <v>Clothes Dryer</v>
      </c>
      <c r="T317" s="26" t="s">
        <v>1237</v>
      </c>
      <c r="V317" s="22"/>
      <c r="W317" s="22"/>
      <c r="X317" s="22"/>
      <c r="Y317" s="22"/>
      <c r="AG317" s="22"/>
      <c r="AH317" s="22"/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7" s="21" t="str">
        <f>IF(ISBLANK(Table2[[#This Row],[device_model]]), "", Table2[[#This Row],[device_suggested_area]])</f>
        <v>Laundry</v>
      </c>
      <c r="AZ317" s="21" t="s">
        <v>232</v>
      </c>
      <c r="BA317" s="24" t="s">
        <v>366</v>
      </c>
      <c r="BB317" s="21" t="s">
        <v>236</v>
      </c>
      <c r="BC317" s="21" t="s">
        <v>367</v>
      </c>
      <c r="BD317" s="21" t="s">
        <v>216</v>
      </c>
      <c r="BI317" s="21"/>
      <c r="BJ317" s="21"/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236</v>
      </c>
      <c r="D318" s="21" t="s">
        <v>134</v>
      </c>
      <c r="E318" s="21" t="s">
        <v>948</v>
      </c>
      <c r="F318" s="25" t="str">
        <f>IF(ISBLANK(Table2[[#This Row],[unique_id]]), "", Table2[[#This Row],[unique_id]])</f>
        <v>laundry_clothes_dryer_plug</v>
      </c>
      <c r="G318" s="21" t="s">
        <v>232</v>
      </c>
      <c r="H318" s="21" t="s">
        <v>586</v>
      </c>
      <c r="I318" s="21" t="s">
        <v>295</v>
      </c>
      <c r="M318" s="21" t="s">
        <v>261</v>
      </c>
      <c r="O318" s="22" t="s">
        <v>889</v>
      </c>
      <c r="P318" s="21" t="s">
        <v>166</v>
      </c>
      <c r="Q318" s="21" t="s">
        <v>860</v>
      </c>
      <c r="R318" s="21" t="s">
        <v>870</v>
      </c>
      <c r="S318" s="21" t="str">
        <f>Table2[[#This Row],[friendly_name]]</f>
        <v>Clothes Dryer</v>
      </c>
      <c r="T318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8" s="22"/>
      <c r="W318" s="22"/>
      <c r="X318" s="22"/>
      <c r="Y318" s="22"/>
      <c r="AE318" s="21" t="s">
        <v>249</v>
      </c>
      <c r="AG318" s="22"/>
      <c r="AH318" s="22"/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8" s="21" t="str">
        <f>IF(ISBLANK(Table2[[#This Row],[device_model]]), "", Table2[[#This Row],[device_suggested_area]])</f>
        <v>Laundry</v>
      </c>
      <c r="AZ318" s="21" t="s">
        <v>232</v>
      </c>
      <c r="BA318" s="24" t="s">
        <v>366</v>
      </c>
      <c r="BB318" s="21" t="s">
        <v>236</v>
      </c>
      <c r="BC318" s="21" t="s">
        <v>367</v>
      </c>
      <c r="BD318" s="21" t="s">
        <v>216</v>
      </c>
      <c r="BG318" s="21" t="s">
        <v>1116</v>
      </c>
      <c r="BH318" s="21" t="s">
        <v>446</v>
      </c>
      <c r="BI318" s="21" t="s">
        <v>349</v>
      </c>
      <c r="BJ318" s="21" t="s">
        <v>432</v>
      </c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9" spans="1:63" ht="16" customHeight="1">
      <c r="A319" s="21">
        <v>2549</v>
      </c>
      <c r="B319" s="21" t="s">
        <v>26</v>
      </c>
      <c r="C319" s="21" t="s">
        <v>912</v>
      </c>
      <c r="D319" s="21" t="s">
        <v>149</v>
      </c>
      <c r="E319" s="26" t="s">
        <v>1098</v>
      </c>
      <c r="F319" s="25" t="str">
        <f>IF(ISBLANK(Table2[[#This Row],[unique_id]]), "", Table2[[#This Row],[unique_id]])</f>
        <v>template_laundry_washing_machine_plug_proxy</v>
      </c>
      <c r="G319" s="21" t="s">
        <v>230</v>
      </c>
      <c r="H319" s="21" t="s">
        <v>586</v>
      </c>
      <c r="I319" s="21" t="s">
        <v>295</v>
      </c>
      <c r="O319" s="22" t="s">
        <v>889</v>
      </c>
      <c r="P319" s="21" t="s">
        <v>166</v>
      </c>
      <c r="Q319" s="21" t="s">
        <v>860</v>
      </c>
      <c r="R319" s="21" t="s">
        <v>870</v>
      </c>
      <c r="S319" s="21" t="str">
        <f>Table2[[#This Row],[friendly_name]]</f>
        <v>Washing Machine</v>
      </c>
      <c r="T319" s="26" t="s">
        <v>1237</v>
      </c>
      <c r="V319" s="22"/>
      <c r="W319" s="22"/>
      <c r="X319" s="22"/>
      <c r="Y319" s="22"/>
      <c r="AG319" s="22"/>
      <c r="AH319" s="22"/>
      <c r="AS319" s="21"/>
      <c r="AT319" s="23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9" s="21" t="str">
        <f>IF(ISBLANK(Table2[[#This Row],[device_model]]), "", Table2[[#This Row],[device_suggested_area]])</f>
        <v>Laundry</v>
      </c>
      <c r="AZ319" s="21" t="s">
        <v>230</v>
      </c>
      <c r="BA319" s="24" t="s">
        <v>366</v>
      </c>
      <c r="BB319" s="21" t="s">
        <v>236</v>
      </c>
      <c r="BC319" s="21" t="s">
        <v>367</v>
      </c>
      <c r="BD319" s="21" t="s">
        <v>216</v>
      </c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236</v>
      </c>
      <c r="D320" s="21" t="s">
        <v>134</v>
      </c>
      <c r="E320" s="21" t="s">
        <v>949</v>
      </c>
      <c r="F320" s="25" t="str">
        <f>IF(ISBLANK(Table2[[#This Row],[unique_id]]), "", Table2[[#This Row],[unique_id]])</f>
        <v>laundry_washing_machine_plug</v>
      </c>
      <c r="G320" s="21" t="s">
        <v>230</v>
      </c>
      <c r="H320" s="21" t="s">
        <v>586</v>
      </c>
      <c r="I320" s="21" t="s">
        <v>295</v>
      </c>
      <c r="M320" s="21" t="s">
        <v>261</v>
      </c>
      <c r="O320" s="22" t="s">
        <v>889</v>
      </c>
      <c r="P320" s="21" t="s">
        <v>166</v>
      </c>
      <c r="Q320" s="21" t="s">
        <v>860</v>
      </c>
      <c r="R320" s="21" t="s">
        <v>870</v>
      </c>
      <c r="S320" s="21" t="str">
        <f>Table2[[#This Row],[friendly_name]]</f>
        <v>Washing Machine</v>
      </c>
      <c r="T320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20" s="22"/>
      <c r="W320" s="22"/>
      <c r="X320" s="22"/>
      <c r="Y320" s="22"/>
      <c r="AE320" s="21" t="s">
        <v>250</v>
      </c>
      <c r="AG320" s="22"/>
      <c r="AH320" s="22"/>
      <c r="AS320" s="21"/>
      <c r="AT320" s="23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20" s="21" t="str">
        <f>IF(ISBLANK(Table2[[#This Row],[device_model]]), "", Table2[[#This Row],[device_suggested_area]])</f>
        <v>Laundry</v>
      </c>
      <c r="AZ320" s="21" t="s">
        <v>230</v>
      </c>
      <c r="BA320" s="24" t="s">
        <v>366</v>
      </c>
      <c r="BB320" s="21" t="s">
        <v>236</v>
      </c>
      <c r="BC320" s="21" t="s">
        <v>367</v>
      </c>
      <c r="BD320" s="21" t="s">
        <v>216</v>
      </c>
      <c r="BG320" s="21" t="s">
        <v>1116</v>
      </c>
      <c r="BH320" s="21" t="s">
        <v>446</v>
      </c>
      <c r="BI320" s="21" t="s">
        <v>350</v>
      </c>
      <c r="BJ320" s="21" t="s">
        <v>433</v>
      </c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21" spans="1:63" ht="16" customHeight="1">
      <c r="A321" s="21">
        <v>2551</v>
      </c>
      <c r="B321" s="21" t="s">
        <v>26</v>
      </c>
      <c r="C321" s="21" t="s">
        <v>912</v>
      </c>
      <c r="D321" s="21" t="s">
        <v>149</v>
      </c>
      <c r="E321" s="26" t="s">
        <v>1099</v>
      </c>
      <c r="F321" s="25" t="str">
        <f>IF(ISBLANK(Table2[[#This Row],[unique_id]]), "", Table2[[#This Row],[unique_id]])</f>
        <v>template_kitchen_coffee_machine_plug_proxy</v>
      </c>
      <c r="G321" s="21" t="s">
        <v>135</v>
      </c>
      <c r="H321" s="21" t="s">
        <v>586</v>
      </c>
      <c r="I321" s="21" t="s">
        <v>295</v>
      </c>
      <c r="O321" s="22" t="s">
        <v>889</v>
      </c>
      <c r="P321" s="21" t="s">
        <v>166</v>
      </c>
      <c r="Q321" s="21" t="s">
        <v>860</v>
      </c>
      <c r="R321" s="21" t="s">
        <v>870</v>
      </c>
      <c r="S321" s="21" t="str">
        <f>Table2[[#This Row],[friendly_name]]</f>
        <v>Coffee Machine</v>
      </c>
      <c r="T321" s="26" t="s">
        <v>1237</v>
      </c>
      <c r="V321" s="22"/>
      <c r="W321" s="22"/>
      <c r="X321" s="22"/>
      <c r="Y321" s="22"/>
      <c r="AG321" s="22"/>
      <c r="AH321" s="22"/>
      <c r="AS321" s="21"/>
      <c r="AT321" s="23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21" s="21" t="str">
        <f>IF(ISBLANK(Table2[[#This Row],[device_model]]), "", Table2[[#This Row],[device_suggested_area]])</f>
        <v>Kitchen</v>
      </c>
      <c r="AZ321" s="21" t="s">
        <v>135</v>
      </c>
      <c r="BA321" s="24" t="s">
        <v>366</v>
      </c>
      <c r="BB321" s="21" t="s">
        <v>236</v>
      </c>
      <c r="BC321" s="21" t="s">
        <v>367</v>
      </c>
      <c r="BD321" s="21" t="s">
        <v>208</v>
      </c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26</v>
      </c>
      <c r="C322" s="21" t="s">
        <v>236</v>
      </c>
      <c r="D322" s="21" t="s">
        <v>134</v>
      </c>
      <c r="E322" s="21" t="s">
        <v>950</v>
      </c>
      <c r="F322" s="25" t="str">
        <f>IF(ISBLANK(Table2[[#This Row],[unique_id]]), "", Table2[[#This Row],[unique_id]])</f>
        <v>kitchen_coffee_machine_plug</v>
      </c>
      <c r="G322" s="21" t="s">
        <v>135</v>
      </c>
      <c r="H322" s="21" t="s">
        <v>586</v>
      </c>
      <c r="I322" s="21" t="s">
        <v>295</v>
      </c>
      <c r="M322" s="21" t="s">
        <v>261</v>
      </c>
      <c r="O322" s="22" t="s">
        <v>889</v>
      </c>
      <c r="P322" s="21" t="s">
        <v>166</v>
      </c>
      <c r="Q322" s="21" t="s">
        <v>860</v>
      </c>
      <c r="R322" s="21" t="s">
        <v>870</v>
      </c>
      <c r="S322" s="21" t="str">
        <f>Table2[[#This Row],[friendly_name]]</f>
        <v>Coffee Machine</v>
      </c>
      <c r="T322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22" s="22"/>
      <c r="W322" s="22"/>
      <c r="X322" s="22"/>
      <c r="Y322" s="22"/>
      <c r="AE322" s="21" t="s">
        <v>251</v>
      </c>
      <c r="AG322" s="22"/>
      <c r="AH322" s="22"/>
      <c r="AS322" s="21"/>
      <c r="AT322" s="23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22" s="21" t="str">
        <f>IF(ISBLANK(Table2[[#This Row],[device_model]]), "", Table2[[#This Row],[device_suggested_area]])</f>
        <v>Kitchen</v>
      </c>
      <c r="AZ322" s="21" t="s">
        <v>135</v>
      </c>
      <c r="BA322" s="21" t="s">
        <v>366</v>
      </c>
      <c r="BB322" s="21" t="s">
        <v>236</v>
      </c>
      <c r="BC322" s="21" t="s">
        <v>367</v>
      </c>
      <c r="BD322" s="21" t="s">
        <v>208</v>
      </c>
      <c r="BG322" s="21" t="s">
        <v>1116</v>
      </c>
      <c r="BH322" s="21" t="s">
        <v>446</v>
      </c>
      <c r="BI322" s="21" t="s">
        <v>351</v>
      </c>
      <c r="BJ322" s="21" t="s">
        <v>434</v>
      </c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3" spans="1:63" ht="16" customHeight="1">
      <c r="A323" s="21">
        <v>2553</v>
      </c>
      <c r="B323" s="21" t="s">
        <v>26</v>
      </c>
      <c r="C323" s="21" t="s">
        <v>912</v>
      </c>
      <c r="D323" s="21" t="s">
        <v>149</v>
      </c>
      <c r="E323" s="26" t="s">
        <v>1100</v>
      </c>
      <c r="F323" s="25" t="str">
        <f>IF(ISBLANK(Table2[[#This Row],[unique_id]]), "", Table2[[#This Row],[unique_id]])</f>
        <v>template_kitchen_fridge_plug_proxy</v>
      </c>
      <c r="G323" s="21" t="s">
        <v>226</v>
      </c>
      <c r="H323" s="21" t="s">
        <v>586</v>
      </c>
      <c r="I323" s="21" t="s">
        <v>295</v>
      </c>
      <c r="O323" s="22" t="s">
        <v>889</v>
      </c>
      <c r="P323" s="21" t="s">
        <v>166</v>
      </c>
      <c r="Q323" s="21" t="s">
        <v>859</v>
      </c>
      <c r="R323" s="21" t="s">
        <v>871</v>
      </c>
      <c r="S323" s="21" t="str">
        <f>Table2[[#This Row],[friendly_name]]</f>
        <v>Kitchen Fridge</v>
      </c>
      <c r="T323" s="26" t="s">
        <v>1238</v>
      </c>
      <c r="V323" s="22"/>
      <c r="W323" s="22"/>
      <c r="X323" s="22"/>
      <c r="Y323" s="22"/>
      <c r="AG323" s="22"/>
      <c r="AH323" s="22"/>
      <c r="AS323" s="21"/>
      <c r="AT323" s="23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3" s="21" t="str">
        <f>IF(ISBLANK(Table2[[#This Row],[device_model]]), "", Table2[[#This Row],[device_suggested_area]])</f>
        <v>Kitchen</v>
      </c>
      <c r="AZ323" s="21" t="s">
        <v>1167</v>
      </c>
      <c r="BA323" s="21" t="s">
        <v>365</v>
      </c>
      <c r="BB323" s="21" t="s">
        <v>236</v>
      </c>
      <c r="BC323" s="21" t="s">
        <v>368</v>
      </c>
      <c r="BD323" s="21" t="s">
        <v>208</v>
      </c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236</v>
      </c>
      <c r="D324" s="21" t="s">
        <v>134</v>
      </c>
      <c r="E324" s="21" t="s">
        <v>951</v>
      </c>
      <c r="F324" s="25" t="str">
        <f>IF(ISBLANK(Table2[[#This Row],[unique_id]]), "", Table2[[#This Row],[unique_id]])</f>
        <v>kitchen_fridge_plug</v>
      </c>
      <c r="G324" s="21" t="s">
        <v>226</v>
      </c>
      <c r="H324" s="21" t="s">
        <v>586</v>
      </c>
      <c r="I324" s="21" t="s">
        <v>295</v>
      </c>
      <c r="M324" s="21" t="s">
        <v>261</v>
      </c>
      <c r="O324" s="22" t="s">
        <v>889</v>
      </c>
      <c r="P324" s="21" t="s">
        <v>166</v>
      </c>
      <c r="Q324" s="21" t="s">
        <v>859</v>
      </c>
      <c r="R324" s="21" t="s">
        <v>871</v>
      </c>
      <c r="S324" s="21" t="str">
        <f>Table2[[#This Row],[friendly_name]]</f>
        <v>Kitchen Fridge</v>
      </c>
      <c r="T324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4" s="22"/>
      <c r="W324" s="22"/>
      <c r="X324" s="22"/>
      <c r="Y324" s="22"/>
      <c r="AE324" s="21" t="s">
        <v>252</v>
      </c>
      <c r="AG324" s="22"/>
      <c r="AH324" s="22"/>
      <c r="AS324" s="21"/>
      <c r="AT324" s="23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4" s="21" t="str">
        <f>IF(ISBLANK(Table2[[#This Row],[device_model]]), "", Table2[[#This Row],[device_suggested_area]])</f>
        <v>Kitchen</v>
      </c>
      <c r="AZ324" s="21" t="s">
        <v>1167</v>
      </c>
      <c r="BA324" s="21" t="s">
        <v>365</v>
      </c>
      <c r="BB324" s="21" t="s">
        <v>236</v>
      </c>
      <c r="BC324" s="21" t="s">
        <v>368</v>
      </c>
      <c r="BD324" s="21" t="s">
        <v>208</v>
      </c>
      <c r="BG324" s="21" t="s">
        <v>1116</v>
      </c>
      <c r="BH324" s="21" t="s">
        <v>446</v>
      </c>
      <c r="BI324" s="21" t="s">
        <v>352</v>
      </c>
      <c r="BJ324" s="21" t="s">
        <v>435</v>
      </c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5" spans="1:63" ht="16" customHeight="1">
      <c r="A325" s="21">
        <v>2555</v>
      </c>
      <c r="B325" s="21" t="s">
        <v>26</v>
      </c>
      <c r="C325" s="21" t="s">
        <v>912</v>
      </c>
      <c r="D325" s="21" t="s">
        <v>149</v>
      </c>
      <c r="E325" s="26" t="s">
        <v>1101</v>
      </c>
      <c r="F325" s="25" t="str">
        <f>IF(ISBLANK(Table2[[#This Row],[unique_id]]), "", Table2[[#This Row],[unique_id]])</f>
        <v>template_deck_freezer_plug_proxy</v>
      </c>
      <c r="G325" s="21" t="s">
        <v>227</v>
      </c>
      <c r="H325" s="21" t="s">
        <v>586</v>
      </c>
      <c r="I325" s="21" t="s">
        <v>295</v>
      </c>
      <c r="O325" s="22" t="s">
        <v>889</v>
      </c>
      <c r="P325" s="21" t="s">
        <v>166</v>
      </c>
      <c r="Q325" s="21" t="s">
        <v>859</v>
      </c>
      <c r="R325" s="21" t="s">
        <v>871</v>
      </c>
      <c r="S325" s="21" t="str">
        <f>Table2[[#This Row],[friendly_name]]</f>
        <v>Deck Freezer</v>
      </c>
      <c r="T325" s="26" t="s">
        <v>1238</v>
      </c>
      <c r="V325" s="22"/>
      <c r="W325" s="22"/>
      <c r="X325" s="22"/>
      <c r="Y325" s="22"/>
      <c r="AG325" s="22"/>
      <c r="AH325" s="22"/>
      <c r="AS325" s="21"/>
      <c r="AT325" s="23"/>
      <c r="AU325" s="21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5" s="21" t="str">
        <f>IF(ISBLANK(Table2[[#This Row],[device_model]]), "", Table2[[#This Row],[device_suggested_area]])</f>
        <v>Deck</v>
      </c>
      <c r="AZ325" s="21" t="s">
        <v>1168</v>
      </c>
      <c r="BA325" s="21" t="s">
        <v>365</v>
      </c>
      <c r="BB325" s="21" t="s">
        <v>236</v>
      </c>
      <c r="BC325" s="21" t="s">
        <v>368</v>
      </c>
      <c r="BD325" s="21" t="s">
        <v>363</v>
      </c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236</v>
      </c>
      <c r="D326" s="21" t="s">
        <v>134</v>
      </c>
      <c r="E326" s="21" t="s">
        <v>952</v>
      </c>
      <c r="F326" s="25" t="str">
        <f>IF(ISBLANK(Table2[[#This Row],[unique_id]]), "", Table2[[#This Row],[unique_id]])</f>
        <v>deck_freezer_plug</v>
      </c>
      <c r="G326" s="21" t="s">
        <v>227</v>
      </c>
      <c r="H326" s="21" t="s">
        <v>586</v>
      </c>
      <c r="I326" s="21" t="s">
        <v>295</v>
      </c>
      <c r="M326" s="21" t="s">
        <v>261</v>
      </c>
      <c r="O326" s="22" t="s">
        <v>889</v>
      </c>
      <c r="P326" s="21" t="s">
        <v>166</v>
      </c>
      <c r="Q326" s="21" t="s">
        <v>859</v>
      </c>
      <c r="R326" s="21" t="s">
        <v>871</v>
      </c>
      <c r="S326" s="21" t="str">
        <f>Table2[[#This Row],[friendly_name]]</f>
        <v>Deck Freezer</v>
      </c>
      <c r="T326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6" s="22"/>
      <c r="W326" s="22"/>
      <c r="X326" s="22"/>
      <c r="Y326" s="22"/>
      <c r="AE326" s="21" t="s">
        <v>253</v>
      </c>
      <c r="AG326" s="22"/>
      <c r="AH326" s="22"/>
      <c r="AS326" s="21"/>
      <c r="AT326" s="23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6" s="21" t="str">
        <f>IF(ISBLANK(Table2[[#This Row],[device_model]]), "", Table2[[#This Row],[device_suggested_area]])</f>
        <v>Deck</v>
      </c>
      <c r="AZ326" s="21" t="s">
        <v>1168</v>
      </c>
      <c r="BA326" s="21" t="s">
        <v>365</v>
      </c>
      <c r="BB326" s="21" t="s">
        <v>236</v>
      </c>
      <c r="BC326" s="21" t="s">
        <v>368</v>
      </c>
      <c r="BD326" s="21" t="s">
        <v>363</v>
      </c>
      <c r="BG326" s="21" t="s">
        <v>1116</v>
      </c>
      <c r="BH326" s="21" t="s">
        <v>446</v>
      </c>
      <c r="BI326" s="21" t="s">
        <v>353</v>
      </c>
      <c r="BJ326" s="21" t="s">
        <v>436</v>
      </c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7" spans="1:63" ht="16" customHeight="1">
      <c r="A327" s="21">
        <v>2557</v>
      </c>
      <c r="B327" s="21" t="s">
        <v>26</v>
      </c>
      <c r="C327" s="21" t="s">
        <v>912</v>
      </c>
      <c r="D327" s="21" t="s">
        <v>149</v>
      </c>
      <c r="E327" s="26" t="s">
        <v>1102</v>
      </c>
      <c r="F327" s="25" t="str">
        <f>IF(ISBLANK(Table2[[#This Row],[unique_id]]), "", Table2[[#This Row],[unique_id]])</f>
        <v>template_study_battery_charger_plug_proxy</v>
      </c>
      <c r="G327" s="21" t="s">
        <v>234</v>
      </c>
      <c r="H327" s="21" t="s">
        <v>586</v>
      </c>
      <c r="I327" s="21" t="s">
        <v>295</v>
      </c>
      <c r="O327" s="22" t="s">
        <v>889</v>
      </c>
      <c r="P327" s="21" t="s">
        <v>166</v>
      </c>
      <c r="Q327" s="21" t="s">
        <v>859</v>
      </c>
      <c r="R327" s="21" t="s">
        <v>586</v>
      </c>
      <c r="S327" s="21" t="str">
        <f>Table2[[#This Row],[friendly_name]]</f>
        <v>Battery Charger</v>
      </c>
      <c r="T327" s="26" t="s">
        <v>1237</v>
      </c>
      <c r="V327" s="22"/>
      <c r="W327" s="22"/>
      <c r="X327" s="22"/>
      <c r="Y327" s="22"/>
      <c r="AG327" s="22"/>
      <c r="AH327" s="22"/>
      <c r="AS327" s="21"/>
      <c r="AT327" s="23"/>
      <c r="AU327" s="21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7" s="21" t="str">
        <f>IF(ISBLANK(Table2[[#This Row],[device_model]]), "", Table2[[#This Row],[device_suggested_area]])</f>
        <v>Study</v>
      </c>
      <c r="AZ327" s="21" t="s">
        <v>234</v>
      </c>
      <c r="BA327" s="24" t="s">
        <v>366</v>
      </c>
      <c r="BB327" s="21" t="s">
        <v>236</v>
      </c>
      <c r="BC327" s="21" t="s">
        <v>367</v>
      </c>
      <c r="BD327" s="21" t="s">
        <v>362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236</v>
      </c>
      <c r="D328" s="21" t="s">
        <v>134</v>
      </c>
      <c r="E328" s="21" t="s">
        <v>953</v>
      </c>
      <c r="F328" s="25" t="str">
        <f>IF(ISBLANK(Table2[[#This Row],[unique_id]]), "", Table2[[#This Row],[unique_id]])</f>
        <v>study_battery_charger_plug</v>
      </c>
      <c r="G328" s="21" t="s">
        <v>234</v>
      </c>
      <c r="H328" s="21" t="s">
        <v>586</v>
      </c>
      <c r="I328" s="21" t="s">
        <v>295</v>
      </c>
      <c r="M328" s="21" t="s">
        <v>261</v>
      </c>
      <c r="O328" s="22" t="s">
        <v>889</v>
      </c>
      <c r="P328" s="21" t="s">
        <v>166</v>
      </c>
      <c r="Q328" s="21" t="s">
        <v>859</v>
      </c>
      <c r="R328" s="21" t="s">
        <v>586</v>
      </c>
      <c r="S328" s="21" t="str">
        <f>Table2[[#This Row],[friendly_name]]</f>
        <v>Battery Charger</v>
      </c>
      <c r="T328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8" s="22"/>
      <c r="W328" s="22"/>
      <c r="X328" s="22"/>
      <c r="Y328" s="22"/>
      <c r="AE328" s="21" t="s">
        <v>259</v>
      </c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8" s="21" t="str">
        <f>IF(ISBLANK(Table2[[#This Row],[device_model]]), "", Table2[[#This Row],[device_suggested_area]])</f>
        <v>Study</v>
      </c>
      <c r="AZ328" s="21" t="s">
        <v>234</v>
      </c>
      <c r="BA328" s="24" t="s">
        <v>366</v>
      </c>
      <c r="BB328" s="21" t="s">
        <v>236</v>
      </c>
      <c r="BC328" s="21" t="s">
        <v>367</v>
      </c>
      <c r="BD328" s="21" t="s">
        <v>362</v>
      </c>
      <c r="BG328" s="21" t="s">
        <v>1116</v>
      </c>
      <c r="BH328" s="21" t="s">
        <v>446</v>
      </c>
      <c r="BI328" s="21" t="s">
        <v>346</v>
      </c>
      <c r="BJ328" s="21" t="s">
        <v>429</v>
      </c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9" spans="1:63" ht="16" customHeight="1">
      <c r="A329" s="21">
        <v>2559</v>
      </c>
      <c r="B329" s="21" t="s">
        <v>26</v>
      </c>
      <c r="C329" s="21" t="s">
        <v>912</v>
      </c>
      <c r="D329" s="21" t="s">
        <v>149</v>
      </c>
      <c r="E329" s="26" t="s">
        <v>1103</v>
      </c>
      <c r="F329" s="25" t="str">
        <f>IF(ISBLANK(Table2[[#This Row],[unique_id]]), "", Table2[[#This Row],[unique_id]])</f>
        <v>template_laundry_vacuum_charger_plug_proxy</v>
      </c>
      <c r="G329" s="21" t="s">
        <v>233</v>
      </c>
      <c r="H329" s="21" t="s">
        <v>586</v>
      </c>
      <c r="I329" s="21" t="s">
        <v>295</v>
      </c>
      <c r="O329" s="22" t="s">
        <v>889</v>
      </c>
      <c r="P329" s="21" t="s">
        <v>166</v>
      </c>
      <c r="Q329" s="21" t="s">
        <v>859</v>
      </c>
      <c r="R329" s="21" t="s">
        <v>586</v>
      </c>
      <c r="S329" s="21" t="str">
        <f>Table2[[#This Row],[friendly_name]]</f>
        <v>Vacuum Charger</v>
      </c>
      <c r="T329" s="26" t="s">
        <v>1237</v>
      </c>
      <c r="V329" s="22"/>
      <c r="W329" s="22"/>
      <c r="X329" s="22"/>
      <c r="Y329" s="22"/>
      <c r="AG329" s="22"/>
      <c r="AH329" s="22"/>
      <c r="AS329" s="21"/>
      <c r="AT329" s="23"/>
      <c r="AU329" s="21" t="s">
        <v>134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9" s="21" t="str">
        <f>IF(ISBLANK(Table2[[#This Row],[device_model]]), "", Table2[[#This Row],[device_suggested_area]])</f>
        <v>Laundry</v>
      </c>
      <c r="AZ329" s="21" t="s">
        <v>233</v>
      </c>
      <c r="BA329" s="24" t="s">
        <v>366</v>
      </c>
      <c r="BB329" s="21" t="s">
        <v>236</v>
      </c>
      <c r="BC329" s="21" t="s">
        <v>367</v>
      </c>
      <c r="BD329" s="21" t="s">
        <v>216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236</v>
      </c>
      <c r="D330" s="21" t="s">
        <v>134</v>
      </c>
      <c r="E330" s="21" t="s">
        <v>954</v>
      </c>
      <c r="F330" s="25" t="str">
        <f>IF(ISBLANK(Table2[[#This Row],[unique_id]]), "", Table2[[#This Row],[unique_id]])</f>
        <v>laundry_vacuum_charger_plug</v>
      </c>
      <c r="G330" s="21" t="s">
        <v>233</v>
      </c>
      <c r="H330" s="21" t="s">
        <v>586</v>
      </c>
      <c r="I330" s="21" t="s">
        <v>295</v>
      </c>
      <c r="M330" s="21" t="s">
        <v>261</v>
      </c>
      <c r="O330" s="22" t="s">
        <v>889</v>
      </c>
      <c r="P330" s="21" t="s">
        <v>166</v>
      </c>
      <c r="Q330" s="21" t="s">
        <v>859</v>
      </c>
      <c r="R330" s="21" t="s">
        <v>586</v>
      </c>
      <c r="S330" s="21" t="str">
        <f>Table2[[#This Row],[friendly_name]]</f>
        <v>Vacuum Charger</v>
      </c>
      <c r="T330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30" s="22"/>
      <c r="W330" s="22"/>
      <c r="X330" s="22"/>
      <c r="Y330" s="22"/>
      <c r="AE330" s="21" t="s">
        <v>259</v>
      </c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30" s="21" t="str">
        <f>IF(ISBLANK(Table2[[#This Row],[device_model]]), "", Table2[[#This Row],[device_suggested_area]])</f>
        <v>Laundry</v>
      </c>
      <c r="AZ330" s="21" t="s">
        <v>233</v>
      </c>
      <c r="BA330" s="24" t="s">
        <v>366</v>
      </c>
      <c r="BB330" s="21" t="s">
        <v>236</v>
      </c>
      <c r="BC330" s="21" t="s">
        <v>367</v>
      </c>
      <c r="BD330" s="21" t="s">
        <v>216</v>
      </c>
      <c r="BG330" s="21" t="s">
        <v>1117</v>
      </c>
      <c r="BH330" s="21" t="s">
        <v>446</v>
      </c>
      <c r="BI330" s="21" t="s">
        <v>347</v>
      </c>
      <c r="BJ330" s="21" t="s">
        <v>430</v>
      </c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31" spans="1:63" ht="16" customHeight="1">
      <c r="A331" s="21">
        <v>2561</v>
      </c>
      <c r="B331" s="21" t="s">
        <v>26</v>
      </c>
      <c r="C331" s="21" t="s">
        <v>912</v>
      </c>
      <c r="D331" s="21" t="s">
        <v>149</v>
      </c>
      <c r="E331" s="26" t="s">
        <v>1242</v>
      </c>
      <c r="F331" s="25" t="str">
        <f>IF(ISBLANK(Table2[[#This Row],[unique_id]]), "", Table2[[#This Row],[unique_id]])</f>
        <v>template_ada_tablet_plug_proxy</v>
      </c>
      <c r="G331" s="21" t="s">
        <v>925</v>
      </c>
      <c r="H331" s="21" t="s">
        <v>586</v>
      </c>
      <c r="I331" s="21" t="s">
        <v>295</v>
      </c>
      <c r="O331" s="22" t="s">
        <v>889</v>
      </c>
      <c r="P331" s="21" t="s">
        <v>166</v>
      </c>
      <c r="Q331" s="21" t="s">
        <v>859</v>
      </c>
      <c r="R331" s="45" t="s">
        <v>844</v>
      </c>
      <c r="S331" s="21" t="str">
        <f>Table2[[#This Row],[friendly_name]]</f>
        <v>Ada Tablet</v>
      </c>
      <c r="T331" s="26" t="s">
        <v>1237</v>
      </c>
      <c r="V331" s="22"/>
      <c r="W331" s="22"/>
      <c r="X331" s="22"/>
      <c r="Y331" s="22"/>
      <c r="AG331" s="22"/>
      <c r="AH331" s="22"/>
      <c r="AR331" s="24"/>
      <c r="AS331" s="21"/>
      <c r="AT331" s="15"/>
      <c r="AU331" s="21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31" s="21" t="str">
        <f>IF(ISBLANK(Table2[[#This Row],[device_model]]), "", Table2[[#This Row],[device_suggested_area]])</f>
        <v>Lounge</v>
      </c>
      <c r="AZ331" s="21" t="s">
        <v>925</v>
      </c>
      <c r="BA331" s="24" t="s">
        <v>366</v>
      </c>
      <c r="BB331" s="21" t="s">
        <v>236</v>
      </c>
      <c r="BC331" s="21" t="s">
        <v>367</v>
      </c>
      <c r="BD331" s="21" t="s">
        <v>196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236</v>
      </c>
      <c r="D332" s="21" t="s">
        <v>134</v>
      </c>
      <c r="E332" s="21" t="s">
        <v>1243</v>
      </c>
      <c r="F332" s="25" t="str">
        <f>IF(ISBLANK(Table2[[#This Row],[unique_id]]), "", Table2[[#This Row],[unique_id]])</f>
        <v>ada_tablet_plug</v>
      </c>
      <c r="G332" s="21" t="s">
        <v>925</v>
      </c>
      <c r="H332" s="21" t="s">
        <v>586</v>
      </c>
      <c r="I332" s="21" t="s">
        <v>295</v>
      </c>
      <c r="M332" s="21" t="s">
        <v>261</v>
      </c>
      <c r="O332" s="22" t="s">
        <v>889</v>
      </c>
      <c r="P332" s="21" t="s">
        <v>166</v>
      </c>
      <c r="Q332" s="21" t="s">
        <v>859</v>
      </c>
      <c r="R332" s="45" t="s">
        <v>844</v>
      </c>
      <c r="S332" s="21" t="str">
        <f>Table2[[#This Row],[friendly_name]]</f>
        <v>Ada Tablet</v>
      </c>
      <c r="T332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32" s="22"/>
      <c r="W332" s="22"/>
      <c r="X332" s="22"/>
      <c r="Y332" s="22"/>
      <c r="AE332" s="21" t="s">
        <v>926</v>
      </c>
      <c r="AG332" s="22"/>
      <c r="AH332" s="22"/>
      <c r="AR332" s="24"/>
      <c r="AS332" s="21"/>
      <c r="AT332" s="15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32" s="21" t="str">
        <f>IF(ISBLANK(Table2[[#This Row],[device_model]]), "", Table2[[#This Row],[device_suggested_area]])</f>
        <v>Lounge</v>
      </c>
      <c r="AZ332" s="21" t="s">
        <v>925</v>
      </c>
      <c r="BA332" s="24" t="s">
        <v>366</v>
      </c>
      <c r="BB332" s="21" t="s">
        <v>236</v>
      </c>
      <c r="BC332" s="21" t="s">
        <v>367</v>
      </c>
      <c r="BD332" s="21" t="s">
        <v>196</v>
      </c>
      <c r="BG332" s="21" t="s">
        <v>1116</v>
      </c>
      <c r="BH332" s="21" t="s">
        <v>446</v>
      </c>
      <c r="BI332" s="21" t="s">
        <v>901</v>
      </c>
      <c r="BJ332" s="21" t="s">
        <v>658</v>
      </c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1244</v>
      </c>
      <c r="F333" s="25" t="str">
        <f>IF(ISBLANK(Table2[[#This Row],[unique_id]]), "", Table2[[#This Row],[unique_id]])</f>
        <v>template_server_flo_plug_proxy</v>
      </c>
      <c r="G333" s="21" t="s">
        <v>909</v>
      </c>
      <c r="H333" s="21" t="s">
        <v>586</v>
      </c>
      <c r="I333" s="21" t="s">
        <v>295</v>
      </c>
      <c r="O333" s="22" t="s">
        <v>889</v>
      </c>
      <c r="R333" s="21" t="s">
        <v>904</v>
      </c>
      <c r="S333" s="21" t="str">
        <f>Table2[[#This Row],[friendly_name]]</f>
        <v>Server Flo</v>
      </c>
      <c r="T333" s="26" t="s">
        <v>1237</v>
      </c>
      <c r="V333" s="22"/>
      <c r="W333" s="22"/>
      <c r="X333" s="22"/>
      <c r="Y333" s="22"/>
      <c r="AG333" s="22"/>
      <c r="AH333" s="22"/>
      <c r="AR333" s="24"/>
      <c r="AS333" s="21"/>
      <c r="AT333" s="15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3" s="21" t="str">
        <f>IF(ISBLANK(Table2[[#This Row],[device_model]]), "", Table2[[#This Row],[device_suggested_area]])</f>
        <v>Rack</v>
      </c>
      <c r="AZ333" s="21" t="s">
        <v>1225</v>
      </c>
      <c r="BA333" s="24" t="s">
        <v>366</v>
      </c>
      <c r="BB333" s="21" t="s">
        <v>236</v>
      </c>
      <c r="BC333" s="21" t="s">
        <v>367</v>
      </c>
      <c r="BD333" s="21" t="s">
        <v>28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1245</v>
      </c>
      <c r="F334" s="25" t="str">
        <f>IF(ISBLANK(Table2[[#This Row],[unique_id]]), "", Table2[[#This Row],[unique_id]])</f>
        <v>server_flo_plug</v>
      </c>
      <c r="G334" s="21" t="s">
        <v>909</v>
      </c>
      <c r="H334" s="21" t="s">
        <v>586</v>
      </c>
      <c r="I334" s="21" t="s">
        <v>295</v>
      </c>
      <c r="M334" s="21" t="s">
        <v>261</v>
      </c>
      <c r="O334" s="22" t="s">
        <v>889</v>
      </c>
      <c r="R334" s="21" t="s">
        <v>904</v>
      </c>
      <c r="S334" s="21" t="str">
        <f>Table2[[#This Row],[friendly_name]]</f>
        <v>Server Flo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4" s="22"/>
      <c r="W334" s="22"/>
      <c r="X334" s="22"/>
      <c r="Y334" s="22"/>
      <c r="AE334" s="21" t="s">
        <v>256</v>
      </c>
      <c r="AG334" s="22"/>
      <c r="AH334" s="22"/>
      <c r="AR334" s="24"/>
      <c r="AS334" s="21"/>
      <c r="AT334" s="15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4" s="21" t="str">
        <f>IF(ISBLANK(Table2[[#This Row],[device_model]]), "", Table2[[#This Row],[device_suggested_area]])</f>
        <v>Rack</v>
      </c>
      <c r="AZ334" s="21" t="s">
        <v>1225</v>
      </c>
      <c r="BA334" s="24" t="s">
        <v>366</v>
      </c>
      <c r="BB334" s="21" t="s">
        <v>236</v>
      </c>
      <c r="BC334" s="21" t="s">
        <v>367</v>
      </c>
      <c r="BD334" s="21" t="s">
        <v>28</v>
      </c>
      <c r="BG334" s="21" t="s">
        <v>1117</v>
      </c>
      <c r="BH334" s="21" t="s">
        <v>446</v>
      </c>
      <c r="BI334" s="21" t="s">
        <v>907</v>
      </c>
      <c r="BJ334" s="21" t="s">
        <v>902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1246</v>
      </c>
      <c r="F335" s="25" t="str">
        <f>IF(ISBLANK(Table2[[#This Row],[unique_id]]), "", Table2[[#This Row],[unique_id]])</f>
        <v>template_server_meg_plug_proxy</v>
      </c>
      <c r="G335" s="24" t="s">
        <v>908</v>
      </c>
      <c r="H335" s="21" t="s">
        <v>586</v>
      </c>
      <c r="I335" s="21" t="s">
        <v>295</v>
      </c>
      <c r="O335" s="22" t="s">
        <v>889</v>
      </c>
      <c r="R335" s="21" t="s">
        <v>904</v>
      </c>
      <c r="S335" s="21" t="str">
        <f>Table2[[#This Row],[friendly_name]]</f>
        <v>Server Meg</v>
      </c>
      <c r="T335" s="26" t="s">
        <v>1237</v>
      </c>
      <c r="V335" s="22"/>
      <c r="W335" s="22"/>
      <c r="X335" s="22"/>
      <c r="Y335" s="22"/>
      <c r="AG335" s="22"/>
      <c r="AH335" s="22"/>
      <c r="AR335" s="24"/>
      <c r="AS335" s="21"/>
      <c r="AT335" s="15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5" s="21" t="str">
        <f>IF(ISBLANK(Table2[[#This Row],[device_model]]), "", Table2[[#This Row],[device_suggested_area]])</f>
        <v>Rack</v>
      </c>
      <c r="AZ335" s="21" t="s">
        <v>1226</v>
      </c>
      <c r="BA335" s="24" t="s">
        <v>366</v>
      </c>
      <c r="BB335" s="21" t="s">
        <v>236</v>
      </c>
      <c r="BC335" s="21" t="s">
        <v>367</v>
      </c>
      <c r="BD335" s="21" t="s">
        <v>28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1247</v>
      </c>
      <c r="F336" s="25" t="str">
        <f>IF(ISBLANK(Table2[[#This Row],[unique_id]]), "", Table2[[#This Row],[unique_id]])</f>
        <v>server_meg_plug</v>
      </c>
      <c r="G336" s="24" t="s">
        <v>908</v>
      </c>
      <c r="H336" s="21" t="s">
        <v>586</v>
      </c>
      <c r="I336" s="21" t="s">
        <v>295</v>
      </c>
      <c r="M336" s="21" t="s">
        <v>261</v>
      </c>
      <c r="O336" s="22" t="s">
        <v>889</v>
      </c>
      <c r="R336" s="21" t="s">
        <v>904</v>
      </c>
      <c r="S336" s="21" t="str">
        <f>Table2[[#This Row],[friendly_name]]</f>
        <v>Server Meg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6" s="22"/>
      <c r="W336" s="22"/>
      <c r="X336" s="22"/>
      <c r="Y336" s="22"/>
      <c r="AE336" s="21" t="s">
        <v>256</v>
      </c>
      <c r="AG336" s="22"/>
      <c r="AH336" s="22"/>
      <c r="AR336" s="24"/>
      <c r="AS336" s="21"/>
      <c r="AT336" s="15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6" s="21" t="str">
        <f>IF(ISBLANK(Table2[[#This Row],[device_model]]), "", Table2[[#This Row],[device_suggested_area]])</f>
        <v>Rack</v>
      </c>
      <c r="AZ336" s="21" t="s">
        <v>1226</v>
      </c>
      <c r="BA336" s="24" t="s">
        <v>366</v>
      </c>
      <c r="BB336" s="21" t="s">
        <v>236</v>
      </c>
      <c r="BC336" s="21" t="s">
        <v>367</v>
      </c>
      <c r="BD336" s="21" t="s">
        <v>28</v>
      </c>
      <c r="BG336" s="21" t="s">
        <v>1117</v>
      </c>
      <c r="BH336" s="21" t="s">
        <v>446</v>
      </c>
      <c r="BI336" s="21" t="s">
        <v>906</v>
      </c>
      <c r="BJ336" s="21" t="s">
        <v>903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7" spans="1:63" s="31" customFormat="1" ht="16" customHeight="1">
      <c r="A337" s="21">
        <v>2567</v>
      </c>
      <c r="B337" s="31" t="s">
        <v>26</v>
      </c>
      <c r="C337" s="31" t="s">
        <v>912</v>
      </c>
      <c r="D337" s="31" t="s">
        <v>149</v>
      </c>
      <c r="E337" s="32" t="s">
        <v>1045</v>
      </c>
      <c r="F337" s="33" t="str">
        <f>IF(ISBLANK(Table2[[#This Row],[unique_id]]), "", Table2[[#This Row],[unique_id]])</f>
        <v>template_old_rack_outlet_plug_proxy</v>
      </c>
      <c r="G337" s="31" t="s">
        <v>225</v>
      </c>
      <c r="H337" s="31" t="s">
        <v>586</v>
      </c>
      <c r="I337" s="31" t="s">
        <v>295</v>
      </c>
      <c r="O337" s="34" t="s">
        <v>889</v>
      </c>
      <c r="T33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7" s="34"/>
      <c r="W337" s="34"/>
      <c r="X337" s="34"/>
      <c r="Y337" s="34"/>
      <c r="Z337" s="34"/>
      <c r="AA337" s="34"/>
      <c r="AG337" s="34"/>
      <c r="AH337" s="34"/>
      <c r="AT337" s="35"/>
      <c r="AU337" s="3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1" t="s">
        <v>1163</v>
      </c>
      <c r="BA337" s="31" t="s">
        <v>365</v>
      </c>
      <c r="BB337" s="31" t="s">
        <v>236</v>
      </c>
      <c r="BC337" s="31" t="s">
        <v>368</v>
      </c>
      <c r="BD337" s="31" t="s">
        <v>28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s="31" customFormat="1" ht="16" customHeight="1">
      <c r="A338" s="21">
        <v>2568</v>
      </c>
      <c r="B338" s="31" t="s">
        <v>26</v>
      </c>
      <c r="C338" s="31" t="s">
        <v>236</v>
      </c>
      <c r="D338" s="31" t="s">
        <v>134</v>
      </c>
      <c r="E338" s="31" t="s">
        <v>1043</v>
      </c>
      <c r="F338" s="33" t="str">
        <f>IF(ISBLANK(Table2[[#This Row],[unique_id]]), "", Table2[[#This Row],[unique_id]])</f>
        <v>old_rack_outlet_plug</v>
      </c>
      <c r="G338" s="31" t="s">
        <v>225</v>
      </c>
      <c r="H338" s="31" t="s">
        <v>586</v>
      </c>
      <c r="I338" s="31" t="s">
        <v>295</v>
      </c>
      <c r="O338" s="34" t="s">
        <v>889</v>
      </c>
      <c r="T338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8" s="34"/>
      <c r="W338" s="34"/>
      <c r="X338" s="34"/>
      <c r="Y338" s="34"/>
      <c r="Z338" s="34"/>
      <c r="AA338" s="34"/>
      <c r="AG338" s="34"/>
      <c r="AH338" s="34"/>
      <c r="AT338" s="35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1" t="s">
        <v>1163</v>
      </c>
      <c r="BA338" s="31" t="s">
        <v>365</v>
      </c>
      <c r="BB338" s="31" t="s">
        <v>236</v>
      </c>
      <c r="BC338" s="31" t="s">
        <v>368</v>
      </c>
      <c r="BD338" s="31" t="s">
        <v>28</v>
      </c>
      <c r="BG338" s="31" t="s">
        <v>1117</v>
      </c>
      <c r="BH338" s="31" t="s">
        <v>446</v>
      </c>
      <c r="BI338" s="31" t="s">
        <v>361</v>
      </c>
      <c r="BJ338" s="31" t="s">
        <v>444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9" spans="1:63" s="36" customFormat="1" ht="16" customHeight="1">
      <c r="A339" s="21">
        <v>2569</v>
      </c>
      <c r="B339" s="36" t="s">
        <v>26</v>
      </c>
      <c r="C339" s="36" t="s">
        <v>912</v>
      </c>
      <c r="D339" s="36" t="s">
        <v>149</v>
      </c>
      <c r="E339" s="37" t="s">
        <v>1104</v>
      </c>
      <c r="F339" s="38" t="str">
        <f>IF(ISBLANK(Table2[[#This Row],[unique_id]]), "", Table2[[#This Row],[unique_id]])</f>
        <v>template_rack_outlet_plug_proxy</v>
      </c>
      <c r="G339" s="36" t="s">
        <v>225</v>
      </c>
      <c r="H339" s="36" t="s">
        <v>586</v>
      </c>
      <c r="I339" s="36" t="s">
        <v>295</v>
      </c>
      <c r="O339" s="39" t="s">
        <v>889</v>
      </c>
      <c r="P339" s="36" t="s">
        <v>166</v>
      </c>
      <c r="Q339" s="36" t="s">
        <v>859</v>
      </c>
      <c r="R339" s="36" t="s">
        <v>861</v>
      </c>
      <c r="S339" s="36" t="str">
        <f>Table2[[#This Row],[friendly_name]]</f>
        <v>Server Rack</v>
      </c>
      <c r="T339" s="37" t="s">
        <v>1239</v>
      </c>
      <c r="V339" s="39"/>
      <c r="W339" s="39"/>
      <c r="X339" s="39"/>
      <c r="Y339" s="39"/>
      <c r="Z339" s="39"/>
      <c r="AA339" s="39"/>
      <c r="AG339" s="39"/>
      <c r="AH339" s="39"/>
      <c r="AT339" s="40"/>
      <c r="AU339" s="36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1163</v>
      </c>
      <c r="BA339" s="36" t="s">
        <v>1036</v>
      </c>
      <c r="BB339" s="36" t="s">
        <v>1286</v>
      </c>
      <c r="BC339" s="36" t="s">
        <v>1005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6" customFormat="1" ht="16" customHeight="1">
      <c r="A340" s="21">
        <v>2570</v>
      </c>
      <c r="B340" s="36" t="s">
        <v>26</v>
      </c>
      <c r="C340" s="36" t="s">
        <v>789</v>
      </c>
      <c r="D340" s="36" t="s">
        <v>134</v>
      </c>
      <c r="E340" s="36" t="s">
        <v>955</v>
      </c>
      <c r="F340" s="38" t="str">
        <f>IF(ISBLANK(Table2[[#This Row],[unique_id]]), "", Table2[[#This Row],[unique_id]])</f>
        <v>rack_outlet_plug</v>
      </c>
      <c r="G340" s="36" t="s">
        <v>225</v>
      </c>
      <c r="H340" s="36" t="s">
        <v>586</v>
      </c>
      <c r="I340" s="36" t="s">
        <v>295</v>
      </c>
      <c r="M340" s="36" t="s">
        <v>261</v>
      </c>
      <c r="O340" s="39" t="s">
        <v>889</v>
      </c>
      <c r="P340" s="36" t="s">
        <v>166</v>
      </c>
      <c r="Q340" s="36" t="s">
        <v>859</v>
      </c>
      <c r="R340" s="36" t="s">
        <v>861</v>
      </c>
      <c r="S340" s="36" t="str">
        <f>Table2[[#This Row],[friendly_name]]</f>
        <v>Server Rack</v>
      </c>
      <c r="T34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40" s="39"/>
      <c r="W340" s="39"/>
      <c r="X340" s="39"/>
      <c r="Y340" s="39"/>
      <c r="Z340" s="39"/>
      <c r="AA340" s="55" t="s">
        <v>1284</v>
      </c>
      <c r="AE340" s="36" t="s">
        <v>256</v>
      </c>
      <c r="AF340" s="36">
        <v>10</v>
      </c>
      <c r="AG340" s="39" t="s">
        <v>34</v>
      </c>
      <c r="AH340" s="39" t="s">
        <v>1017</v>
      </c>
      <c r="AJ340" s="36" t="str">
        <f>_xlfn.CONCAT("homeassistant/entity/", Table2[[#This Row],[entity_namespace]], "/tasmota/",Table2[[#This Row],[unique_id]], "/config")</f>
        <v>homeassistant/entity/switch/tasmota/rack_outlet_plug/config</v>
      </c>
      <c r="AK340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40" s="36" t="str">
        <f>_xlfn.CONCAT("tasmota/device/",Table2[[#This Row],[unique_id]], "/cmnd/POWER")</f>
        <v>tasmota/device/rack_outlet_plug/cmnd/POWER</v>
      </c>
      <c r="AM34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40" s="36" t="s">
        <v>1037</v>
      </c>
      <c r="AO340" s="36" t="s">
        <v>1038</v>
      </c>
      <c r="AP340" s="36" t="s">
        <v>1026</v>
      </c>
      <c r="AQ340" s="36" t="s">
        <v>1027</v>
      </c>
      <c r="AR340" s="36" t="s">
        <v>1108</v>
      </c>
      <c r="AS340" s="36">
        <v>1</v>
      </c>
      <c r="AT340" s="41" t="str">
        <f>HYPERLINK(_xlfn.CONCAT("http://", Table2[[#This Row],[connection_ip]], "/?"))</f>
        <v>http://10.0.6.102/?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40" s="21" t="str">
        <f>IF(ISBLANK(Table2[[#This Row],[device_model]]), "", Table2[[#This Row],[device_suggested_area]])</f>
        <v>Rack</v>
      </c>
      <c r="AZ340" s="36" t="s">
        <v>1163</v>
      </c>
      <c r="BA340" s="36" t="s">
        <v>1036</v>
      </c>
      <c r="BB340" s="36" t="s">
        <v>1286</v>
      </c>
      <c r="BC340" s="36" t="s">
        <v>1005</v>
      </c>
      <c r="BD340" s="36" t="s">
        <v>28</v>
      </c>
      <c r="BH340" s="36" t="s">
        <v>446</v>
      </c>
      <c r="BI340" s="36" t="s">
        <v>1035</v>
      </c>
      <c r="BJ340" s="36" t="s">
        <v>1034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41" spans="1:63" s="36" customFormat="1" ht="16" customHeight="1">
      <c r="A341" s="21">
        <v>2571</v>
      </c>
      <c r="B341" s="36" t="s">
        <v>26</v>
      </c>
      <c r="C341" s="36" t="s">
        <v>789</v>
      </c>
      <c r="D341" s="36" t="s">
        <v>27</v>
      </c>
      <c r="E341" s="36" t="s">
        <v>1105</v>
      </c>
      <c r="F341" s="38" t="str">
        <f>IF(ISBLANK(Table2[[#This Row],[unique_id]]), "", Table2[[#This Row],[unique_id]])</f>
        <v>rack_outlet_plug_energy_power</v>
      </c>
      <c r="G341" s="36" t="s">
        <v>225</v>
      </c>
      <c r="H341" s="36" t="s">
        <v>586</v>
      </c>
      <c r="I341" s="36" t="s">
        <v>295</v>
      </c>
      <c r="O341" s="39"/>
      <c r="T341" s="37"/>
      <c r="V341" s="39"/>
      <c r="W341" s="39"/>
      <c r="X341" s="39"/>
      <c r="Y341" s="39"/>
      <c r="Z341" s="39"/>
      <c r="AA341" s="39"/>
      <c r="AB341" s="36" t="s">
        <v>31</v>
      </c>
      <c r="AC341" s="36" t="s">
        <v>332</v>
      </c>
      <c r="AD341" s="36" t="s">
        <v>1018</v>
      </c>
      <c r="AF341" s="36">
        <v>10</v>
      </c>
      <c r="AG341" s="39" t="s">
        <v>34</v>
      </c>
      <c r="AH341" s="39" t="s">
        <v>1017</v>
      </c>
      <c r="AJ341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4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4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41" s="36" t="s">
        <v>1037</v>
      </c>
      <c r="AO341" s="36" t="s">
        <v>1038</v>
      </c>
      <c r="AP341" s="36" t="s">
        <v>1026</v>
      </c>
      <c r="AQ341" s="36" t="s">
        <v>1027</v>
      </c>
      <c r="AR341" s="36" t="s">
        <v>1280</v>
      </c>
      <c r="AS341" s="36">
        <v>1</v>
      </c>
      <c r="AT341" s="4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41" s="21" t="str">
        <f>IF(ISBLANK(Table2[[#This Row],[device_model]]), "", Table2[[#This Row],[device_suggested_area]])</f>
        <v>Rack</v>
      </c>
      <c r="AZ341" s="36" t="s">
        <v>1163</v>
      </c>
      <c r="BA341" s="36" t="s">
        <v>1036</v>
      </c>
      <c r="BB341" s="36" t="s">
        <v>1286</v>
      </c>
      <c r="BC341" s="36" t="s">
        <v>1005</v>
      </c>
      <c r="BD341" s="36" t="s">
        <v>28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s="36" customFormat="1" ht="16" customHeight="1">
      <c r="A342" s="21">
        <v>2572</v>
      </c>
      <c r="B342" s="36" t="s">
        <v>26</v>
      </c>
      <c r="C342" s="36" t="s">
        <v>789</v>
      </c>
      <c r="D342" s="36" t="s">
        <v>27</v>
      </c>
      <c r="E342" s="36" t="s">
        <v>1106</v>
      </c>
      <c r="F342" s="38" t="str">
        <f>IF(ISBLANK(Table2[[#This Row],[unique_id]]), "", Table2[[#This Row],[unique_id]])</f>
        <v>rack_outlet_plug_energy_total</v>
      </c>
      <c r="G342" s="36" t="s">
        <v>225</v>
      </c>
      <c r="H342" s="36" t="s">
        <v>586</v>
      </c>
      <c r="I342" s="36" t="s">
        <v>295</v>
      </c>
      <c r="O342" s="39"/>
      <c r="T342" s="37"/>
      <c r="V342" s="39"/>
      <c r="W342" s="39"/>
      <c r="X342" s="39"/>
      <c r="Y342" s="39"/>
      <c r="Z342" s="39"/>
      <c r="AA342" s="39"/>
      <c r="AB342" s="36" t="s">
        <v>76</v>
      </c>
      <c r="AC342" s="36" t="s">
        <v>333</v>
      </c>
      <c r="AD342" s="36" t="s">
        <v>1019</v>
      </c>
      <c r="AF342" s="36">
        <v>10</v>
      </c>
      <c r="AG342" s="39" t="s">
        <v>34</v>
      </c>
      <c r="AH342" s="39" t="s">
        <v>1017</v>
      </c>
      <c r="AJ342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42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42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42" s="36" t="s">
        <v>1037</v>
      </c>
      <c r="AO342" s="36" t="s">
        <v>1038</v>
      </c>
      <c r="AP342" s="36" t="s">
        <v>1026</v>
      </c>
      <c r="AQ342" s="36" t="s">
        <v>1027</v>
      </c>
      <c r="AR342" s="36" t="s">
        <v>1281</v>
      </c>
      <c r="AS342" s="36">
        <v>1</v>
      </c>
      <c r="AT342" s="41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42" s="21" t="str">
        <f>IF(ISBLANK(Table2[[#This Row],[device_model]]), "", Table2[[#This Row],[device_suggested_area]])</f>
        <v>Rack</v>
      </c>
      <c r="AZ342" s="36" t="s">
        <v>1163</v>
      </c>
      <c r="BA342" s="36" t="s">
        <v>1036</v>
      </c>
      <c r="BB342" s="36" t="s">
        <v>1286</v>
      </c>
      <c r="BC342" s="36" t="s">
        <v>1005</v>
      </c>
      <c r="BD342" s="36" t="s">
        <v>28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1" customFormat="1" ht="16" customHeight="1">
      <c r="A343" s="21">
        <v>2573</v>
      </c>
      <c r="B343" s="31" t="s">
        <v>26</v>
      </c>
      <c r="C343" s="31" t="s">
        <v>912</v>
      </c>
      <c r="D343" s="31" t="s">
        <v>149</v>
      </c>
      <c r="E343" s="32" t="s">
        <v>1119</v>
      </c>
      <c r="F343" s="33" t="str">
        <f>IF(ISBLANK(Table2[[#This Row],[unique_id]]), "", Table2[[#This Row],[unique_id]])</f>
        <v>template_old_roof_network_switch_plug_proxy</v>
      </c>
      <c r="G343" s="31" t="s">
        <v>223</v>
      </c>
      <c r="H343" s="31" t="s">
        <v>586</v>
      </c>
      <c r="I343" s="31" t="s">
        <v>295</v>
      </c>
      <c r="O343" s="34" t="s">
        <v>889</v>
      </c>
      <c r="T34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3" s="34"/>
      <c r="W343" s="34"/>
      <c r="X343" s="34"/>
      <c r="Y343" s="34"/>
      <c r="Z343" s="34"/>
      <c r="AA343" s="34"/>
      <c r="AG343" s="34"/>
      <c r="AH343" s="34"/>
      <c r="AT343" s="35"/>
      <c r="AU343" s="3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1" t="s">
        <v>223</v>
      </c>
      <c r="BA343" s="31" t="s">
        <v>365</v>
      </c>
      <c r="BB343" s="31" t="s">
        <v>236</v>
      </c>
      <c r="BC343" s="31" t="s">
        <v>368</v>
      </c>
      <c r="BD343" s="31" t="s">
        <v>416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s="31" customFormat="1" ht="16" customHeight="1">
      <c r="A344" s="21">
        <v>2574</v>
      </c>
      <c r="B344" s="31" t="s">
        <v>26</v>
      </c>
      <c r="C344" s="31" t="s">
        <v>236</v>
      </c>
      <c r="D344" s="31" t="s">
        <v>134</v>
      </c>
      <c r="E344" s="31" t="s">
        <v>1120</v>
      </c>
      <c r="F344" s="33" t="str">
        <f>IF(ISBLANK(Table2[[#This Row],[unique_id]]), "", Table2[[#This Row],[unique_id]])</f>
        <v>old_roof_network_switch_plug</v>
      </c>
      <c r="G344" s="31" t="s">
        <v>223</v>
      </c>
      <c r="H344" s="31" t="s">
        <v>586</v>
      </c>
      <c r="I344" s="31" t="s">
        <v>295</v>
      </c>
      <c r="O344" s="34" t="s">
        <v>889</v>
      </c>
      <c r="T344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4" s="34"/>
      <c r="W344" s="34"/>
      <c r="X344" s="34"/>
      <c r="Y344" s="34"/>
      <c r="Z344" s="34"/>
      <c r="AA344" s="34"/>
      <c r="AE344" s="31" t="s">
        <v>257</v>
      </c>
      <c r="AG344" s="34"/>
      <c r="AH344" s="34"/>
      <c r="AT344" s="35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1" t="s">
        <v>223</v>
      </c>
      <c r="BA344" s="31" t="s">
        <v>365</v>
      </c>
      <c r="BB344" s="31" t="s">
        <v>236</v>
      </c>
      <c r="BC344" s="31" t="s">
        <v>368</v>
      </c>
      <c r="BD344" s="31" t="s">
        <v>416</v>
      </c>
      <c r="BG344" s="31" t="s">
        <v>1116</v>
      </c>
      <c r="BH344" s="31" t="s">
        <v>446</v>
      </c>
      <c r="BI344" s="31" t="s">
        <v>359</v>
      </c>
      <c r="BJ344" s="31" t="s">
        <v>442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5" spans="1:63" s="36" customFormat="1" ht="16" customHeight="1">
      <c r="A345" s="21">
        <v>2575</v>
      </c>
      <c r="B345" s="36" t="s">
        <v>26</v>
      </c>
      <c r="C345" s="36" t="s">
        <v>912</v>
      </c>
      <c r="D345" s="36" t="s">
        <v>149</v>
      </c>
      <c r="E345" s="37" t="s">
        <v>1270</v>
      </c>
      <c r="F345" s="38" t="str">
        <f>IF(ISBLANK(Table2[[#This Row],[unique_id]]), "", Table2[[#This Row],[unique_id]])</f>
        <v>template_ceiling_network_switch_plug_proxy</v>
      </c>
      <c r="G345" s="36" t="s">
        <v>223</v>
      </c>
      <c r="H345" s="36" t="s">
        <v>586</v>
      </c>
      <c r="I345" s="36" t="s">
        <v>295</v>
      </c>
      <c r="O345" s="39" t="s">
        <v>889</v>
      </c>
      <c r="P345" s="36" t="s">
        <v>166</v>
      </c>
      <c r="Q345" s="36" t="s">
        <v>859</v>
      </c>
      <c r="R345" s="36" t="s">
        <v>861</v>
      </c>
      <c r="S345" s="36" t="str">
        <f>Table2[[#This Row],[friendly_name]]</f>
        <v>Network Switch</v>
      </c>
      <c r="T345" s="37" t="s">
        <v>1239</v>
      </c>
      <c r="V345" s="39"/>
      <c r="W345" s="39"/>
      <c r="X345" s="39"/>
      <c r="Y345" s="39"/>
      <c r="Z345" s="39"/>
      <c r="AA345" s="39"/>
      <c r="AG345" s="39"/>
      <c r="AH345" s="39"/>
      <c r="AT345" s="40"/>
      <c r="AU345" s="36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1036</v>
      </c>
      <c r="BB345" s="36" t="s">
        <v>1286</v>
      </c>
      <c r="BC345" s="36" t="s">
        <v>1005</v>
      </c>
      <c r="BD345" s="36" t="s">
        <v>416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s="36" customFormat="1" ht="16" customHeight="1">
      <c r="A346" s="21">
        <v>2576</v>
      </c>
      <c r="B346" s="36" t="s">
        <v>26</v>
      </c>
      <c r="C346" s="36" t="s">
        <v>789</v>
      </c>
      <c r="D346" s="36" t="s">
        <v>134</v>
      </c>
      <c r="E346" s="36" t="s">
        <v>1271</v>
      </c>
      <c r="F346" s="38" t="str">
        <f>IF(ISBLANK(Table2[[#This Row],[unique_id]]), "", Table2[[#This Row],[unique_id]])</f>
        <v>ceiling_network_switch_plug</v>
      </c>
      <c r="G346" s="36" t="s">
        <v>223</v>
      </c>
      <c r="H346" s="36" t="s">
        <v>586</v>
      </c>
      <c r="I346" s="36" t="s">
        <v>295</v>
      </c>
      <c r="M346" s="36" t="s">
        <v>261</v>
      </c>
      <c r="O346" s="39" t="s">
        <v>889</v>
      </c>
      <c r="P346" s="36" t="s">
        <v>166</v>
      </c>
      <c r="Q346" s="36" t="s">
        <v>859</v>
      </c>
      <c r="R346" s="36" t="s">
        <v>861</v>
      </c>
      <c r="S346" s="36" t="str">
        <f>Table2[[#This Row],[friendly_name]]</f>
        <v>Network Switch</v>
      </c>
      <c r="T34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6" s="39"/>
      <c r="W346" s="39"/>
      <c r="X346" s="39"/>
      <c r="Y346" s="39"/>
      <c r="Z346" s="39"/>
      <c r="AA346" s="55" t="s">
        <v>1284</v>
      </c>
      <c r="AE346" s="36" t="s">
        <v>257</v>
      </c>
      <c r="AF346" s="36">
        <v>10</v>
      </c>
      <c r="AG346" s="39" t="s">
        <v>34</v>
      </c>
      <c r="AH346" s="39" t="s">
        <v>1017</v>
      </c>
      <c r="AJ346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6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6" s="36" t="str">
        <f>_xlfn.CONCAT("tasmota/device/",Table2[[#This Row],[unique_id]], "/cmnd/POWER")</f>
        <v>tasmota/device/ceiling_network_switch_plug/cmnd/POWER</v>
      </c>
      <c r="AM34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6" s="36" t="s">
        <v>1037</v>
      </c>
      <c r="AO346" s="36" t="s">
        <v>1038</v>
      </c>
      <c r="AP346" s="36" t="s">
        <v>1026</v>
      </c>
      <c r="AQ346" s="36" t="s">
        <v>1027</v>
      </c>
      <c r="AR346" s="36" t="s">
        <v>1108</v>
      </c>
      <c r="AS346" s="36">
        <v>1</v>
      </c>
      <c r="AT346" s="41" t="str">
        <f>HYPERLINK(_xlfn.CONCAT("http://", Table2[[#This Row],[connection_ip]], "/?"))</f>
        <v>http://10.0.6.105/?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6" s="21" t="str">
        <f>IF(ISBLANK(Table2[[#This Row],[device_model]]), "", Table2[[#This Row],[device_suggested_area]])</f>
        <v>Ceiling</v>
      </c>
      <c r="AZ346" s="36" t="s">
        <v>223</v>
      </c>
      <c r="BA346" s="36" t="s">
        <v>1036</v>
      </c>
      <c r="BB346" s="36" t="s">
        <v>1286</v>
      </c>
      <c r="BC346" s="36" t="s">
        <v>1005</v>
      </c>
      <c r="BD346" s="36" t="s">
        <v>416</v>
      </c>
      <c r="BH346" s="36" t="s">
        <v>446</v>
      </c>
      <c r="BI346" s="56" t="s">
        <v>1122</v>
      </c>
      <c r="BJ346" s="36" t="s">
        <v>1121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7" spans="1:63" s="36" customFormat="1" ht="16" customHeight="1">
      <c r="A347" s="21">
        <v>2577</v>
      </c>
      <c r="B347" s="36" t="s">
        <v>26</v>
      </c>
      <c r="C347" s="36" t="s">
        <v>789</v>
      </c>
      <c r="D347" s="36" t="s">
        <v>27</v>
      </c>
      <c r="E347" s="36" t="s">
        <v>1272</v>
      </c>
      <c r="F347" s="38" t="str">
        <f>IF(ISBLANK(Table2[[#This Row],[unique_id]]), "", Table2[[#This Row],[unique_id]])</f>
        <v>ceiling_network_switch_plug_energy_power</v>
      </c>
      <c r="G347" s="36" t="s">
        <v>223</v>
      </c>
      <c r="H347" s="36" t="s">
        <v>586</v>
      </c>
      <c r="I347" s="36" t="s">
        <v>295</v>
      </c>
      <c r="O347" s="39"/>
      <c r="T347" s="37"/>
      <c r="V347" s="39"/>
      <c r="W347" s="39"/>
      <c r="X347" s="39"/>
      <c r="Y347" s="39"/>
      <c r="Z347" s="39"/>
      <c r="AA347" s="39"/>
      <c r="AB347" s="36" t="s">
        <v>31</v>
      </c>
      <c r="AC347" s="36" t="s">
        <v>332</v>
      </c>
      <c r="AD347" s="36" t="s">
        <v>1018</v>
      </c>
      <c r="AF347" s="36">
        <v>10</v>
      </c>
      <c r="AG347" s="39" t="s">
        <v>34</v>
      </c>
      <c r="AH347" s="39" t="s">
        <v>1017</v>
      </c>
      <c r="AJ347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7" s="36" t="s">
        <v>1037</v>
      </c>
      <c r="AO347" s="36" t="s">
        <v>1038</v>
      </c>
      <c r="AP347" s="36" t="s">
        <v>1026</v>
      </c>
      <c r="AQ347" s="36" t="s">
        <v>1027</v>
      </c>
      <c r="AR347" s="36" t="s">
        <v>1280</v>
      </c>
      <c r="AS347" s="36">
        <v>1</v>
      </c>
      <c r="AT347" s="4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7" s="21" t="str">
        <f>IF(ISBLANK(Table2[[#This Row],[device_model]]), "", Table2[[#This Row],[device_suggested_area]])</f>
        <v>Ceiling</v>
      </c>
      <c r="AZ347" s="36" t="s">
        <v>223</v>
      </c>
      <c r="BA347" s="36" t="s">
        <v>1036</v>
      </c>
      <c r="BB347" s="36" t="s">
        <v>1286</v>
      </c>
      <c r="BC347" s="36" t="s">
        <v>1005</v>
      </c>
      <c r="BD347" s="36" t="s">
        <v>416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s="36" customFormat="1" ht="16" customHeight="1">
      <c r="A348" s="21">
        <v>2578</v>
      </c>
      <c r="B348" s="36" t="s">
        <v>26</v>
      </c>
      <c r="C348" s="36" t="s">
        <v>789</v>
      </c>
      <c r="D348" s="36" t="s">
        <v>27</v>
      </c>
      <c r="E348" s="36" t="s">
        <v>1273</v>
      </c>
      <c r="F348" s="38" t="str">
        <f>IF(ISBLANK(Table2[[#This Row],[unique_id]]), "", Table2[[#This Row],[unique_id]])</f>
        <v>ceiling_network_switch_plug_energy_total</v>
      </c>
      <c r="G348" s="36" t="s">
        <v>223</v>
      </c>
      <c r="H348" s="36" t="s">
        <v>586</v>
      </c>
      <c r="I348" s="36" t="s">
        <v>295</v>
      </c>
      <c r="O348" s="39"/>
      <c r="T348" s="37"/>
      <c r="V348" s="39"/>
      <c r="W348" s="39"/>
      <c r="X348" s="39"/>
      <c r="Y348" s="39"/>
      <c r="Z348" s="39"/>
      <c r="AA348" s="39"/>
      <c r="AB348" s="36" t="s">
        <v>76</v>
      </c>
      <c r="AC348" s="36" t="s">
        <v>333</v>
      </c>
      <c r="AD348" s="36" t="s">
        <v>1019</v>
      </c>
      <c r="AF348" s="36">
        <v>10</v>
      </c>
      <c r="AG348" s="39" t="s">
        <v>34</v>
      </c>
      <c r="AH348" s="39" t="s">
        <v>1017</v>
      </c>
      <c r="AJ348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8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8" s="36" t="s">
        <v>1037</v>
      </c>
      <c r="AO348" s="36" t="s">
        <v>1038</v>
      </c>
      <c r="AP348" s="36" t="s">
        <v>1026</v>
      </c>
      <c r="AQ348" s="36" t="s">
        <v>1027</v>
      </c>
      <c r="AR348" s="36" t="s">
        <v>1281</v>
      </c>
      <c r="AS348" s="36">
        <v>1</v>
      </c>
      <c r="AT348" s="41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8" s="21" t="str">
        <f>IF(ISBLANK(Table2[[#This Row],[device_model]]), "", Table2[[#This Row],[device_suggested_area]])</f>
        <v>Ceiling</v>
      </c>
      <c r="AZ348" s="36" t="s">
        <v>223</v>
      </c>
      <c r="BA348" s="36" t="s">
        <v>1036</v>
      </c>
      <c r="BB348" s="36" t="s">
        <v>1286</v>
      </c>
      <c r="BC348" s="36" t="s">
        <v>1005</v>
      </c>
      <c r="BD348" s="36" t="s">
        <v>416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1107</v>
      </c>
      <c r="F349" s="25" t="str">
        <f>IF(ISBLANK(Table2[[#This Row],[unique_id]]), "", Table2[[#This Row],[unique_id]])</f>
        <v>template_rack_internet_modem_plug_proxy</v>
      </c>
      <c r="G349" s="21" t="s">
        <v>224</v>
      </c>
      <c r="H349" s="21" t="s">
        <v>586</v>
      </c>
      <c r="I349" s="21" t="s">
        <v>295</v>
      </c>
      <c r="O349" s="22" t="s">
        <v>889</v>
      </c>
      <c r="R349" s="21" t="s">
        <v>905</v>
      </c>
      <c r="S349" s="21" t="str">
        <f>Table2[[#This Row],[friendly_name]]</f>
        <v>Internet Modem</v>
      </c>
      <c r="T349" s="26" t="s">
        <v>1237</v>
      </c>
      <c r="V349" s="22"/>
      <c r="W349" s="22"/>
      <c r="X349" s="22"/>
      <c r="Y349" s="22"/>
      <c r="AG349" s="22"/>
      <c r="AH349" s="22"/>
      <c r="AS349" s="21"/>
      <c r="AT349" s="23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9" s="21" t="str">
        <f>IF(ISBLANK(Table2[[#This Row],[device_model]]), "", Table2[[#This Row],[device_suggested_area]])</f>
        <v>Rack</v>
      </c>
      <c r="AZ349" s="21" t="s">
        <v>1169</v>
      </c>
      <c r="BA349" s="24" t="s">
        <v>366</v>
      </c>
      <c r="BB349" s="21" t="s">
        <v>236</v>
      </c>
      <c r="BC349" s="21" t="s">
        <v>367</v>
      </c>
      <c r="BD349" s="21" t="s">
        <v>28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s="36" customFormat="1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956</v>
      </c>
      <c r="F350" s="25" t="str">
        <f>IF(ISBLANK(Table2[[#This Row],[unique_id]]), "", Table2[[#This Row],[unique_id]])</f>
        <v>rack_internet_modem_plug</v>
      </c>
      <c r="G350" s="21" t="s">
        <v>224</v>
      </c>
      <c r="H350" s="21" t="s">
        <v>586</v>
      </c>
      <c r="I350" s="21" t="s">
        <v>295</v>
      </c>
      <c r="J350" s="21"/>
      <c r="K350" s="21"/>
      <c r="L350" s="21"/>
      <c r="M350" s="21" t="s">
        <v>261</v>
      </c>
      <c r="N350" s="21"/>
      <c r="O350" s="22" t="s">
        <v>889</v>
      </c>
      <c r="P350" s="21"/>
      <c r="Q350" s="21"/>
      <c r="R350" s="21" t="s">
        <v>905</v>
      </c>
      <c r="S350" s="21" t="str">
        <f>Table2[[#This Row],[friendly_name]]</f>
        <v>Internet Modem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50" s="21"/>
      <c r="V350" s="22"/>
      <c r="W350" s="22"/>
      <c r="X350" s="22"/>
      <c r="Y350" s="22"/>
      <c r="Z350" s="22"/>
      <c r="AA350" s="22"/>
      <c r="AB350" s="21"/>
      <c r="AC350" s="21"/>
      <c r="AD350" s="21"/>
      <c r="AE350" s="21" t="s">
        <v>258</v>
      </c>
      <c r="AF350" s="21"/>
      <c r="AG350" s="22"/>
      <c r="AH350" s="22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3"/>
      <c r="AU350" s="21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50" s="21"/>
      <c r="AY350" s="21" t="str">
        <f>IF(ISBLANK(Table2[[#This Row],[device_model]]), "", Table2[[#This Row],[device_suggested_area]])</f>
        <v>Rack</v>
      </c>
      <c r="AZ350" s="21" t="s">
        <v>1169</v>
      </c>
      <c r="BA350" s="24" t="s">
        <v>366</v>
      </c>
      <c r="BB350" s="21" t="s">
        <v>236</v>
      </c>
      <c r="BC350" s="21" t="s">
        <v>367</v>
      </c>
      <c r="BD350" s="21" t="s">
        <v>28</v>
      </c>
      <c r="BE350" s="21"/>
      <c r="BF350" s="21"/>
      <c r="BG350" s="21" t="s">
        <v>1116</v>
      </c>
      <c r="BH350" s="21" t="s">
        <v>446</v>
      </c>
      <c r="BI350" s="21" t="s">
        <v>360</v>
      </c>
      <c r="BJ350" s="21" t="s">
        <v>443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51" spans="1:63" ht="16" customHeight="1">
      <c r="A351" s="21">
        <v>2581</v>
      </c>
      <c r="B351" s="36" t="s">
        <v>26</v>
      </c>
      <c r="C351" s="36" t="s">
        <v>789</v>
      </c>
      <c r="D351" s="36" t="s">
        <v>129</v>
      </c>
      <c r="E351" s="36" t="s">
        <v>1007</v>
      </c>
      <c r="F351" s="38" t="str">
        <f>IF(ISBLANK(Table2[[#This Row],[unique_id]]), "", Table2[[#This Row],[unique_id]])</f>
        <v>rack_fans_plug</v>
      </c>
      <c r="G351" s="36" t="s">
        <v>655</v>
      </c>
      <c r="H351" s="36" t="s">
        <v>586</v>
      </c>
      <c r="I351" s="36" t="s">
        <v>295</v>
      </c>
      <c r="J351" s="36"/>
      <c r="K351" s="36"/>
      <c r="L351" s="36"/>
      <c r="M351" s="36" t="s">
        <v>261</v>
      </c>
      <c r="N351" s="36"/>
      <c r="O351" s="39" t="s">
        <v>889</v>
      </c>
      <c r="P351" s="36"/>
      <c r="Q351" s="36"/>
      <c r="R351" s="36"/>
      <c r="S351" s="36"/>
      <c r="T351" s="37" t="s">
        <v>1109</v>
      </c>
      <c r="U351" s="36"/>
      <c r="V351" s="39"/>
      <c r="W351" s="39"/>
      <c r="X351" s="39"/>
      <c r="Y351" s="39"/>
      <c r="Z351" s="39"/>
      <c r="AA351" s="39" t="s">
        <v>1285</v>
      </c>
      <c r="AB351" s="36"/>
      <c r="AC351" s="36"/>
      <c r="AD351" s="36"/>
      <c r="AE351" s="36" t="s">
        <v>657</v>
      </c>
      <c r="AF351" s="36">
        <v>10</v>
      </c>
      <c r="AG351" s="39" t="s">
        <v>34</v>
      </c>
      <c r="AH351" s="39" t="s">
        <v>1017</v>
      </c>
      <c r="AI351" s="36"/>
      <c r="AJ351" s="36" t="str">
        <f>_xlfn.CONCAT("homeassistant/entity/", Table2[[#This Row],[entity_namespace]], "/tasmota/",Table2[[#This Row],[unique_id]], "/config")</f>
        <v>homeassistant/entity/fan/tasmota/rack_fans_plug/config</v>
      </c>
      <c r="AK351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51" s="36" t="str">
        <f>_xlfn.CONCAT("tasmota/device/",Table2[[#This Row],[unique_id]], "/cmnd/POWER")</f>
        <v>tasmota/device/rack_fans_plug/cmnd/POWER</v>
      </c>
      <c r="AM351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51" s="36" t="s">
        <v>1037</v>
      </c>
      <c r="AO351" s="36" t="s">
        <v>1038</v>
      </c>
      <c r="AP351" s="36" t="s">
        <v>1026</v>
      </c>
      <c r="AQ351" s="36" t="s">
        <v>1027</v>
      </c>
      <c r="AR351" s="36" t="s">
        <v>1108</v>
      </c>
      <c r="AS351" s="36">
        <v>1</v>
      </c>
      <c r="AT351" s="41" t="str">
        <f>HYPERLINK(_xlfn.CONCAT("http://", Table2[[#This Row],[connection_ip]], "/?"))</f>
        <v>http://10.0.6.101/?</v>
      </c>
      <c r="AU351" s="3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51" s="36"/>
      <c r="AY351" s="21" t="str">
        <f>IF(ISBLANK(Table2[[#This Row],[device_model]]), "", Table2[[#This Row],[device_suggested_area]])</f>
        <v>Rack</v>
      </c>
      <c r="AZ351" s="36" t="s">
        <v>131</v>
      </c>
      <c r="BA351" s="42" t="s">
        <v>866</v>
      </c>
      <c r="BB351" s="36" t="s">
        <v>1286</v>
      </c>
      <c r="BC351" s="36" t="s">
        <v>1005</v>
      </c>
      <c r="BD351" s="36" t="s">
        <v>28</v>
      </c>
      <c r="BE351" s="36"/>
      <c r="BF351" s="36"/>
      <c r="BG351" s="36"/>
      <c r="BH351" s="36" t="s">
        <v>446</v>
      </c>
      <c r="BI351" s="36" t="s">
        <v>656</v>
      </c>
      <c r="BJ351" s="36" t="s">
        <v>1008</v>
      </c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52" spans="1:63" ht="16" customHeight="1">
      <c r="A352" s="21">
        <v>2582</v>
      </c>
      <c r="B352" s="21" t="s">
        <v>26</v>
      </c>
      <c r="C352" s="21" t="s">
        <v>383</v>
      </c>
      <c r="D352" s="21" t="s">
        <v>134</v>
      </c>
      <c r="E352" s="24" t="s">
        <v>700</v>
      </c>
      <c r="F352" s="25" t="str">
        <f>IF(ISBLANK(Table2[[#This Row],[unique_id]]), "", Table2[[#This Row],[unique_id]])</f>
        <v>deck_fans_outlet</v>
      </c>
      <c r="G352" s="21" t="s">
        <v>703</v>
      </c>
      <c r="H352" s="21" t="s">
        <v>586</v>
      </c>
      <c r="I352" s="21" t="s">
        <v>295</v>
      </c>
      <c r="M352" s="21" t="s">
        <v>261</v>
      </c>
      <c r="O352" s="22" t="s">
        <v>889</v>
      </c>
      <c r="P352" s="21" t="s">
        <v>166</v>
      </c>
      <c r="Q352" s="21" t="s">
        <v>859</v>
      </c>
      <c r="R352" s="21" t="s">
        <v>861</v>
      </c>
      <c r="S352" s="21" t="s">
        <v>923</v>
      </c>
      <c r="T352" s="26" t="s">
        <v>922</v>
      </c>
      <c r="V352" s="22"/>
      <c r="W352" s="22" t="s">
        <v>549</v>
      </c>
      <c r="X352" s="22"/>
      <c r="Y352" s="29" t="s">
        <v>856</v>
      </c>
      <c r="AE352" s="21" t="s">
        <v>255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52" s="26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52" s="21" t="str">
        <f>Table2[[#This Row],[device_suggested_area]]</f>
        <v>Deck</v>
      </c>
      <c r="AY352" s="21" t="str">
        <f>IF(ISBLANK(Table2[[#This Row],[device_model]]), "", Table2[[#This Row],[device_suggested_area]])</f>
        <v>Deck</v>
      </c>
      <c r="AZ352" s="26" t="s">
        <v>1158</v>
      </c>
      <c r="BA352" s="26" t="s">
        <v>705</v>
      </c>
      <c r="BB352" s="21" t="s">
        <v>383</v>
      </c>
      <c r="BC352" s="26" t="s">
        <v>706</v>
      </c>
      <c r="BD352" s="21" t="s">
        <v>363</v>
      </c>
      <c r="BI352" s="21" t="s">
        <v>707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3" spans="1:63" ht="16" customHeight="1">
      <c r="A353" s="21">
        <v>2583</v>
      </c>
      <c r="B353" s="21" t="s">
        <v>26</v>
      </c>
      <c r="C353" s="21" t="s">
        <v>383</v>
      </c>
      <c r="D353" s="21" t="s">
        <v>134</v>
      </c>
      <c r="E353" s="24" t="s">
        <v>701</v>
      </c>
      <c r="F353" s="25" t="str">
        <f>IF(ISBLANK(Table2[[#This Row],[unique_id]]), "", Table2[[#This Row],[unique_id]])</f>
        <v>kitchen_fan_outlet</v>
      </c>
      <c r="G353" s="21" t="s">
        <v>702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861</v>
      </c>
      <c r="S353" s="21" t="s">
        <v>923</v>
      </c>
      <c r="T353" s="26" t="s">
        <v>922</v>
      </c>
      <c r="V353" s="22"/>
      <c r="W353" s="22" t="s">
        <v>549</v>
      </c>
      <c r="X353" s="22"/>
      <c r="Y353" s="29" t="s">
        <v>856</v>
      </c>
      <c r="AE353" s="21" t="s">
        <v>255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3" s="26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3" s="21" t="str">
        <f>Table2[[#This Row],[device_suggested_area]]</f>
        <v>Kitchen</v>
      </c>
      <c r="AY353" s="21" t="str">
        <f>IF(ISBLANK(Table2[[#This Row],[device_model]]), "", Table2[[#This Row],[device_suggested_area]])</f>
        <v>Kitchen</v>
      </c>
      <c r="AZ353" s="26" t="s">
        <v>1159</v>
      </c>
      <c r="BA353" s="26" t="s">
        <v>705</v>
      </c>
      <c r="BB353" s="21" t="s">
        <v>383</v>
      </c>
      <c r="BC353" s="26" t="s">
        <v>706</v>
      </c>
      <c r="BD353" s="21" t="s">
        <v>208</v>
      </c>
      <c r="BI353" s="21" t="s">
        <v>708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4" spans="1:63" ht="16" customHeight="1">
      <c r="A354" s="21">
        <v>2584</v>
      </c>
      <c r="B354" s="21" t="s">
        <v>26</v>
      </c>
      <c r="C354" s="21" t="s">
        <v>383</v>
      </c>
      <c r="D354" s="21" t="s">
        <v>134</v>
      </c>
      <c r="E354" s="24" t="s">
        <v>699</v>
      </c>
      <c r="F354" s="25" t="str">
        <f>IF(ISBLANK(Table2[[#This Row],[unique_id]]), "", Table2[[#This Row],[unique_id]])</f>
        <v>edwin_wardrobe_outlet</v>
      </c>
      <c r="G354" s="21" t="s">
        <v>709</v>
      </c>
      <c r="H354" s="21" t="s">
        <v>586</v>
      </c>
      <c r="I354" s="21" t="s">
        <v>295</v>
      </c>
      <c r="M354" s="21" t="s">
        <v>261</v>
      </c>
      <c r="O354" s="22" t="s">
        <v>889</v>
      </c>
      <c r="P354" s="21" t="s">
        <v>166</v>
      </c>
      <c r="Q354" s="21" t="s">
        <v>859</v>
      </c>
      <c r="R354" s="21" t="s">
        <v>861</v>
      </c>
      <c r="S354" s="21" t="s">
        <v>923</v>
      </c>
      <c r="T354" s="26" t="s">
        <v>922</v>
      </c>
      <c r="V354" s="22"/>
      <c r="W354" s="22" t="s">
        <v>549</v>
      </c>
      <c r="X354" s="22"/>
      <c r="Y354" s="29" t="s">
        <v>856</v>
      </c>
      <c r="Z354" s="29"/>
      <c r="AA354" s="29"/>
      <c r="AE354" s="21" t="s">
        <v>255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4" s="26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4" s="21" t="str">
        <f>Table2[[#This Row],[device_suggested_area]]</f>
        <v>Edwin</v>
      </c>
      <c r="AY354" s="21" t="str">
        <f>IF(ISBLANK(Table2[[#This Row],[device_model]]), "", Table2[[#This Row],[device_suggested_area]])</f>
        <v>Edwin</v>
      </c>
      <c r="AZ354" s="26" t="s">
        <v>1160</v>
      </c>
      <c r="BA354" s="26" t="s">
        <v>705</v>
      </c>
      <c r="BB354" s="21" t="s">
        <v>383</v>
      </c>
      <c r="BC354" s="26" t="s">
        <v>706</v>
      </c>
      <c r="BD354" s="21" t="s">
        <v>127</v>
      </c>
      <c r="BI354" s="21" t="s">
        <v>704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5" spans="1:63" ht="16" customHeight="1">
      <c r="A355" s="21">
        <v>2585</v>
      </c>
      <c r="B355" s="21" t="s">
        <v>26</v>
      </c>
      <c r="C355" s="21" t="s">
        <v>510</v>
      </c>
      <c r="D355" s="21" t="s">
        <v>27</v>
      </c>
      <c r="E355" s="21" t="s">
        <v>918</v>
      </c>
      <c r="F355" s="25" t="str">
        <f>IF(ISBLANK(Table2[[#This Row],[unique_id]]), "", Table2[[#This Row],[unique_id]])</f>
        <v>garden_repeater_linkquality</v>
      </c>
      <c r="G355" s="21" t="s">
        <v>793</v>
      </c>
      <c r="H355" s="21" t="s">
        <v>586</v>
      </c>
      <c r="I355" s="21" t="s">
        <v>295</v>
      </c>
      <c r="O355" s="22" t="s">
        <v>889</v>
      </c>
      <c r="P355" s="21" t="s">
        <v>166</v>
      </c>
      <c r="Q355" s="21" t="s">
        <v>859</v>
      </c>
      <c r="R355" s="21" t="s">
        <v>861</v>
      </c>
      <c r="S355" s="21" t="s">
        <v>923</v>
      </c>
      <c r="T355" s="26" t="s">
        <v>921</v>
      </c>
      <c r="V355" s="22"/>
      <c r="W355" s="22" t="s">
        <v>549</v>
      </c>
      <c r="X355" s="22"/>
      <c r="Y355" s="29" t="s">
        <v>856</v>
      </c>
      <c r="AG355" s="22"/>
      <c r="AH355" s="22"/>
      <c r="AS355" s="21"/>
      <c r="AT3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5" s="21" t="str">
        <f>Table2[[#This Row],[device_suggested_area]]</f>
        <v>Garden</v>
      </c>
      <c r="AY355" s="21" t="str">
        <f>IF(ISBLANK(Table2[[#This Row],[device_model]]), "", Table2[[#This Row],[device_suggested_area]])</f>
        <v>Garden</v>
      </c>
      <c r="AZ355" s="21" t="s">
        <v>1132</v>
      </c>
      <c r="BA355" s="24" t="s">
        <v>791</v>
      </c>
      <c r="BB355" s="21" t="s">
        <v>510</v>
      </c>
      <c r="BC355" s="21" t="s">
        <v>790</v>
      </c>
      <c r="BD355" s="21" t="s">
        <v>639</v>
      </c>
      <c r="BI355" s="21" t="s">
        <v>792</v>
      </c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6" spans="1:63" ht="16" customHeight="1">
      <c r="A356" s="21">
        <v>2586</v>
      </c>
      <c r="B356" s="21" t="s">
        <v>26</v>
      </c>
      <c r="C356" s="21" t="s">
        <v>510</v>
      </c>
      <c r="D356" s="21" t="s">
        <v>27</v>
      </c>
      <c r="E356" s="21" t="s">
        <v>919</v>
      </c>
      <c r="F356" s="25" t="str">
        <f>IF(ISBLANK(Table2[[#This Row],[unique_id]]), "", Table2[[#This Row],[unique_id]])</f>
        <v>landing_repeater_linkquality</v>
      </c>
      <c r="G356" s="21" t="s">
        <v>795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861</v>
      </c>
      <c r="S356" s="21" t="s">
        <v>923</v>
      </c>
      <c r="T356" s="26" t="s">
        <v>921</v>
      </c>
      <c r="V356" s="22"/>
      <c r="W356" s="22" t="s">
        <v>549</v>
      </c>
      <c r="X356" s="22"/>
      <c r="Y356" s="29" t="s">
        <v>856</v>
      </c>
      <c r="AG356" s="22"/>
      <c r="AH356" s="22"/>
      <c r="AS356" s="21"/>
      <c r="AT3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6" s="21" t="str">
        <f>Table2[[#This Row],[device_suggested_area]]</f>
        <v>Landing</v>
      </c>
      <c r="AY356" s="21" t="str">
        <f>IF(ISBLANK(Table2[[#This Row],[device_model]]), "", Table2[[#This Row],[device_suggested_area]])</f>
        <v>Landing</v>
      </c>
      <c r="AZ356" s="21" t="s">
        <v>1132</v>
      </c>
      <c r="BA356" s="24" t="s">
        <v>791</v>
      </c>
      <c r="BB356" s="21" t="s">
        <v>510</v>
      </c>
      <c r="BC356" s="21" t="s">
        <v>790</v>
      </c>
      <c r="BD356" s="21" t="s">
        <v>620</v>
      </c>
      <c r="BI356" s="21" t="s">
        <v>797</v>
      </c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7" spans="1:63" ht="16" customHeight="1">
      <c r="A357" s="21">
        <v>2587</v>
      </c>
      <c r="B357" s="21" t="s">
        <v>26</v>
      </c>
      <c r="C357" s="21" t="s">
        <v>510</v>
      </c>
      <c r="D357" s="21" t="s">
        <v>27</v>
      </c>
      <c r="E357" s="21" t="s">
        <v>920</v>
      </c>
      <c r="F357" s="25" t="str">
        <f>IF(ISBLANK(Table2[[#This Row],[unique_id]]), "", Table2[[#This Row],[unique_id]])</f>
        <v>driveway_repeater_linkquality</v>
      </c>
      <c r="G357" s="21" t="s">
        <v>794</v>
      </c>
      <c r="H357" s="21" t="s">
        <v>586</v>
      </c>
      <c r="I357" s="21" t="s">
        <v>295</v>
      </c>
      <c r="O357" s="22" t="s">
        <v>889</v>
      </c>
      <c r="P357" s="21" t="s">
        <v>166</v>
      </c>
      <c r="Q357" s="21" t="s">
        <v>859</v>
      </c>
      <c r="R357" s="21" t="s">
        <v>861</v>
      </c>
      <c r="S357" s="21" t="s">
        <v>923</v>
      </c>
      <c r="T357" s="26" t="s">
        <v>921</v>
      </c>
      <c r="V357" s="22"/>
      <c r="W357" s="22" t="s">
        <v>549</v>
      </c>
      <c r="X357" s="22"/>
      <c r="Y357" s="29" t="s">
        <v>856</v>
      </c>
      <c r="AG357" s="22"/>
      <c r="AH357" s="22"/>
      <c r="AS357" s="21"/>
      <c r="AT3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7" s="21" t="str">
        <f>Table2[[#This Row],[device_suggested_area]]</f>
        <v>Driveway</v>
      </c>
      <c r="AY357" s="21" t="str">
        <f>IF(ISBLANK(Table2[[#This Row],[device_model]]), "", Table2[[#This Row],[device_suggested_area]])</f>
        <v>Driveway</v>
      </c>
      <c r="AZ357" s="21" t="s">
        <v>1132</v>
      </c>
      <c r="BA357" s="24" t="s">
        <v>791</v>
      </c>
      <c r="BB357" s="21" t="s">
        <v>510</v>
      </c>
      <c r="BC357" s="21" t="s">
        <v>790</v>
      </c>
      <c r="BD357" s="21" t="s">
        <v>796</v>
      </c>
      <c r="BI357" s="21" t="s">
        <v>798</v>
      </c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8" spans="1:63" ht="16" customHeight="1">
      <c r="A358" s="21">
        <v>2588</v>
      </c>
      <c r="B358" s="21" t="s">
        <v>26</v>
      </c>
      <c r="C358" s="21" t="s">
        <v>500</v>
      </c>
      <c r="D358" s="21" t="s">
        <v>338</v>
      </c>
      <c r="E358" s="21" t="s">
        <v>337</v>
      </c>
      <c r="F358" s="25" t="str">
        <f>IF(ISBLANK(Table2[[#This Row],[unique_id]]), "", Table2[[#This Row],[unique_id]])</f>
        <v>column_break</v>
      </c>
      <c r="G358" s="21" t="s">
        <v>334</v>
      </c>
      <c r="H358" s="21" t="s">
        <v>586</v>
      </c>
      <c r="I358" s="21" t="s">
        <v>295</v>
      </c>
      <c r="M358" s="21" t="s">
        <v>335</v>
      </c>
      <c r="N358" s="21" t="s">
        <v>336</v>
      </c>
      <c r="T358" s="26"/>
      <c r="V358" s="22"/>
      <c r="W358" s="22"/>
      <c r="X358" s="22"/>
      <c r="Y358" s="22"/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1">
        <v>2589</v>
      </c>
      <c r="B359" s="21" t="s">
        <v>26</v>
      </c>
      <c r="C359" s="21" t="s">
        <v>151</v>
      </c>
      <c r="D359" s="21" t="s">
        <v>314</v>
      </c>
      <c r="E359" s="21" t="s">
        <v>1004</v>
      </c>
      <c r="F359" s="25" t="str">
        <f>IF(ISBLANK(Table2[[#This Row],[unique_id]]), "", Table2[[#This Row],[unique_id]])</f>
        <v>lighting_reset_adaptive_lighting_all</v>
      </c>
      <c r="G359" s="21" t="s">
        <v>891</v>
      </c>
      <c r="H359" s="21" t="s">
        <v>605</v>
      </c>
      <c r="I359" s="21" t="s">
        <v>295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166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1">
        <v>2590</v>
      </c>
      <c r="B360" s="21" t="s">
        <v>26</v>
      </c>
      <c r="C360" s="21" t="s">
        <v>151</v>
      </c>
      <c r="D360" s="21" t="s">
        <v>314</v>
      </c>
      <c r="E360" t="s">
        <v>591</v>
      </c>
      <c r="F360" s="25" t="str">
        <f>IF(ISBLANK(Table2[[#This Row],[unique_id]]), "", Table2[[#This Row],[unique_id]])</f>
        <v>lighting_reset_adaptive_lighting_ada_lamp</v>
      </c>
      <c r="G360" t="s">
        <v>197</v>
      </c>
      <c r="H360" s="21" t="s">
        <v>605</v>
      </c>
      <c r="I360" s="21" t="s">
        <v>295</v>
      </c>
      <c r="J360" s="21" t="s">
        <v>590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15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130</v>
      </c>
      <c r="BF360" s="21" t="s">
        <v>781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1">
        <v>2591</v>
      </c>
      <c r="B361" s="21" t="s">
        <v>26</v>
      </c>
      <c r="C361" s="21" t="s">
        <v>151</v>
      </c>
      <c r="D361" s="21" t="s">
        <v>314</v>
      </c>
      <c r="E361" t="s">
        <v>585</v>
      </c>
      <c r="F361" s="25" t="str">
        <f>IF(ISBLANK(Table2[[#This Row],[unique_id]]), "", Table2[[#This Row],[unique_id]])</f>
        <v>lighting_reset_adaptive_lighting_edwin_lamp</v>
      </c>
      <c r="G361" t="s">
        <v>207</v>
      </c>
      <c r="H361" s="21" t="s">
        <v>605</v>
      </c>
      <c r="I361" s="21" t="s">
        <v>295</v>
      </c>
      <c r="J361" s="21" t="s">
        <v>590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127</v>
      </c>
      <c r="BF361" s="21" t="s">
        <v>781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1">
        <v>2592</v>
      </c>
      <c r="B362" s="21" t="s">
        <v>26</v>
      </c>
      <c r="C362" s="21" t="s">
        <v>151</v>
      </c>
      <c r="D362" s="21" t="s">
        <v>314</v>
      </c>
      <c r="E362" t="s">
        <v>592</v>
      </c>
      <c r="F362" s="25" t="str">
        <f>IF(ISBLANK(Table2[[#This Row],[unique_id]]), "", Table2[[#This Row],[unique_id]])</f>
        <v>lighting_reset_adaptive_lighting_edwin_night_light</v>
      </c>
      <c r="G362" t="s">
        <v>447</v>
      </c>
      <c r="H362" s="21" t="s">
        <v>605</v>
      </c>
      <c r="I362" s="21" t="s">
        <v>295</v>
      </c>
      <c r="J362" s="21" t="s">
        <v>603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127</v>
      </c>
      <c r="BF362" s="21" t="s">
        <v>781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1">
        <v>2593</v>
      </c>
      <c r="B363" s="21" t="s">
        <v>26</v>
      </c>
      <c r="C363" s="21" t="s">
        <v>151</v>
      </c>
      <c r="D363" s="21" t="s">
        <v>314</v>
      </c>
      <c r="E363" t="s">
        <v>593</v>
      </c>
      <c r="F363" s="25" t="str">
        <f>IF(ISBLANK(Table2[[#This Row],[unique_id]]), "", Table2[[#This Row],[unique_id]])</f>
        <v>lighting_reset_adaptive_lighting_hallway_main</v>
      </c>
      <c r="G363" t="s">
        <v>202</v>
      </c>
      <c r="H363" s="21" t="s">
        <v>605</v>
      </c>
      <c r="I363" s="21" t="s">
        <v>295</v>
      </c>
      <c r="J363" s="21" t="s">
        <v>612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417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1">
        <v>2594</v>
      </c>
      <c r="B364" s="21" t="s">
        <v>26</v>
      </c>
      <c r="C364" s="21" t="s">
        <v>151</v>
      </c>
      <c r="D364" s="21" t="s">
        <v>314</v>
      </c>
      <c r="E364" t="s">
        <v>988</v>
      </c>
      <c r="F364" s="25" t="str">
        <f>IF(ISBLANK(Table2[[#This Row],[unique_id]]), "", Table2[[#This Row],[unique_id]])</f>
        <v>lighting_reset_adaptive_lighting_hallway_sconces</v>
      </c>
      <c r="G364" t="s">
        <v>973</v>
      </c>
      <c r="H364" s="21" t="s">
        <v>605</v>
      </c>
      <c r="I364" s="21" t="s">
        <v>295</v>
      </c>
      <c r="J364" s="21" t="s">
        <v>989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417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1">
        <v>2595</v>
      </c>
      <c r="B365" s="21" t="s">
        <v>26</v>
      </c>
      <c r="C365" s="21" t="s">
        <v>151</v>
      </c>
      <c r="D365" s="21" t="s">
        <v>314</v>
      </c>
      <c r="E365" t="s">
        <v>594</v>
      </c>
      <c r="F365" s="25" t="str">
        <f>IF(ISBLANK(Table2[[#This Row],[unique_id]]), "", Table2[[#This Row],[unique_id]])</f>
        <v>lighting_reset_adaptive_lighting_dining_main</v>
      </c>
      <c r="G365" t="s">
        <v>138</v>
      </c>
      <c r="H365" s="21" t="s">
        <v>605</v>
      </c>
      <c r="I365" s="21" t="s">
        <v>295</v>
      </c>
      <c r="J365" s="21" t="s">
        <v>612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195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1">
        <v>2596</v>
      </c>
      <c r="B366" s="21" t="s">
        <v>26</v>
      </c>
      <c r="C366" s="21" t="s">
        <v>151</v>
      </c>
      <c r="D366" s="21" t="s">
        <v>314</v>
      </c>
      <c r="E366" t="s">
        <v>595</v>
      </c>
      <c r="F366" s="25" t="str">
        <f>IF(ISBLANK(Table2[[#This Row],[unique_id]]), "", Table2[[#This Row],[unique_id]])</f>
        <v>lighting_reset_adaptive_lighting_lounge_main</v>
      </c>
      <c r="G366" t="s">
        <v>209</v>
      </c>
      <c r="H366" s="21" t="s">
        <v>605</v>
      </c>
      <c r="I366" s="21" t="s">
        <v>295</v>
      </c>
      <c r="J366" s="21" t="s">
        <v>612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196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1">
        <v>2597</v>
      </c>
      <c r="B367" s="21" t="s">
        <v>26</v>
      </c>
      <c r="C367" s="21" t="s">
        <v>151</v>
      </c>
      <c r="D367" s="21" t="s">
        <v>314</v>
      </c>
      <c r="E367" t="s">
        <v>652</v>
      </c>
      <c r="F367" s="25" t="str">
        <f>IF(ISBLANK(Table2[[#This Row],[unique_id]]), "", Table2[[#This Row],[unique_id]])</f>
        <v>lighting_reset_adaptive_lighting_lounge_lamp</v>
      </c>
      <c r="G367" t="s">
        <v>617</v>
      </c>
      <c r="H367" s="21" t="s">
        <v>605</v>
      </c>
      <c r="I367" s="21" t="s">
        <v>295</v>
      </c>
      <c r="J367" s="21" t="s">
        <v>590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166</v>
      </c>
      <c r="BF367" s="21" t="s">
        <v>781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1">
        <v>2598</v>
      </c>
      <c r="B368" s="21" t="s">
        <v>26</v>
      </c>
      <c r="C368" s="21" t="s">
        <v>151</v>
      </c>
      <c r="D368" s="21" t="s">
        <v>314</v>
      </c>
      <c r="E368" t="s">
        <v>596</v>
      </c>
      <c r="F368" s="25" t="str">
        <f>IF(ISBLANK(Table2[[#This Row],[unique_id]]), "", Table2[[#This Row],[unique_id]])</f>
        <v>lighting_reset_adaptive_lighting_parents_main</v>
      </c>
      <c r="G368" t="s">
        <v>198</v>
      </c>
      <c r="H368" s="21" t="s">
        <v>605</v>
      </c>
      <c r="I368" s="21" t="s">
        <v>295</v>
      </c>
      <c r="J368" s="21" t="s">
        <v>612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194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1">
        <v>2599</v>
      </c>
      <c r="B369" s="21" t="s">
        <v>26</v>
      </c>
      <c r="C369" s="21" t="s">
        <v>151</v>
      </c>
      <c r="D369" s="21" t="s">
        <v>314</v>
      </c>
      <c r="E369" t="s">
        <v>990</v>
      </c>
      <c r="F369" s="25" t="str">
        <f>IF(ISBLANK(Table2[[#This Row],[unique_id]]), "", Table2[[#This Row],[unique_id]])</f>
        <v>lighting_reset_adaptive_lighting_parents_jane_bedside</v>
      </c>
      <c r="G369" t="s">
        <v>982</v>
      </c>
      <c r="H369" s="21" t="s">
        <v>605</v>
      </c>
      <c r="I369" s="21" t="s">
        <v>295</v>
      </c>
      <c r="J369" s="21" t="s">
        <v>992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194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1">
        <v>2600</v>
      </c>
      <c r="B370" s="21" t="s">
        <v>26</v>
      </c>
      <c r="C370" s="21" t="s">
        <v>151</v>
      </c>
      <c r="D370" s="21" t="s">
        <v>314</v>
      </c>
      <c r="E370" t="s">
        <v>991</v>
      </c>
      <c r="F370" s="25" t="str">
        <f>IF(ISBLANK(Table2[[#This Row],[unique_id]]), "", Table2[[#This Row],[unique_id]])</f>
        <v>lighting_reset_adaptive_lighting_parents_graham_bedside</v>
      </c>
      <c r="G370" t="s">
        <v>983</v>
      </c>
      <c r="H370" s="21" t="s">
        <v>605</v>
      </c>
      <c r="I370" s="21" t="s">
        <v>295</v>
      </c>
      <c r="J370" s="21" t="s">
        <v>993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194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1">
        <v>2601</v>
      </c>
      <c r="B371" s="21" t="s">
        <v>26</v>
      </c>
      <c r="C371" s="21" t="s">
        <v>151</v>
      </c>
      <c r="D371" s="21" t="s">
        <v>314</v>
      </c>
      <c r="E371" t="s">
        <v>994</v>
      </c>
      <c r="F371" s="25" t="str">
        <f>IF(ISBLANK(Table2[[#This Row],[unique_id]]), "", Table2[[#This Row],[unique_id]])</f>
        <v>lighting_reset_adaptive_lighting_study_lamp</v>
      </c>
      <c r="G371" t="s">
        <v>841</v>
      </c>
      <c r="H371" s="21" t="s">
        <v>605</v>
      </c>
      <c r="I371" s="21" t="s">
        <v>295</v>
      </c>
      <c r="J371" s="21" t="s">
        <v>590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362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1">
        <v>2602</v>
      </c>
      <c r="B372" s="21" t="s">
        <v>26</v>
      </c>
      <c r="C372" s="21" t="s">
        <v>151</v>
      </c>
      <c r="D372" s="21" t="s">
        <v>314</v>
      </c>
      <c r="E372" t="s">
        <v>597</v>
      </c>
      <c r="F372" s="25" t="str">
        <f>IF(ISBLANK(Table2[[#This Row],[unique_id]]), "", Table2[[#This Row],[unique_id]])</f>
        <v>lighting_reset_adaptive_lighting_kitchen_main</v>
      </c>
      <c r="G372" t="s">
        <v>204</v>
      </c>
      <c r="H372" s="21" t="s">
        <v>605</v>
      </c>
      <c r="I372" s="21" t="s">
        <v>295</v>
      </c>
      <c r="J372" s="21" t="s">
        <v>612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208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1">
        <v>2603</v>
      </c>
      <c r="B373" s="21" t="s">
        <v>26</v>
      </c>
      <c r="C373" s="21" t="s">
        <v>151</v>
      </c>
      <c r="D373" s="21" t="s">
        <v>314</v>
      </c>
      <c r="E373" t="s">
        <v>598</v>
      </c>
      <c r="F373" s="25" t="str">
        <f>IF(ISBLANK(Table2[[#This Row],[unique_id]]), "", Table2[[#This Row],[unique_id]])</f>
        <v>lighting_reset_adaptive_lighting_laundry_main</v>
      </c>
      <c r="G373" t="s">
        <v>206</v>
      </c>
      <c r="H373" s="21" t="s">
        <v>605</v>
      </c>
      <c r="I373" s="21" t="s">
        <v>295</v>
      </c>
      <c r="J373" s="21" t="s">
        <v>612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216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1">
        <v>2604</v>
      </c>
      <c r="B374" s="21" t="s">
        <v>26</v>
      </c>
      <c r="C374" s="21" t="s">
        <v>151</v>
      </c>
      <c r="D374" s="21" t="s">
        <v>314</v>
      </c>
      <c r="E374" t="s">
        <v>599</v>
      </c>
      <c r="F374" s="25" t="str">
        <f>IF(ISBLANK(Table2[[#This Row],[unique_id]]), "", Table2[[#This Row],[unique_id]])</f>
        <v>lighting_reset_adaptive_lighting_pantry_main</v>
      </c>
      <c r="G374" t="s">
        <v>205</v>
      </c>
      <c r="H374" s="21" t="s">
        <v>605</v>
      </c>
      <c r="I374" s="21" t="s">
        <v>295</v>
      </c>
      <c r="J374" s="21" t="s">
        <v>612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214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1">
        <v>2605</v>
      </c>
      <c r="B375" s="21" t="s">
        <v>26</v>
      </c>
      <c r="C375" s="21" t="s">
        <v>151</v>
      </c>
      <c r="D375" s="21" t="s">
        <v>314</v>
      </c>
      <c r="E375" t="s">
        <v>613</v>
      </c>
      <c r="F375" s="25" t="str">
        <f>IF(ISBLANK(Table2[[#This Row],[unique_id]]), "", Table2[[#This Row],[unique_id]])</f>
        <v>lighting_reset_adaptive_lighting_office_main</v>
      </c>
      <c r="G375" t="s">
        <v>201</v>
      </c>
      <c r="H375" s="21" t="s">
        <v>605</v>
      </c>
      <c r="I375" s="21" t="s">
        <v>295</v>
      </c>
      <c r="J375" s="21" t="s">
        <v>612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215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1">
        <v>2606</v>
      </c>
      <c r="B376" s="21" t="s">
        <v>26</v>
      </c>
      <c r="C376" s="21" t="s">
        <v>151</v>
      </c>
      <c r="D376" s="21" t="s">
        <v>314</v>
      </c>
      <c r="E376" t="s">
        <v>600</v>
      </c>
      <c r="F376" s="25" t="str">
        <f>IF(ISBLANK(Table2[[#This Row],[unique_id]]), "", Table2[[#This Row],[unique_id]])</f>
        <v>lighting_reset_adaptive_lighting_bathroom_main</v>
      </c>
      <c r="G376" t="s">
        <v>200</v>
      </c>
      <c r="H376" s="21" t="s">
        <v>605</v>
      </c>
      <c r="I376" s="21" t="s">
        <v>295</v>
      </c>
      <c r="J376" s="21" t="s">
        <v>612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364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1">
        <v>2607</v>
      </c>
      <c r="B377" s="21" t="s">
        <v>26</v>
      </c>
      <c r="C377" s="21" t="s">
        <v>151</v>
      </c>
      <c r="D377" s="21" t="s">
        <v>314</v>
      </c>
      <c r="E377" t="s">
        <v>995</v>
      </c>
      <c r="F377" s="25" t="str">
        <f>IF(ISBLANK(Table2[[#This Row],[unique_id]]), "", Table2[[#This Row],[unique_id]])</f>
        <v>lighting_reset_adaptive_lighting_bathroom_sconces</v>
      </c>
      <c r="G377" t="s">
        <v>979</v>
      </c>
      <c r="H377" s="21" t="s">
        <v>605</v>
      </c>
      <c r="I377" s="21" t="s">
        <v>295</v>
      </c>
      <c r="J377" s="21" t="s">
        <v>989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364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1">
        <v>2608</v>
      </c>
      <c r="B378" s="21" t="s">
        <v>26</v>
      </c>
      <c r="C378" s="21" t="s">
        <v>151</v>
      </c>
      <c r="D378" s="21" t="s">
        <v>314</v>
      </c>
      <c r="E378" t="s">
        <v>601</v>
      </c>
      <c r="F378" s="25" t="str">
        <f>IF(ISBLANK(Table2[[#This Row],[unique_id]]), "", Table2[[#This Row],[unique_id]])</f>
        <v>lighting_reset_adaptive_lighting_ensuite_main</v>
      </c>
      <c r="G378" t="s">
        <v>199</v>
      </c>
      <c r="H378" s="21" t="s">
        <v>605</v>
      </c>
      <c r="I378" s="21" t="s">
        <v>295</v>
      </c>
      <c r="J378" s="21" t="s">
        <v>612</v>
      </c>
      <c r="M378" s="21" t="s">
        <v>261</v>
      </c>
      <c r="T378" s="26"/>
      <c r="V378" s="22"/>
      <c r="W378" s="22"/>
      <c r="X378" s="22"/>
      <c r="Y378" s="22"/>
      <c r="AE378" s="21" t="s">
        <v>296</v>
      </c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D378" s="21" t="s">
        <v>402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1">
        <v>2609</v>
      </c>
      <c r="B379" s="21" t="s">
        <v>26</v>
      </c>
      <c r="C379" s="21" t="s">
        <v>151</v>
      </c>
      <c r="D379" s="21" t="s">
        <v>314</v>
      </c>
      <c r="E379" t="s">
        <v>996</v>
      </c>
      <c r="F379" s="25" t="str">
        <f>IF(ISBLANK(Table2[[#This Row],[unique_id]]), "", Table2[[#This Row],[unique_id]])</f>
        <v>lighting_reset_adaptive_lighting_ensuite_sconces</v>
      </c>
      <c r="G379" t="s">
        <v>962</v>
      </c>
      <c r="H379" s="21" t="s">
        <v>605</v>
      </c>
      <c r="I379" s="21" t="s">
        <v>295</v>
      </c>
      <c r="J379" s="21" t="s">
        <v>989</v>
      </c>
      <c r="M379" s="21" t="s">
        <v>261</v>
      </c>
      <c r="T379" s="26"/>
      <c r="V379" s="22"/>
      <c r="W379" s="22"/>
      <c r="X379" s="22"/>
      <c r="Y379" s="22"/>
      <c r="AE379" s="21" t="s">
        <v>296</v>
      </c>
      <c r="AG379" s="22"/>
      <c r="AH379" s="22"/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D379" s="21" t="s">
        <v>402</v>
      </c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2610</v>
      </c>
      <c r="B380" s="21" t="s">
        <v>26</v>
      </c>
      <c r="C380" s="21" t="s">
        <v>151</v>
      </c>
      <c r="D380" s="21" t="s">
        <v>314</v>
      </c>
      <c r="E380" t="s">
        <v>602</v>
      </c>
      <c r="F380" s="25" t="str">
        <f>IF(ISBLANK(Table2[[#This Row],[unique_id]]), "", Table2[[#This Row],[unique_id]])</f>
        <v>lighting_reset_adaptive_lighting_wardrobe_main</v>
      </c>
      <c r="G380" t="s">
        <v>203</v>
      </c>
      <c r="H380" s="21" t="s">
        <v>605</v>
      </c>
      <c r="I380" s="21" t="s">
        <v>295</v>
      </c>
      <c r="J380" s="21" t="s">
        <v>612</v>
      </c>
      <c r="M380" s="21" t="s">
        <v>261</v>
      </c>
      <c r="T380" s="26"/>
      <c r="V380" s="22"/>
      <c r="W380" s="22"/>
      <c r="X380" s="22"/>
      <c r="Y380" s="22"/>
      <c r="AE380" s="21" t="s">
        <v>296</v>
      </c>
      <c r="AG380" s="22"/>
      <c r="AH380" s="22"/>
      <c r="AS380" s="21"/>
      <c r="AT380" s="23"/>
      <c r="AU380" s="22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0" s="21" t="str">
        <f>IF(ISBLANK(Table2[[#This Row],[device_model]]), "", Table2[[#This Row],[device_suggested_area]])</f>
        <v/>
      </c>
      <c r="BC380" s="22"/>
      <c r="BD380" s="21" t="s">
        <v>555</v>
      </c>
      <c r="BI380" s="21"/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3" ht="16" customHeight="1">
      <c r="A381" s="21">
        <v>2670</v>
      </c>
      <c r="B381" s="21" t="s">
        <v>26</v>
      </c>
      <c r="C381" s="21" t="s">
        <v>238</v>
      </c>
      <c r="D381" s="21" t="s">
        <v>145</v>
      </c>
      <c r="E381" s="21" t="s">
        <v>146</v>
      </c>
      <c r="F381" s="25" t="str">
        <f>IF(ISBLANK(Table2[[#This Row],[unique_id]]), "", Table2[[#This Row],[unique_id]])</f>
        <v>ada_home</v>
      </c>
      <c r="G381" s="21" t="s">
        <v>187</v>
      </c>
      <c r="H381" s="21" t="s">
        <v>844</v>
      </c>
      <c r="I381" s="21" t="s">
        <v>144</v>
      </c>
      <c r="M381" s="21" t="s">
        <v>136</v>
      </c>
      <c r="N381" s="21" t="s">
        <v>274</v>
      </c>
      <c r="O381" s="22" t="s">
        <v>889</v>
      </c>
      <c r="P381" s="21" t="s">
        <v>166</v>
      </c>
      <c r="Q381" s="21" t="s">
        <v>859</v>
      </c>
      <c r="R381" s="45" t="s">
        <v>844</v>
      </c>
      <c r="S381" s="21" t="str">
        <f>_xlfn.CONCAT( Table2[[#This Row],[friendly_name]], " Devices")</f>
        <v>Ada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1" s="21" t="str">
        <f>IF(ISBLANK(Table2[[#This Row],[device_model]]), "", Table2[[#This Row],[device_suggested_area]])</f>
        <v>Ada</v>
      </c>
      <c r="AZ381" s="21" t="s">
        <v>166</v>
      </c>
      <c r="BA381" s="21" t="s">
        <v>399</v>
      </c>
      <c r="BB381" s="21" t="s">
        <v>238</v>
      </c>
      <c r="BC381" s="21" t="s">
        <v>1200</v>
      </c>
      <c r="BD381" s="21" t="s">
        <v>130</v>
      </c>
      <c r="BH381" s="21" t="s">
        <v>426</v>
      </c>
      <c r="BI381" s="27" t="s">
        <v>470</v>
      </c>
      <c r="BJ381" s="24" t="s">
        <v>462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2" spans="1:63" ht="16" customHeight="1">
      <c r="A382" s="21">
        <v>2671</v>
      </c>
      <c r="B382" s="21" t="s">
        <v>26</v>
      </c>
      <c r="C382" s="21" t="s">
        <v>238</v>
      </c>
      <c r="D382" s="21" t="s">
        <v>145</v>
      </c>
      <c r="E382" s="21" t="s">
        <v>262</v>
      </c>
      <c r="F382" s="25" t="str">
        <f>IF(ISBLANK(Table2[[#This Row],[unique_id]]), "", Table2[[#This Row],[unique_id]])</f>
        <v>edwin_home</v>
      </c>
      <c r="G382" s="21" t="s">
        <v>263</v>
      </c>
      <c r="H382" s="21" t="s">
        <v>844</v>
      </c>
      <c r="I382" s="21" t="s">
        <v>144</v>
      </c>
      <c r="M382" s="21" t="s">
        <v>136</v>
      </c>
      <c r="N382" s="21" t="s">
        <v>274</v>
      </c>
      <c r="O382" s="22" t="s">
        <v>889</v>
      </c>
      <c r="P382" s="21" t="s">
        <v>166</v>
      </c>
      <c r="Q382" s="21" t="s">
        <v>859</v>
      </c>
      <c r="R382" s="45" t="s">
        <v>844</v>
      </c>
      <c r="S382" s="21" t="str">
        <f>_xlfn.CONCAT( Table2[[#This Row],[friendly_name]], " Devices")</f>
        <v>Edwin Home Devices</v>
      </c>
      <c r="T382" s="26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2" s="21" t="str">
        <f>IF(ISBLANK(Table2[[#This Row],[device_model]]), "", Table2[[#This Row],[device_suggested_area]])</f>
        <v>Edwin</v>
      </c>
      <c r="AZ382" s="21" t="s">
        <v>166</v>
      </c>
      <c r="BA382" s="21" t="s">
        <v>399</v>
      </c>
      <c r="BB382" s="21" t="s">
        <v>238</v>
      </c>
      <c r="BC382" s="21" t="s">
        <v>1200</v>
      </c>
      <c r="BD382" s="21" t="s">
        <v>127</v>
      </c>
      <c r="BH382" s="21" t="s">
        <v>426</v>
      </c>
      <c r="BI382" s="27" t="s">
        <v>469</v>
      </c>
      <c r="BJ382" s="24" t="s">
        <v>463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3" spans="1:63" ht="16" customHeight="1">
      <c r="A383" s="21">
        <v>2672</v>
      </c>
      <c r="B383" s="21" t="s">
        <v>26</v>
      </c>
      <c r="C383" s="21" t="s">
        <v>238</v>
      </c>
      <c r="D383" s="21" t="s">
        <v>145</v>
      </c>
      <c r="E383" s="21" t="s">
        <v>270</v>
      </c>
      <c r="F383" s="25" t="str">
        <f>IF(ISBLANK(Table2[[#This Row],[unique_id]]), "", Table2[[#This Row],[unique_id]])</f>
        <v>parents_home</v>
      </c>
      <c r="G383" s="21" t="s">
        <v>264</v>
      </c>
      <c r="H383" s="21" t="s">
        <v>844</v>
      </c>
      <c r="I383" s="21" t="s">
        <v>144</v>
      </c>
      <c r="M383" s="21" t="s">
        <v>136</v>
      </c>
      <c r="N383" s="21" t="s">
        <v>274</v>
      </c>
      <c r="O383" s="22" t="s">
        <v>889</v>
      </c>
      <c r="P383" s="21" t="s">
        <v>166</v>
      </c>
      <c r="Q383" s="21" t="s">
        <v>859</v>
      </c>
      <c r="R383" s="45" t="s">
        <v>844</v>
      </c>
      <c r="S383" s="21" t="str">
        <f>_xlfn.CONCAT( Table2[[#This Row],[friendly_name]], " Devices")</f>
        <v>Parents Home Devices</v>
      </c>
      <c r="T383" s="26" t="s">
        <v>869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3" s="21" t="str">
        <f>IF(ISBLANK(Table2[[#This Row],[device_model]]), "", Table2[[#This Row],[device_suggested_area]])</f>
        <v>Parents</v>
      </c>
      <c r="AZ383" s="21" t="s">
        <v>166</v>
      </c>
      <c r="BA383" s="21" t="s">
        <v>1194</v>
      </c>
      <c r="BB383" s="21" t="s">
        <v>238</v>
      </c>
      <c r="BC383" s="21" t="s">
        <v>1201</v>
      </c>
      <c r="BD383" s="21" t="s">
        <v>194</v>
      </c>
      <c r="BH383" s="21" t="s">
        <v>426</v>
      </c>
      <c r="BI383" s="27" t="s">
        <v>727</v>
      </c>
      <c r="BJ383" s="24" t="s">
        <v>726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4" spans="1:63" ht="16" customHeight="1">
      <c r="A384" s="21">
        <v>2673</v>
      </c>
      <c r="B384" s="21" t="s">
        <v>26</v>
      </c>
      <c r="C384" s="21" t="s">
        <v>238</v>
      </c>
      <c r="D384" s="21" t="s">
        <v>145</v>
      </c>
      <c r="E384" s="21" t="s">
        <v>266</v>
      </c>
      <c r="F384" s="25" t="str">
        <f>IF(ISBLANK(Table2[[#This Row],[unique_id]]), "", Table2[[#This Row],[unique_id]])</f>
        <v>kitchen_home</v>
      </c>
      <c r="G384" s="21" t="s">
        <v>265</v>
      </c>
      <c r="H384" s="21" t="s">
        <v>844</v>
      </c>
      <c r="I384" s="21" t="s">
        <v>144</v>
      </c>
      <c r="M384" s="21" t="s">
        <v>136</v>
      </c>
      <c r="N384" s="21" t="s">
        <v>274</v>
      </c>
      <c r="O384" s="22" t="s">
        <v>889</v>
      </c>
      <c r="P384" s="21" t="s">
        <v>166</v>
      </c>
      <c r="Q384" s="21" t="s">
        <v>859</v>
      </c>
      <c r="R384" s="45" t="s">
        <v>844</v>
      </c>
      <c r="S384" s="21" t="str">
        <f>_xlfn.CONCAT( Table2[[#This Row],[friendly_name]], " Devices")</f>
        <v>Kitchen Home Devices</v>
      </c>
      <c r="T384" s="26" t="s">
        <v>869</v>
      </c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4" s="21" t="str">
        <f>IF(ISBLANK(Table2[[#This Row],[device_model]]), "", Table2[[#This Row],[device_suggested_area]])</f>
        <v>Kitchen</v>
      </c>
      <c r="AZ384" s="21" t="s">
        <v>166</v>
      </c>
      <c r="BA384" s="21" t="s">
        <v>1194</v>
      </c>
      <c r="BB384" s="21" t="s">
        <v>238</v>
      </c>
      <c r="BC384" s="21" t="s">
        <v>1201</v>
      </c>
      <c r="BD384" s="21" t="s">
        <v>208</v>
      </c>
      <c r="BH384" s="21" t="s">
        <v>426</v>
      </c>
      <c r="BI384" s="27" t="s">
        <v>829</v>
      </c>
      <c r="BJ384" s="24" t="s">
        <v>828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5" spans="1:63" ht="16" customHeight="1">
      <c r="A385" s="21">
        <v>2674</v>
      </c>
      <c r="B385" s="21" t="s">
        <v>26</v>
      </c>
      <c r="C385" s="21" t="s">
        <v>238</v>
      </c>
      <c r="D385" s="21" t="s">
        <v>145</v>
      </c>
      <c r="E385" s="21" t="s">
        <v>694</v>
      </c>
      <c r="F385" s="25" t="str">
        <f>IF(ISBLANK(Table2[[#This Row],[unique_id]]), "", Table2[[#This Row],[unique_id]])</f>
        <v>office_home</v>
      </c>
      <c r="G385" s="21" t="s">
        <v>695</v>
      </c>
      <c r="H385" s="21" t="s">
        <v>844</v>
      </c>
      <c r="I385" s="21" t="s">
        <v>144</v>
      </c>
      <c r="M385" s="21" t="s">
        <v>136</v>
      </c>
      <c r="N385" s="21" t="s">
        <v>274</v>
      </c>
      <c r="O385" s="22" t="s">
        <v>889</v>
      </c>
      <c r="P385" s="21" t="s">
        <v>166</v>
      </c>
      <c r="Q385" s="21" t="s">
        <v>859</v>
      </c>
      <c r="R385" s="45" t="s">
        <v>844</v>
      </c>
      <c r="S385" s="21" t="str">
        <f>_xlfn.CONCAT( Table2[[#This Row],[friendly_name]], " Devices")</f>
        <v>Office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5" s="21" t="str">
        <f>IF(ISBLANK(Table2[[#This Row],[device_model]]), "", Table2[[#This Row],[device_suggested_area]])</f>
        <v>Office</v>
      </c>
      <c r="AZ385" s="21" t="s">
        <v>166</v>
      </c>
      <c r="BA385" s="21" t="s">
        <v>399</v>
      </c>
      <c r="BB385" s="21" t="s">
        <v>238</v>
      </c>
      <c r="BC385" s="21" t="s">
        <v>1200</v>
      </c>
      <c r="BD385" s="21" t="s">
        <v>215</v>
      </c>
      <c r="BH385" s="21" t="s">
        <v>426</v>
      </c>
      <c r="BI385" s="27" t="s">
        <v>467</v>
      </c>
      <c r="BJ385" s="24" t="s">
        <v>466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6" spans="1:63" ht="16" customHeight="1">
      <c r="A386" s="21">
        <v>2675</v>
      </c>
      <c r="B386" s="21" t="s">
        <v>26</v>
      </c>
      <c r="C386" s="21" t="s">
        <v>238</v>
      </c>
      <c r="D386" s="21" t="s">
        <v>145</v>
      </c>
      <c r="E386" s="21" t="s">
        <v>732</v>
      </c>
      <c r="F386" s="25" t="str">
        <f>IF(ISBLANK(Table2[[#This Row],[unique_id]]), "", Table2[[#This Row],[unique_id]])</f>
        <v>lounge_home</v>
      </c>
      <c r="G386" s="21" t="s">
        <v>733</v>
      </c>
      <c r="H386" s="21" t="s">
        <v>844</v>
      </c>
      <c r="I386" s="21" t="s">
        <v>144</v>
      </c>
      <c r="M386" s="21" t="s">
        <v>136</v>
      </c>
      <c r="N386" s="21" t="s">
        <v>274</v>
      </c>
      <c r="O386" s="22" t="s">
        <v>889</v>
      </c>
      <c r="P386" s="21" t="s">
        <v>166</v>
      </c>
      <c r="Q386" s="21" t="s">
        <v>859</v>
      </c>
      <c r="R386" s="45" t="s">
        <v>844</v>
      </c>
      <c r="S386" s="21" t="str">
        <f>_xlfn.CONCAT( Table2[[#This Row],[friendly_name]], " Devices")</f>
        <v>Lounge Home Devices</v>
      </c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6" s="21" t="str">
        <f>IF(ISBLANK(Table2[[#This Row],[device_model]]), "", Table2[[#This Row],[device_suggested_area]])</f>
        <v>Lounge</v>
      </c>
      <c r="AZ386" s="21" t="s">
        <v>166</v>
      </c>
      <c r="BA386" s="21" t="s">
        <v>399</v>
      </c>
      <c r="BB386" s="21" t="s">
        <v>238</v>
      </c>
      <c r="BC386" s="21" t="s">
        <v>1200</v>
      </c>
      <c r="BD386" s="21" t="s">
        <v>196</v>
      </c>
      <c r="BH386" s="21" t="s">
        <v>426</v>
      </c>
      <c r="BI386" s="27" t="s">
        <v>468</v>
      </c>
      <c r="BJ386" s="24" t="s">
        <v>464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7" spans="1:63" ht="16" customHeight="1">
      <c r="A387" s="21">
        <v>2676</v>
      </c>
      <c r="B387" s="21" t="s">
        <v>26</v>
      </c>
      <c r="C387" s="21" t="s">
        <v>238</v>
      </c>
      <c r="D387" s="21" t="s">
        <v>145</v>
      </c>
      <c r="E387" s="21" t="s">
        <v>924</v>
      </c>
      <c r="F387" s="25" t="str">
        <f>IF(ISBLANK(Table2[[#This Row],[unique_id]]), "", Table2[[#This Row],[unique_id]])</f>
        <v>ada_tablet</v>
      </c>
      <c r="G387" s="21" t="s">
        <v>925</v>
      </c>
      <c r="H387" s="21" t="s">
        <v>844</v>
      </c>
      <c r="I387" s="21" t="s">
        <v>144</v>
      </c>
      <c r="M387" s="21" t="s">
        <v>136</v>
      </c>
      <c r="N387" s="21" t="s">
        <v>274</v>
      </c>
      <c r="R387" s="45"/>
      <c r="T387" s="26"/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7" s="21" t="str">
        <f>IF(ISBLANK(Table2[[#This Row],[device_model]]), "", Table2[[#This Row],[device_suggested_area]])</f>
        <v>Lounge</v>
      </c>
      <c r="AZ387" s="21" t="s">
        <v>925</v>
      </c>
      <c r="BA387" s="21" t="s">
        <v>1202</v>
      </c>
      <c r="BB387" s="21" t="s">
        <v>238</v>
      </c>
      <c r="BC387" s="21" t="s">
        <v>930</v>
      </c>
      <c r="BD387" s="21" t="s">
        <v>196</v>
      </c>
      <c r="BH387" s="21" t="s">
        <v>426</v>
      </c>
      <c r="BI387" s="27" t="s">
        <v>927</v>
      </c>
      <c r="BJ387" s="24" t="s">
        <v>928</v>
      </c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8" spans="1:63" ht="16" customHeight="1">
      <c r="A388" s="21">
        <v>2677</v>
      </c>
      <c r="B388" s="21" t="s">
        <v>26</v>
      </c>
      <c r="C388" s="21" t="s">
        <v>500</v>
      </c>
      <c r="D388" s="21" t="s">
        <v>338</v>
      </c>
      <c r="E388" s="21" t="s">
        <v>337</v>
      </c>
      <c r="F388" s="25" t="str">
        <f>IF(ISBLANK(Table2[[#This Row],[unique_id]]), "", Table2[[#This Row],[unique_id]])</f>
        <v>column_break</v>
      </c>
      <c r="G388" s="21" t="s">
        <v>334</v>
      </c>
      <c r="H388" s="21" t="s">
        <v>844</v>
      </c>
      <c r="I388" s="21" t="s">
        <v>144</v>
      </c>
      <c r="M388" s="21" t="s">
        <v>335</v>
      </c>
      <c r="N388" s="21" t="s">
        <v>336</v>
      </c>
      <c r="O388" s="46"/>
      <c r="T388" s="26"/>
      <c r="V388" s="22"/>
      <c r="W388" s="22"/>
      <c r="X388" s="22"/>
      <c r="Y388" s="22"/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2678</v>
      </c>
      <c r="B389" s="21" t="s">
        <v>26</v>
      </c>
      <c r="C389" s="21" t="s">
        <v>644</v>
      </c>
      <c r="D389" s="21" t="s">
        <v>145</v>
      </c>
      <c r="E389" s="21" t="s">
        <v>690</v>
      </c>
      <c r="F389" s="25" t="str">
        <f>IF(ISBLANK(Table2[[#This Row],[unique_id]]), "", Table2[[#This Row],[unique_id]])</f>
        <v>lg_webos_smart_tv</v>
      </c>
      <c r="G389" s="21" t="s">
        <v>181</v>
      </c>
      <c r="H389" s="21" t="s">
        <v>844</v>
      </c>
      <c r="I389" s="21" t="s">
        <v>144</v>
      </c>
      <c r="M389" s="21" t="s">
        <v>136</v>
      </c>
      <c r="N389" s="21" t="s">
        <v>274</v>
      </c>
      <c r="R389" s="45"/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9" s="21" t="str">
        <f>IF(ISBLANK(Table2[[#This Row],[device_model]]), "", Table2[[#This Row],[device_suggested_area]])</f>
        <v>Lounge</v>
      </c>
      <c r="AZ389" s="21" t="s">
        <v>1123</v>
      </c>
      <c r="BA389" s="21" t="s">
        <v>648</v>
      </c>
      <c r="BB389" s="21" t="s">
        <v>644</v>
      </c>
      <c r="BC389" s="21" t="s">
        <v>647</v>
      </c>
      <c r="BD389" s="21" t="s">
        <v>196</v>
      </c>
      <c r="BH389" s="21" t="s">
        <v>426</v>
      </c>
      <c r="BI389" s="27" t="s">
        <v>645</v>
      </c>
      <c r="BJ389" s="24" t="s">
        <v>646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90" spans="1:63" ht="16" customHeight="1">
      <c r="A390" s="21">
        <v>2679</v>
      </c>
      <c r="B390" s="21" t="s">
        <v>643</v>
      </c>
      <c r="C390" s="21" t="s">
        <v>268</v>
      </c>
      <c r="D390" s="21" t="s">
        <v>145</v>
      </c>
      <c r="E390" s="21" t="s">
        <v>269</v>
      </c>
      <c r="F390" s="25" t="str">
        <f>IF(ISBLANK(Table2[[#This Row],[unique_id]]), "", Table2[[#This Row],[unique_id]])</f>
        <v>parents_tv</v>
      </c>
      <c r="G390" s="21" t="s">
        <v>267</v>
      </c>
      <c r="H390" s="21" t="s">
        <v>844</v>
      </c>
      <c r="I390" s="21" t="s">
        <v>144</v>
      </c>
      <c r="M390" s="21" t="s">
        <v>136</v>
      </c>
      <c r="N390" s="21" t="s">
        <v>274</v>
      </c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90" s="21" t="str">
        <f>IF(ISBLANK(Table2[[#This Row],[device_model]]), "", Table2[[#This Row],[device_suggested_area]])</f>
        <v>Parents</v>
      </c>
      <c r="AZ390" s="21" t="s">
        <v>1123</v>
      </c>
      <c r="BA390" s="21" t="s">
        <v>1195</v>
      </c>
      <c r="BB390" s="21" t="s">
        <v>268</v>
      </c>
      <c r="BC390" s="21" t="s">
        <v>405</v>
      </c>
      <c r="BD390" s="21" t="s">
        <v>194</v>
      </c>
      <c r="BH390" s="21" t="s">
        <v>426</v>
      </c>
      <c r="BI390" s="27" t="s">
        <v>407</v>
      </c>
      <c r="BJ390" s="24" t="s">
        <v>472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1" spans="1:63" ht="16" customHeight="1">
      <c r="A391" s="21">
        <v>2680</v>
      </c>
      <c r="B391" s="21" t="s">
        <v>26</v>
      </c>
      <c r="C391" s="21" t="s">
        <v>238</v>
      </c>
      <c r="D391" s="21" t="s">
        <v>145</v>
      </c>
      <c r="E391" s="21" t="s">
        <v>931</v>
      </c>
      <c r="F391" s="25" t="str">
        <f>IF(ISBLANK(Table2[[#This Row],[unique_id]]), "", Table2[[#This Row],[unique_id]])</f>
        <v>edwin_tablet</v>
      </c>
      <c r="G391" s="21" t="s">
        <v>932</v>
      </c>
      <c r="H391" s="21" t="s">
        <v>844</v>
      </c>
      <c r="I391" s="21" t="s">
        <v>144</v>
      </c>
      <c r="M391" s="21" t="s">
        <v>136</v>
      </c>
      <c r="N391" s="21" t="s">
        <v>274</v>
      </c>
      <c r="R391" s="45"/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1" s="21" t="str">
        <f>IF(ISBLANK(Table2[[#This Row],[device_model]]), "", Table2[[#This Row],[device_suggested_area]])</f>
        <v>Kitchen</v>
      </c>
      <c r="AZ391" s="21" t="s">
        <v>932</v>
      </c>
      <c r="BA391" s="21" t="s">
        <v>1202</v>
      </c>
      <c r="BB391" s="21" t="s">
        <v>238</v>
      </c>
      <c r="BC391" s="21" t="s">
        <v>930</v>
      </c>
      <c r="BD391" s="21" t="s">
        <v>208</v>
      </c>
      <c r="BH391" s="21" t="s">
        <v>426</v>
      </c>
      <c r="BI391" s="27" t="s">
        <v>938</v>
      </c>
      <c r="BJ391" s="24" t="s">
        <v>929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2" spans="1:63" ht="16" customHeight="1">
      <c r="A392" s="21">
        <v>2681</v>
      </c>
      <c r="B392" s="21" t="s">
        <v>643</v>
      </c>
      <c r="C392" s="21" t="s">
        <v>238</v>
      </c>
      <c r="D392" s="21" t="s">
        <v>145</v>
      </c>
      <c r="E392" s="21" t="s">
        <v>779</v>
      </c>
      <c r="F392" s="25" t="str">
        <f>IF(ISBLANK(Table2[[#This Row],[unique_id]]), "", Table2[[#This Row],[unique_id]])</f>
        <v>office_tv</v>
      </c>
      <c r="G392" s="21" t="s">
        <v>780</v>
      </c>
      <c r="H392" s="21" t="s">
        <v>844</v>
      </c>
      <c r="I392" s="21" t="s">
        <v>144</v>
      </c>
      <c r="M392" s="21" t="s">
        <v>136</v>
      </c>
      <c r="N392" s="21" t="s">
        <v>274</v>
      </c>
      <c r="T392" s="26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2" s="21" t="str">
        <f>IF(ISBLANK(Table2[[#This Row],[device_model]]), "", Table2[[#This Row],[device_suggested_area]])</f>
        <v>Office</v>
      </c>
      <c r="AZ392" s="21" t="s">
        <v>1123</v>
      </c>
      <c r="BA392" s="21" t="s">
        <v>400</v>
      </c>
      <c r="BB392" s="21" t="s">
        <v>238</v>
      </c>
      <c r="BC392" s="21" t="s">
        <v>401</v>
      </c>
      <c r="BD392" s="21" t="s">
        <v>215</v>
      </c>
      <c r="BH392" s="21" t="s">
        <v>426</v>
      </c>
      <c r="BI392" s="27" t="s">
        <v>471</v>
      </c>
      <c r="BJ392" s="24" t="s">
        <v>465</v>
      </c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3" spans="1:63" ht="16" customHeight="1">
      <c r="A393" s="21">
        <v>2682</v>
      </c>
      <c r="B393" s="21" t="s">
        <v>26</v>
      </c>
      <c r="C393" s="21" t="s">
        <v>500</v>
      </c>
      <c r="D393" s="21" t="s">
        <v>338</v>
      </c>
      <c r="E393" s="21" t="s">
        <v>337</v>
      </c>
      <c r="F393" s="25" t="str">
        <f>IF(ISBLANK(Table2[[#This Row],[unique_id]]), "", Table2[[#This Row],[unique_id]])</f>
        <v>column_break</v>
      </c>
      <c r="G393" s="21" t="s">
        <v>334</v>
      </c>
      <c r="H393" s="21" t="s">
        <v>844</v>
      </c>
      <c r="I393" s="21" t="s">
        <v>144</v>
      </c>
      <c r="M393" s="21" t="s">
        <v>335</v>
      </c>
      <c r="N393" s="21" t="s">
        <v>336</v>
      </c>
      <c r="T393" s="26"/>
      <c r="V393" s="22"/>
      <c r="W393" s="22"/>
      <c r="X393" s="22"/>
      <c r="Y393" s="22"/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2683</v>
      </c>
      <c r="B394" s="21" t="s">
        <v>26</v>
      </c>
      <c r="C394" s="21" t="s">
        <v>183</v>
      </c>
      <c r="D394" s="21" t="s">
        <v>145</v>
      </c>
      <c r="E394" s="21" t="s">
        <v>833</v>
      </c>
      <c r="F394" s="25" t="str">
        <f>IF(ISBLANK(Table2[[#This Row],[unique_id]]), "", Table2[[#This Row],[unique_id]])</f>
        <v>lounge_arc</v>
      </c>
      <c r="G394" s="21" t="s">
        <v>836</v>
      </c>
      <c r="H394" s="21" t="s">
        <v>844</v>
      </c>
      <c r="I394" s="21" t="s">
        <v>144</v>
      </c>
      <c r="M394" s="21" t="s">
        <v>136</v>
      </c>
      <c r="N394" s="21" t="s">
        <v>274</v>
      </c>
      <c r="O394" s="22" t="s">
        <v>889</v>
      </c>
      <c r="R394" s="45"/>
      <c r="T394" s="26" t="str">
        <f>_xlfn.CONCAT("name: ", Table2[[#This Row],[friendly_name]])</f>
        <v>name: Lounge Arc</v>
      </c>
      <c r="V394" s="22"/>
      <c r="W394" s="22"/>
      <c r="X394" s="22"/>
      <c r="Y394" s="22"/>
      <c r="AG394" s="22"/>
      <c r="AH394" s="22"/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4" s="21" t="str">
        <f>IF(ISBLANK(Table2[[#This Row],[device_model]]), "", Table2[[#This Row],[device_suggested_area]])</f>
        <v>Lounge</v>
      </c>
      <c r="AZ394" s="21" t="s">
        <v>649</v>
      </c>
      <c r="BA394" s="21" t="s">
        <v>1198</v>
      </c>
      <c r="BB394" s="21" t="s">
        <v>183</v>
      </c>
      <c r="BC394" s="21">
        <v>15.4</v>
      </c>
      <c r="BD394" s="21" t="s">
        <v>196</v>
      </c>
      <c r="BH394" s="21" t="s">
        <v>426</v>
      </c>
      <c r="BI394" s="21" t="s">
        <v>650</v>
      </c>
      <c r="BJ394" s="24" t="s">
        <v>651</v>
      </c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5" spans="1:63" ht="16" customHeight="1">
      <c r="A395" s="21">
        <v>2684</v>
      </c>
      <c r="B395" s="21" t="s">
        <v>643</v>
      </c>
      <c r="C395" s="21" t="s">
        <v>912</v>
      </c>
      <c r="D395" s="21" t="s">
        <v>149</v>
      </c>
      <c r="E395" s="21" t="s">
        <v>914</v>
      </c>
      <c r="F395" s="25" t="str">
        <f>IF(ISBLANK(Table2[[#This Row],[unique_id]]), "", Table2[[#This Row],[unique_id]])</f>
        <v>template_kitchen_move_proxy</v>
      </c>
      <c r="G395" s="21" t="s">
        <v>837</v>
      </c>
      <c r="H395" s="21" t="s">
        <v>844</v>
      </c>
      <c r="I395" s="21" t="s">
        <v>144</v>
      </c>
      <c r="O395" s="22" t="s">
        <v>889</v>
      </c>
      <c r="P395" s="21" t="s">
        <v>166</v>
      </c>
      <c r="Q395" s="21" t="s">
        <v>859</v>
      </c>
      <c r="R395" s="45" t="s">
        <v>844</v>
      </c>
      <c r="S395" s="21" t="str">
        <f>_xlfn.CONCAT( Table2[[#This Row],[friendly_name]], " Devices")</f>
        <v>Kitchen Move Devices</v>
      </c>
      <c r="T395" s="26" t="s">
        <v>917</v>
      </c>
      <c r="V395" s="22"/>
      <c r="W395" s="22"/>
      <c r="X395" s="22"/>
      <c r="Y395" s="22"/>
      <c r="AG395" s="22"/>
      <c r="AH395" s="22"/>
      <c r="AS395" s="21"/>
      <c r="AT395" s="23"/>
      <c r="AU395" s="21" t="s">
        <v>145</v>
      </c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371</v>
      </c>
      <c r="BA395" s="21" t="s">
        <v>1196</v>
      </c>
      <c r="BB395" s="21" t="s">
        <v>183</v>
      </c>
      <c r="BC395" s="21">
        <v>15.4</v>
      </c>
      <c r="BD395" s="21" t="s">
        <v>208</v>
      </c>
      <c r="BI395" s="21"/>
      <c r="BJ395" s="24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2685</v>
      </c>
      <c r="B396" s="21" t="s">
        <v>26</v>
      </c>
      <c r="C396" s="21" t="s">
        <v>183</v>
      </c>
      <c r="D396" s="21" t="s">
        <v>145</v>
      </c>
      <c r="E396" s="21" t="s">
        <v>832</v>
      </c>
      <c r="F396" s="25" t="str">
        <f>IF(ISBLANK(Table2[[#This Row],[unique_id]]), "", Table2[[#This Row],[unique_id]])</f>
        <v>kitchen_move</v>
      </c>
      <c r="G396" s="21" t="s">
        <v>837</v>
      </c>
      <c r="H396" s="21" t="s">
        <v>844</v>
      </c>
      <c r="I396" s="21" t="s">
        <v>144</v>
      </c>
      <c r="M396" s="21" t="s">
        <v>136</v>
      </c>
      <c r="N396" s="21" t="s">
        <v>274</v>
      </c>
      <c r="O396" s="22" t="s">
        <v>889</v>
      </c>
      <c r="P396" s="21" t="s">
        <v>166</v>
      </c>
      <c r="Q396" s="21" t="s">
        <v>859</v>
      </c>
      <c r="R396" s="45" t="s">
        <v>844</v>
      </c>
      <c r="S396" s="21" t="str">
        <f>_xlfn.CONCAT( Table2[[#This Row],[friendly_name]], " Devices")</f>
        <v>Kitchen Move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6" s="21" t="str">
        <f>IF(ISBLANK(Table2[[#This Row],[device_model]]), "", Table2[[#This Row],[device_suggested_area]])</f>
        <v>Kitchen</v>
      </c>
      <c r="AZ396" s="21" t="s">
        <v>371</v>
      </c>
      <c r="BA396" s="21" t="s">
        <v>1196</v>
      </c>
      <c r="BB396" s="21" t="s">
        <v>183</v>
      </c>
      <c r="BC396" s="21">
        <v>15.4</v>
      </c>
      <c r="BD396" s="21" t="s">
        <v>208</v>
      </c>
      <c r="BH396" s="21" t="s">
        <v>426</v>
      </c>
      <c r="BI396" s="21" t="s">
        <v>374</v>
      </c>
      <c r="BJ396" s="24" t="s">
        <v>494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7" spans="1:63" ht="16" customHeight="1">
      <c r="A397" s="21">
        <v>2686</v>
      </c>
      <c r="B397" s="21" t="s">
        <v>26</v>
      </c>
      <c r="C397" s="21" t="s">
        <v>183</v>
      </c>
      <c r="D397" s="21" t="s">
        <v>145</v>
      </c>
      <c r="E397" s="21" t="s">
        <v>831</v>
      </c>
      <c r="F397" s="25" t="str">
        <f>IF(ISBLANK(Table2[[#This Row],[unique_id]]), "", Table2[[#This Row],[unique_id]])</f>
        <v>kitchen_five</v>
      </c>
      <c r="G397" s="21" t="s">
        <v>838</v>
      </c>
      <c r="H397" s="21" t="s">
        <v>844</v>
      </c>
      <c r="I397" s="21" t="s">
        <v>144</v>
      </c>
      <c r="M397" s="21" t="s">
        <v>136</v>
      </c>
      <c r="N397" s="21" t="s">
        <v>274</v>
      </c>
      <c r="O397" s="22" t="s">
        <v>889</v>
      </c>
      <c r="P397" s="21" t="s">
        <v>166</v>
      </c>
      <c r="Q397" s="21" t="s">
        <v>859</v>
      </c>
      <c r="R397" s="45" t="s">
        <v>844</v>
      </c>
      <c r="S397" s="21" t="str">
        <f>_xlfn.CONCAT( Table2[[#This Row],[friendly_name]], " Devices")</f>
        <v>Kitchen Five Devices</v>
      </c>
      <c r="T397" s="26"/>
      <c r="V397" s="22"/>
      <c r="W397" s="22"/>
      <c r="X397" s="22"/>
      <c r="Y397" s="22"/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7" s="21" t="str">
        <f>IF(ISBLANK(Table2[[#This Row],[device_model]]), "", Table2[[#This Row],[device_suggested_area]])</f>
        <v>Kitchen</v>
      </c>
      <c r="AZ397" s="21" t="s">
        <v>916</v>
      </c>
      <c r="BA397" s="21" t="s">
        <v>1197</v>
      </c>
      <c r="BB397" s="21" t="s">
        <v>183</v>
      </c>
      <c r="BC397" s="21">
        <v>15.4</v>
      </c>
      <c r="BD397" s="21" t="s">
        <v>208</v>
      </c>
      <c r="BH397" s="21" t="s">
        <v>426</v>
      </c>
      <c r="BI397" s="26" t="s">
        <v>373</v>
      </c>
      <c r="BJ397" s="24" t="s">
        <v>495</v>
      </c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8" spans="1:63" ht="16" customHeight="1">
      <c r="A398" s="21">
        <v>2687</v>
      </c>
      <c r="B398" s="21" t="s">
        <v>643</v>
      </c>
      <c r="C398" s="21" t="s">
        <v>912</v>
      </c>
      <c r="D398" s="21" t="s">
        <v>149</v>
      </c>
      <c r="E398" s="21" t="s">
        <v>915</v>
      </c>
      <c r="F398" s="25" t="str">
        <f>IF(ISBLANK(Table2[[#This Row],[unique_id]]), "", Table2[[#This Row],[unique_id]])</f>
        <v>template_parents_move_proxy</v>
      </c>
      <c r="G398" s="21" t="s">
        <v>839</v>
      </c>
      <c r="H398" s="21" t="s">
        <v>844</v>
      </c>
      <c r="I398" s="21" t="s">
        <v>144</v>
      </c>
      <c r="O398" s="22" t="s">
        <v>889</v>
      </c>
      <c r="P398" s="21" t="s">
        <v>166</v>
      </c>
      <c r="Q398" s="21" t="s">
        <v>859</v>
      </c>
      <c r="R398" s="45" t="s">
        <v>844</v>
      </c>
      <c r="S398" s="21" t="str">
        <f>_xlfn.CONCAT( Table2[[#This Row],[friendly_name]], " Devices")</f>
        <v>Parents Move Devices</v>
      </c>
      <c r="T398" s="26" t="s">
        <v>917</v>
      </c>
      <c r="V398" s="22"/>
      <c r="W398" s="22"/>
      <c r="X398" s="22"/>
      <c r="Y398" s="22"/>
      <c r="AG398" s="22"/>
      <c r="AH398" s="22"/>
      <c r="AS398" s="21"/>
      <c r="AT398" s="23"/>
      <c r="AU398" s="21" t="s">
        <v>145</v>
      </c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371</v>
      </c>
      <c r="BA398" s="21" t="s">
        <v>1196</v>
      </c>
      <c r="BB398" s="21" t="s">
        <v>183</v>
      </c>
      <c r="BC398" s="21">
        <v>15.4</v>
      </c>
      <c r="BD398" s="21" t="s">
        <v>194</v>
      </c>
      <c r="BI398" s="21"/>
      <c r="BJ398" s="24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2688</v>
      </c>
      <c r="B399" s="21" t="s">
        <v>26</v>
      </c>
      <c r="C399" s="21" t="s">
        <v>183</v>
      </c>
      <c r="D399" s="21" t="s">
        <v>145</v>
      </c>
      <c r="E399" s="21" t="s">
        <v>830</v>
      </c>
      <c r="F399" s="25" t="str">
        <f>IF(ISBLANK(Table2[[#This Row],[unique_id]]), "", Table2[[#This Row],[unique_id]])</f>
        <v>parents_move</v>
      </c>
      <c r="G399" s="21" t="s">
        <v>839</v>
      </c>
      <c r="H399" s="21" t="s">
        <v>844</v>
      </c>
      <c r="I399" s="21" t="s">
        <v>144</v>
      </c>
      <c r="M399" s="21" t="s">
        <v>136</v>
      </c>
      <c r="N399" s="21" t="s">
        <v>274</v>
      </c>
      <c r="O399" s="22" t="s">
        <v>889</v>
      </c>
      <c r="P399" s="21" t="s">
        <v>166</v>
      </c>
      <c r="Q399" s="21" t="s">
        <v>859</v>
      </c>
      <c r="R399" s="45" t="s">
        <v>844</v>
      </c>
      <c r="S399" s="21" t="str">
        <f>_xlfn.CONCAT( Table2[[#This Row],[friendly_name]], " Devices")</f>
        <v>Parents Move Devices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9" s="21" t="str">
        <f>IF(ISBLANK(Table2[[#This Row],[device_model]]), "", Table2[[#This Row],[device_suggested_area]])</f>
        <v>Parents</v>
      </c>
      <c r="AZ399" s="21" t="s">
        <v>371</v>
      </c>
      <c r="BA399" s="21" t="s">
        <v>1196</v>
      </c>
      <c r="BB399" s="21" t="s">
        <v>183</v>
      </c>
      <c r="BC399" s="21">
        <v>15.4</v>
      </c>
      <c r="BD399" s="21" t="s">
        <v>194</v>
      </c>
      <c r="BH399" s="21" t="s">
        <v>426</v>
      </c>
      <c r="BI399" s="21" t="s">
        <v>372</v>
      </c>
      <c r="BJ399" s="24" t="s">
        <v>493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00" spans="1:63" ht="16" customHeight="1">
      <c r="A400" s="21">
        <v>2689</v>
      </c>
      <c r="B400" s="21" t="s">
        <v>643</v>
      </c>
      <c r="C400" s="21" t="s">
        <v>268</v>
      </c>
      <c r="D400" s="21" t="s">
        <v>145</v>
      </c>
      <c r="E400" s="21" t="s">
        <v>728</v>
      </c>
      <c r="F400" s="25" t="str">
        <f>IF(ISBLANK(Table2[[#This Row],[unique_id]]), "", Table2[[#This Row],[unique_id]])</f>
        <v>parents_tv_speaker</v>
      </c>
      <c r="G400" s="21" t="s">
        <v>729</v>
      </c>
      <c r="H400" s="21" t="s">
        <v>844</v>
      </c>
      <c r="I400" s="21" t="s">
        <v>144</v>
      </c>
      <c r="M400" s="21" t="s">
        <v>136</v>
      </c>
      <c r="N400" s="21" t="s">
        <v>274</v>
      </c>
      <c r="T400" s="26"/>
      <c r="V400" s="22"/>
      <c r="W400" s="22"/>
      <c r="X400" s="22"/>
      <c r="Y400" s="22"/>
      <c r="AG400" s="22"/>
      <c r="AH400" s="22"/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00" s="21" t="str">
        <f>IF(ISBLANK(Table2[[#This Row],[device_model]]), "", Table2[[#This Row],[device_suggested_area]])</f>
        <v>Parents</v>
      </c>
      <c r="AZ400" s="21" t="s">
        <v>1126</v>
      </c>
      <c r="BA400" s="21" t="s">
        <v>1199</v>
      </c>
      <c r="BB400" s="21" t="s">
        <v>268</v>
      </c>
      <c r="BC400" s="21" t="s">
        <v>405</v>
      </c>
      <c r="BD400" s="21" t="s">
        <v>194</v>
      </c>
      <c r="BH400" s="21" t="s">
        <v>426</v>
      </c>
      <c r="BI400" s="27" t="s">
        <v>408</v>
      </c>
      <c r="BJ400" s="24" t="s">
        <v>473</v>
      </c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1" spans="1:63" ht="16" customHeight="1">
      <c r="A401" s="21">
        <v>2700</v>
      </c>
      <c r="B401" s="21" t="s">
        <v>26</v>
      </c>
      <c r="C401" s="21" t="s">
        <v>151</v>
      </c>
      <c r="D401" s="21" t="s">
        <v>314</v>
      </c>
      <c r="E401" s="21" t="s">
        <v>745</v>
      </c>
      <c r="F401" s="25" t="str">
        <f>IF(ISBLANK(Table2[[#This Row],[unique_id]]), "", Table2[[#This Row],[unique_id]])</f>
        <v>back_door_lock_security</v>
      </c>
      <c r="G401" s="21" t="s">
        <v>741</v>
      </c>
      <c r="H401" s="21" t="s">
        <v>720</v>
      </c>
      <c r="I401" s="21" t="s">
        <v>212</v>
      </c>
      <c r="M401" s="21" t="s">
        <v>136</v>
      </c>
      <c r="T401" s="26"/>
      <c r="V401" s="22"/>
      <c r="W401" s="22"/>
      <c r="X401" s="22"/>
      <c r="Y401" s="22"/>
      <c r="AE401" s="21" t="s">
        <v>756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2701</v>
      </c>
      <c r="B402" s="21" t="s">
        <v>26</v>
      </c>
      <c r="C402" s="21" t="s">
        <v>151</v>
      </c>
      <c r="D402" s="21" t="s">
        <v>149</v>
      </c>
      <c r="E402" s="21" t="s">
        <v>758</v>
      </c>
      <c r="F402" s="25" t="str">
        <f>IF(ISBLANK(Table2[[#This Row],[unique_id]]), "", Table2[[#This Row],[unique_id]])</f>
        <v>template_back_door_state</v>
      </c>
      <c r="G402" s="21" t="s">
        <v>289</v>
      </c>
      <c r="H402" s="21" t="s">
        <v>720</v>
      </c>
      <c r="I402" s="21" t="s">
        <v>212</v>
      </c>
      <c r="T402" s="26"/>
      <c r="V402" s="22"/>
      <c r="W402" s="22"/>
      <c r="X402" s="22"/>
      <c r="Y402" s="22"/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I402" s="27"/>
      <c r="BJ402" s="24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2702</v>
      </c>
      <c r="B403" s="21" t="s">
        <v>26</v>
      </c>
      <c r="C403" s="21" t="s">
        <v>711</v>
      </c>
      <c r="D403" s="21" t="s">
        <v>714</v>
      </c>
      <c r="E403" s="21" t="s">
        <v>715</v>
      </c>
      <c r="F403" s="25" t="str">
        <f>IF(ISBLANK(Table2[[#This Row],[unique_id]]), "", Table2[[#This Row],[unique_id]])</f>
        <v>back_door_lock</v>
      </c>
      <c r="G403" s="21" t="s">
        <v>760</v>
      </c>
      <c r="H403" s="21" t="s">
        <v>720</v>
      </c>
      <c r="I403" s="21" t="s">
        <v>212</v>
      </c>
      <c r="M403" s="21" t="s">
        <v>136</v>
      </c>
      <c r="T403" s="26"/>
      <c r="V403" s="22"/>
      <c r="W403" s="22" t="s">
        <v>549</v>
      </c>
      <c r="X403" s="22"/>
      <c r="Y403" s="29" t="s">
        <v>855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3" s="21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1" t="s">
        <v>1180</v>
      </c>
      <c r="BA403" s="21" t="s">
        <v>712</v>
      </c>
      <c r="BB403" s="21" t="s">
        <v>711</v>
      </c>
      <c r="BC403" s="21" t="s">
        <v>713</v>
      </c>
      <c r="BD403" s="21" t="s">
        <v>720</v>
      </c>
      <c r="BI403" s="21" t="s">
        <v>710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4" spans="1:63" ht="16" customHeight="1">
      <c r="A404" s="21">
        <v>2703</v>
      </c>
      <c r="B404" s="21" t="s">
        <v>26</v>
      </c>
      <c r="C404" s="21" t="s">
        <v>339</v>
      </c>
      <c r="D404" s="21" t="s">
        <v>149</v>
      </c>
      <c r="E404" s="21" t="s">
        <v>751</v>
      </c>
      <c r="F404" s="25" t="str">
        <f>IF(ISBLANK(Table2[[#This Row],[unique_id]]), "", Table2[[#This Row],[unique_id]])</f>
        <v>template_back_door_sensor_contact_last</v>
      </c>
      <c r="G404" s="21" t="s">
        <v>759</v>
      </c>
      <c r="H404" s="21" t="s">
        <v>720</v>
      </c>
      <c r="I404" s="21" t="s">
        <v>212</v>
      </c>
      <c r="M404" s="21" t="s">
        <v>136</v>
      </c>
      <c r="T404" s="26"/>
      <c r="V404" s="22"/>
      <c r="W404" s="22" t="s">
        <v>549</v>
      </c>
      <c r="X404" s="22"/>
      <c r="Y404" s="29" t="s">
        <v>855</v>
      </c>
      <c r="AG404" s="22"/>
      <c r="AH404" s="22"/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4" s="26" t="str">
        <f>Table2[[#This Row],[device_suggested_area]]</f>
        <v>Back Door</v>
      </c>
      <c r="AY404" s="21" t="str">
        <f>IF(ISBLANK(Table2[[#This Row],[device_model]]), "", Table2[[#This Row],[device_suggested_area]])</f>
        <v>Back Door</v>
      </c>
      <c r="AZ404" s="26" t="s">
        <v>1193</v>
      </c>
      <c r="BA404" s="26" t="s">
        <v>734</v>
      </c>
      <c r="BB404" s="21" t="s">
        <v>1286</v>
      </c>
      <c r="BC404" s="21" t="s">
        <v>713</v>
      </c>
      <c r="BD404" s="21" t="s">
        <v>720</v>
      </c>
      <c r="BI404" s="21" t="s">
        <v>736</v>
      </c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5" spans="1:63" ht="16" customHeight="1">
      <c r="A405" s="21">
        <v>2704</v>
      </c>
      <c r="B405" s="21" t="s">
        <v>643</v>
      </c>
      <c r="C405" s="21" t="s">
        <v>237</v>
      </c>
      <c r="D405" s="21" t="s">
        <v>147</v>
      </c>
      <c r="F405" s="25" t="str">
        <f>IF(ISBLANK(Table2[[#This Row],[unique_id]]), "", Table2[[#This Row],[unique_id]])</f>
        <v/>
      </c>
      <c r="G405" s="21" t="s">
        <v>720</v>
      </c>
      <c r="H405" s="21" t="s">
        <v>731</v>
      </c>
      <c r="I405" s="21" t="s">
        <v>212</v>
      </c>
      <c r="T405" s="26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A405" s="26"/>
      <c r="BC405" s="22"/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2705</v>
      </c>
      <c r="B406" s="21" t="s">
        <v>26</v>
      </c>
      <c r="C406" s="21" t="s">
        <v>151</v>
      </c>
      <c r="D406" s="21" t="s">
        <v>314</v>
      </c>
      <c r="E406" s="21" t="s">
        <v>746</v>
      </c>
      <c r="F406" s="25" t="str">
        <f>IF(ISBLANK(Table2[[#This Row],[unique_id]]), "", Table2[[#This Row],[unique_id]])</f>
        <v>front_door_lock_security</v>
      </c>
      <c r="G406" s="21" t="s">
        <v>741</v>
      </c>
      <c r="H406" s="21" t="s">
        <v>719</v>
      </c>
      <c r="I406" s="21" t="s">
        <v>212</v>
      </c>
      <c r="M406" s="21" t="s">
        <v>136</v>
      </c>
      <c r="T406" s="26"/>
      <c r="V406" s="22"/>
      <c r="W406" s="22"/>
      <c r="X406" s="22"/>
      <c r="Y406" s="22"/>
      <c r="AE406" s="21" t="s">
        <v>756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2706</v>
      </c>
      <c r="B407" s="21" t="s">
        <v>26</v>
      </c>
      <c r="C407" s="21" t="s">
        <v>151</v>
      </c>
      <c r="D407" s="21" t="s">
        <v>149</v>
      </c>
      <c r="E407" s="21" t="s">
        <v>757</v>
      </c>
      <c r="F407" s="25" t="str">
        <f>IF(ISBLANK(Table2[[#This Row],[unique_id]]), "", Table2[[#This Row],[unique_id]])</f>
        <v>template_front_door_state</v>
      </c>
      <c r="G407" s="21" t="s">
        <v>289</v>
      </c>
      <c r="H407" s="21" t="s">
        <v>719</v>
      </c>
      <c r="I407" s="21" t="s">
        <v>212</v>
      </c>
      <c r="T407" s="26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I407" s="27"/>
      <c r="BJ407" s="24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3" ht="16" customHeight="1">
      <c r="A408" s="21">
        <v>2707</v>
      </c>
      <c r="B408" s="21" t="s">
        <v>26</v>
      </c>
      <c r="C408" s="21" t="s">
        <v>711</v>
      </c>
      <c r="D408" s="21" t="s">
        <v>714</v>
      </c>
      <c r="E408" s="21" t="s">
        <v>716</v>
      </c>
      <c r="F408" s="25" t="str">
        <f>IF(ISBLANK(Table2[[#This Row],[unique_id]]), "", Table2[[#This Row],[unique_id]])</f>
        <v>front_door_lock</v>
      </c>
      <c r="G408" s="21" t="s">
        <v>760</v>
      </c>
      <c r="H408" s="21" t="s">
        <v>719</v>
      </c>
      <c r="I408" s="21" t="s">
        <v>212</v>
      </c>
      <c r="M408" s="21" t="s">
        <v>136</v>
      </c>
      <c r="T408" s="26"/>
      <c r="V408" s="22"/>
      <c r="W408" s="22" t="s">
        <v>549</v>
      </c>
      <c r="X408" s="22"/>
      <c r="Y408" s="29" t="s">
        <v>855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8" s="21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1" t="s">
        <v>1180</v>
      </c>
      <c r="BA408" s="21" t="s">
        <v>712</v>
      </c>
      <c r="BB408" s="21" t="s">
        <v>711</v>
      </c>
      <c r="BC408" s="21" t="s">
        <v>713</v>
      </c>
      <c r="BD408" s="21" t="s">
        <v>719</v>
      </c>
      <c r="BI408" s="21" t="s">
        <v>717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9" spans="1:63" ht="16" customHeight="1">
      <c r="A409" s="21">
        <v>2708</v>
      </c>
      <c r="B409" s="21" t="s">
        <v>26</v>
      </c>
      <c r="C409" s="21" t="s">
        <v>339</v>
      </c>
      <c r="D409" s="21" t="s">
        <v>149</v>
      </c>
      <c r="E409" s="21" t="s">
        <v>750</v>
      </c>
      <c r="F409" s="25" t="str">
        <f>IF(ISBLANK(Table2[[#This Row],[unique_id]]), "", Table2[[#This Row],[unique_id]])</f>
        <v>template_front_door_sensor_contact_last</v>
      </c>
      <c r="G409" s="21" t="s">
        <v>759</v>
      </c>
      <c r="H409" s="21" t="s">
        <v>719</v>
      </c>
      <c r="I409" s="21" t="s">
        <v>212</v>
      </c>
      <c r="M409" s="21" t="s">
        <v>136</v>
      </c>
      <c r="T409" s="26"/>
      <c r="V409" s="22"/>
      <c r="W409" s="22" t="s">
        <v>549</v>
      </c>
      <c r="X409" s="22"/>
      <c r="Y409" s="29" t="s">
        <v>855</v>
      </c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9" s="26" t="str">
        <f>Table2[[#This Row],[device_suggested_area]]</f>
        <v>Front Door</v>
      </c>
      <c r="AY409" s="21" t="str">
        <f>IF(ISBLANK(Table2[[#This Row],[device_model]]), "", Table2[[#This Row],[device_suggested_area]])</f>
        <v>Front Door</v>
      </c>
      <c r="AZ409" s="26" t="s">
        <v>1193</v>
      </c>
      <c r="BA409" s="26" t="s">
        <v>734</v>
      </c>
      <c r="BB409" s="21" t="s">
        <v>1286</v>
      </c>
      <c r="BC409" s="21" t="s">
        <v>713</v>
      </c>
      <c r="BD409" s="21" t="s">
        <v>719</v>
      </c>
      <c r="BI409" s="21" t="s">
        <v>735</v>
      </c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10" spans="1:63" ht="16" customHeight="1">
      <c r="A410" s="21">
        <v>2709</v>
      </c>
      <c r="B410" s="21" t="s">
        <v>643</v>
      </c>
      <c r="C410" s="21" t="s">
        <v>237</v>
      </c>
      <c r="D410" s="21" t="s">
        <v>147</v>
      </c>
      <c r="F410" s="25" t="str">
        <f>IF(ISBLANK(Table2[[#This Row],[unique_id]]), "", Table2[[#This Row],[unique_id]])</f>
        <v/>
      </c>
      <c r="G410" s="21" t="s">
        <v>719</v>
      </c>
      <c r="H410" s="21" t="s">
        <v>730</v>
      </c>
      <c r="I410" s="21" t="s">
        <v>212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A410" s="26"/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2710</v>
      </c>
      <c r="B411" s="21" t="s">
        <v>26</v>
      </c>
      <c r="C411" s="21" t="s">
        <v>500</v>
      </c>
      <c r="D411" s="21" t="s">
        <v>338</v>
      </c>
      <c r="E411" s="21" t="s">
        <v>337</v>
      </c>
      <c r="F411" s="25" t="str">
        <f>IF(ISBLANK(Table2[[#This Row],[unique_id]]), "", Table2[[#This Row],[unique_id]])</f>
        <v>column_break</v>
      </c>
      <c r="G411" s="21" t="s">
        <v>334</v>
      </c>
      <c r="H411" s="21" t="s">
        <v>722</v>
      </c>
      <c r="I411" s="21" t="s">
        <v>212</v>
      </c>
      <c r="M411" s="21" t="s">
        <v>335</v>
      </c>
      <c r="N411" s="21" t="s">
        <v>336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2711</v>
      </c>
      <c r="B412" s="21" t="s">
        <v>26</v>
      </c>
      <c r="C412" s="21" t="s">
        <v>237</v>
      </c>
      <c r="D412" s="21" t="s">
        <v>149</v>
      </c>
      <c r="E412" s="21" t="s">
        <v>150</v>
      </c>
      <c r="F412" s="25" t="str">
        <f>IF(ISBLANK(Table2[[#This Row],[unique_id]]), "", Table2[[#This Row],[unique_id]])</f>
        <v>uvc_ada_motion</v>
      </c>
      <c r="G412" s="21" t="s">
        <v>718</v>
      </c>
      <c r="H412" s="21" t="s">
        <v>722</v>
      </c>
      <c r="I412" s="21" t="s">
        <v>212</v>
      </c>
      <c r="M412" s="21" t="s">
        <v>136</v>
      </c>
      <c r="T412" s="26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I412" s="21"/>
      <c r="BJ412" s="21"/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3" ht="16" customHeight="1">
      <c r="A413" s="21">
        <v>2712</v>
      </c>
      <c r="B413" s="21" t="s">
        <v>26</v>
      </c>
      <c r="C413" s="21" t="s">
        <v>237</v>
      </c>
      <c r="D413" s="21" t="s">
        <v>147</v>
      </c>
      <c r="E413" s="21" t="s">
        <v>148</v>
      </c>
      <c r="F413" s="25" t="str">
        <f>IF(ISBLANK(Table2[[#This Row],[unique_id]]), "", Table2[[#This Row],[unique_id]])</f>
        <v>uvc_ada_medium</v>
      </c>
      <c r="G413" s="21" t="s">
        <v>130</v>
      </c>
      <c r="H413" s="21" t="s">
        <v>724</v>
      </c>
      <c r="I413" s="21" t="s">
        <v>212</v>
      </c>
      <c r="M413" s="21" t="s">
        <v>136</v>
      </c>
      <c r="N413" s="21" t="s">
        <v>275</v>
      </c>
      <c r="T413" s="26"/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3" s="21" t="s">
        <v>394</v>
      </c>
      <c r="AY413" s="21" t="str">
        <f>IF(ISBLANK(Table2[[#This Row],[device_model]]), "", Table2[[#This Row],[device_suggested_area]])</f>
        <v>Ada</v>
      </c>
      <c r="AZ413" s="21" t="str">
        <f>Table2[[#This Row],[device_suggested_area]]</f>
        <v>Ada</v>
      </c>
      <c r="BA413" s="21" t="s">
        <v>392</v>
      </c>
      <c r="BB413" s="21" t="s">
        <v>237</v>
      </c>
      <c r="BC413" s="21" t="s">
        <v>393</v>
      </c>
      <c r="BD413" s="21" t="s">
        <v>130</v>
      </c>
      <c r="BH413" s="21" t="s">
        <v>446</v>
      </c>
      <c r="BI413" s="21" t="s">
        <v>390</v>
      </c>
      <c r="BJ413" s="21" t="s">
        <v>411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4" spans="1:63" ht="16" customHeight="1">
      <c r="A414" s="21">
        <v>2713</v>
      </c>
      <c r="B414" s="21" t="s">
        <v>26</v>
      </c>
      <c r="C414" s="21" t="s">
        <v>500</v>
      </c>
      <c r="D414" s="21" t="s">
        <v>338</v>
      </c>
      <c r="E414" s="21" t="s">
        <v>337</v>
      </c>
      <c r="F414" s="25" t="str">
        <f>IF(ISBLANK(Table2[[#This Row],[unique_id]]), "", Table2[[#This Row],[unique_id]])</f>
        <v>column_break</v>
      </c>
      <c r="G414" s="21" t="s">
        <v>334</v>
      </c>
      <c r="H414" s="21" t="s">
        <v>724</v>
      </c>
      <c r="I414" s="21" t="s">
        <v>212</v>
      </c>
      <c r="M414" s="21" t="s">
        <v>335</v>
      </c>
      <c r="N414" s="21" t="s">
        <v>336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2714</v>
      </c>
      <c r="B415" s="21" t="s">
        <v>26</v>
      </c>
      <c r="C415" s="21" t="s">
        <v>237</v>
      </c>
      <c r="D415" s="21" t="s">
        <v>149</v>
      </c>
      <c r="E415" s="21" t="s">
        <v>211</v>
      </c>
      <c r="F415" s="25" t="str">
        <f>IF(ISBLANK(Table2[[#This Row],[unique_id]]), "", Table2[[#This Row],[unique_id]])</f>
        <v>uvc_edwin_motion</v>
      </c>
      <c r="G415" s="21" t="s">
        <v>718</v>
      </c>
      <c r="H415" s="21" t="s">
        <v>721</v>
      </c>
      <c r="I415" s="21" t="s">
        <v>212</v>
      </c>
      <c r="M415" s="21" t="s">
        <v>136</v>
      </c>
      <c r="T415" s="26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I415" s="21"/>
      <c r="BJ415" s="21"/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3" ht="16" customHeight="1">
      <c r="A416" s="21">
        <v>2715</v>
      </c>
      <c r="B416" s="21" t="s">
        <v>26</v>
      </c>
      <c r="C416" s="21" t="s">
        <v>237</v>
      </c>
      <c r="D416" s="21" t="s">
        <v>147</v>
      </c>
      <c r="E416" s="21" t="s">
        <v>210</v>
      </c>
      <c r="F416" s="25" t="str">
        <f>IF(ISBLANK(Table2[[#This Row],[unique_id]]), "", Table2[[#This Row],[unique_id]])</f>
        <v>uvc_edwin_medium</v>
      </c>
      <c r="G416" s="21" t="s">
        <v>127</v>
      </c>
      <c r="H416" s="21" t="s">
        <v>723</v>
      </c>
      <c r="I416" s="21" t="s">
        <v>212</v>
      </c>
      <c r="M416" s="21" t="s">
        <v>136</v>
      </c>
      <c r="N416" s="21" t="s">
        <v>275</v>
      </c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6" s="21" t="s">
        <v>394</v>
      </c>
      <c r="AY416" s="21" t="str">
        <f>IF(ISBLANK(Table2[[#This Row],[device_model]]), "", Table2[[#This Row],[device_suggested_area]])</f>
        <v>Edwin</v>
      </c>
      <c r="AZ416" s="21" t="str">
        <f>Table2[[#This Row],[device_suggested_area]]</f>
        <v>Edwin</v>
      </c>
      <c r="BA416" s="21" t="s">
        <v>392</v>
      </c>
      <c r="BB416" s="21" t="s">
        <v>237</v>
      </c>
      <c r="BC416" s="21" t="s">
        <v>393</v>
      </c>
      <c r="BD416" s="21" t="s">
        <v>127</v>
      </c>
      <c r="BH416" s="21" t="s">
        <v>446</v>
      </c>
      <c r="BI416" s="21" t="s">
        <v>391</v>
      </c>
      <c r="BJ416" s="21" t="s">
        <v>412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7" spans="1:63" ht="16" customHeight="1">
      <c r="A417" s="21">
        <v>2716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Table2[[#This Row],[unique_id]])</f>
        <v>column_break</v>
      </c>
      <c r="G417" s="21" t="s">
        <v>334</v>
      </c>
      <c r="H417" s="21" t="s">
        <v>723</v>
      </c>
      <c r="I417" s="21" t="s">
        <v>212</v>
      </c>
      <c r="M417" s="21" t="s">
        <v>335</v>
      </c>
      <c r="N417" s="21" t="s">
        <v>336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2717</v>
      </c>
      <c r="B418" s="21" t="s">
        <v>26</v>
      </c>
      <c r="C418" s="21" t="s">
        <v>133</v>
      </c>
      <c r="D418" s="21" t="s">
        <v>149</v>
      </c>
      <c r="E418" s="21" t="s">
        <v>685</v>
      </c>
      <c r="F418" s="25" t="str">
        <f>IF(ISBLANK(Table2[[#This Row],[unique_id]]), "", Table2[[#This Row],[unique_id]])</f>
        <v>ada_fan_occupancy</v>
      </c>
      <c r="G418" s="21" t="s">
        <v>130</v>
      </c>
      <c r="H418" s="21" t="s">
        <v>725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2718</v>
      </c>
      <c r="B419" s="21" t="s">
        <v>26</v>
      </c>
      <c r="C419" s="21" t="s">
        <v>133</v>
      </c>
      <c r="D419" s="21" t="s">
        <v>149</v>
      </c>
      <c r="E419" s="21" t="s">
        <v>684</v>
      </c>
      <c r="F419" s="25" t="str">
        <f>IF(ISBLANK(Table2[[#This Row],[unique_id]]), "", Table2[[#This Row],[unique_id]])</f>
        <v>edwin_fan_occupancy</v>
      </c>
      <c r="G419" s="21" t="s">
        <v>127</v>
      </c>
      <c r="H419" s="21" t="s">
        <v>725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2719</v>
      </c>
      <c r="B420" s="21" t="s">
        <v>26</v>
      </c>
      <c r="C420" s="21" t="s">
        <v>133</v>
      </c>
      <c r="D420" s="21" t="s">
        <v>149</v>
      </c>
      <c r="E420" s="21" t="s">
        <v>686</v>
      </c>
      <c r="F420" s="25" t="str">
        <f>IF(ISBLANK(Table2[[#This Row],[unique_id]]), "", Table2[[#This Row],[unique_id]])</f>
        <v>parents_fan_occupancy</v>
      </c>
      <c r="G420" s="21" t="s">
        <v>194</v>
      </c>
      <c r="H420" s="21" t="s">
        <v>725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2720</v>
      </c>
      <c r="B421" s="21" t="s">
        <v>26</v>
      </c>
      <c r="C421" s="21" t="s">
        <v>133</v>
      </c>
      <c r="D421" s="21" t="s">
        <v>149</v>
      </c>
      <c r="E421" s="21" t="s">
        <v>687</v>
      </c>
      <c r="F421" s="25" t="str">
        <f>IF(ISBLANK(Table2[[#This Row],[unique_id]]), "", Table2[[#This Row],[unique_id]])</f>
        <v>lounge_fan_occupancy</v>
      </c>
      <c r="G421" s="21" t="s">
        <v>196</v>
      </c>
      <c r="H421" s="21" t="s">
        <v>725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2721</v>
      </c>
      <c r="B422" s="21" t="s">
        <v>26</v>
      </c>
      <c r="C422" s="21" t="s">
        <v>133</v>
      </c>
      <c r="D422" s="21" t="s">
        <v>149</v>
      </c>
      <c r="E422" s="21" t="s">
        <v>688</v>
      </c>
      <c r="F422" s="25" t="str">
        <f>IF(ISBLANK(Table2[[#This Row],[unique_id]]), "", Table2[[#This Row],[unique_id]])</f>
        <v>deck_east_fan_occupancy</v>
      </c>
      <c r="G422" s="21" t="s">
        <v>218</v>
      </c>
      <c r="H422" s="21" t="s">
        <v>725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2722</v>
      </c>
      <c r="B423" s="21" t="s">
        <v>26</v>
      </c>
      <c r="C423" s="21" t="s">
        <v>133</v>
      </c>
      <c r="D423" s="21" t="s">
        <v>149</v>
      </c>
      <c r="E423" s="21" t="s">
        <v>689</v>
      </c>
      <c r="F423" s="25" t="str">
        <f>IF(ISBLANK(Table2[[#This Row],[unique_id]]), "", Table2[[#This Row],[unique_id]])</f>
        <v>deck_west_fan_occupancy</v>
      </c>
      <c r="G423" s="21" t="s">
        <v>217</v>
      </c>
      <c r="H423" s="21" t="s">
        <v>725</v>
      </c>
      <c r="I423" s="21" t="s">
        <v>212</v>
      </c>
      <c r="M423" s="21" t="s">
        <v>136</v>
      </c>
      <c r="T423" s="26"/>
      <c r="V423" s="22"/>
      <c r="W423" s="22"/>
      <c r="X423" s="22"/>
      <c r="Y423" s="22"/>
      <c r="AG423" s="22"/>
      <c r="AH423" s="22"/>
      <c r="AS423" s="21"/>
      <c r="AT423" s="23"/>
      <c r="AU423" s="22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3" s="21" t="str">
        <f>IF(ISBLANK(Table2[[#This Row],[device_model]]), "", Table2[[#This Row],[device_suggested_area]])</f>
        <v/>
      </c>
      <c r="BC423" s="22"/>
      <c r="BI423" s="21"/>
      <c r="BJ423" s="21"/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3" ht="16" customHeight="1">
      <c r="A424" s="21">
        <v>5000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4" s="21" t="s">
        <v>1175</v>
      </c>
      <c r="AY424" s="21" t="str">
        <f>IF(ISBLANK(Table2[[#This Row],[device_model]]), "", Table2[[#This Row],[device_suggested_area]])</f>
        <v>Rack</v>
      </c>
      <c r="AZ424" s="21" t="s">
        <v>1230</v>
      </c>
      <c r="BA424" s="21" t="s">
        <v>1174</v>
      </c>
      <c r="BB424" s="21" t="s">
        <v>237</v>
      </c>
      <c r="BC424" s="21" t="s">
        <v>415</v>
      </c>
      <c r="BD424" s="21" t="s">
        <v>28</v>
      </c>
      <c r="BH424" s="21" t="s">
        <v>413</v>
      </c>
      <c r="BI424" s="21" t="s">
        <v>422</v>
      </c>
      <c r="BJ424" s="21" t="s">
        <v>418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5" spans="1:63" ht="16" customHeight="1">
      <c r="A425" s="21">
        <v>5001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5" s="21" t="s">
        <v>1176</v>
      </c>
      <c r="AY425" s="21" t="str">
        <f>IF(ISBLANK(Table2[[#This Row],[device_model]]), "", Table2[[#This Row],[device_suggested_area]])</f>
        <v>Rack</v>
      </c>
      <c r="AZ425" s="21" t="str">
        <f>Table2[[#This Row],[device_suggested_area]]</f>
        <v>Rack</v>
      </c>
      <c r="BA425" s="21" t="s">
        <v>1170</v>
      </c>
      <c r="BB425" s="21" t="s">
        <v>237</v>
      </c>
      <c r="BC425" s="21" t="s">
        <v>697</v>
      </c>
      <c r="BD425" s="21" t="s">
        <v>28</v>
      </c>
      <c r="BH425" s="21" t="s">
        <v>413</v>
      </c>
      <c r="BI425" s="21" t="s">
        <v>698</v>
      </c>
      <c r="BJ425" s="21" t="s">
        <v>419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6" spans="1:63" ht="16" customHeight="1">
      <c r="A426" s="21">
        <v>5002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6" s="21" t="s">
        <v>1176</v>
      </c>
      <c r="AY426" s="21" t="str">
        <f>IF(ISBLANK(Table2[[#This Row],[device_model]]), "", Table2[[#This Row],[device_suggested_area]])</f>
        <v>Ceiling</v>
      </c>
      <c r="AZ426" s="21" t="str">
        <f>Table2[[#This Row],[device_suggested_area]]</f>
        <v>Ceiling</v>
      </c>
      <c r="BA426" s="21" t="s">
        <v>1171</v>
      </c>
      <c r="BB426" s="21" t="s">
        <v>237</v>
      </c>
      <c r="BC426" s="21" t="s">
        <v>1236</v>
      </c>
      <c r="BD426" s="21" t="s">
        <v>416</v>
      </c>
      <c r="BH426" s="21" t="s">
        <v>413</v>
      </c>
      <c r="BI426" s="21" t="s">
        <v>423</v>
      </c>
      <c r="BJ426" s="21" t="s">
        <v>420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7" spans="1:63" ht="16" customHeight="1">
      <c r="A427" s="21">
        <v>5003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7" s="21" t="s">
        <v>1177</v>
      </c>
      <c r="AY427" s="21" t="str">
        <f>IF(ISBLANK(Table2[[#This Row],[device_model]]), "", Table2[[#This Row],[device_suggested_area]])</f>
        <v>Deck</v>
      </c>
      <c r="AZ427" s="21" t="str">
        <f>Table2[[#This Row],[device_suggested_area]]</f>
        <v>Deck</v>
      </c>
      <c r="BA427" s="21" t="s">
        <v>1172</v>
      </c>
      <c r="BB427" s="21" t="s">
        <v>237</v>
      </c>
      <c r="BC427" s="21" t="s">
        <v>1235</v>
      </c>
      <c r="BD427" s="21" t="s">
        <v>363</v>
      </c>
      <c r="BH427" s="21" t="s">
        <v>413</v>
      </c>
      <c r="BI427" s="21" t="s">
        <v>424</v>
      </c>
      <c r="BJ427" s="21" t="s">
        <v>421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8" spans="1:63" ht="16" customHeight="1">
      <c r="A428" s="21">
        <v>5004</v>
      </c>
      <c r="B428" s="24" t="s">
        <v>26</v>
      </c>
      <c r="C428" s="21" t="s">
        <v>237</v>
      </c>
      <c r="F428" s="25" t="str">
        <f>IF(ISBLANK(Table2[[#This Row],[unique_id]]), "", Table2[[#This Row],[unique_id]])</f>
        <v/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8" s="21" t="s">
        <v>1177</v>
      </c>
      <c r="AY428" s="21" t="str">
        <f>IF(ISBLANK(Table2[[#This Row],[device_model]]), "", Table2[[#This Row],[device_suggested_area]])</f>
        <v>Hallway</v>
      </c>
      <c r="AZ428" s="21" t="str">
        <f>Table2[[#This Row],[device_suggested_area]]</f>
        <v>Hallway</v>
      </c>
      <c r="BA428" s="21" t="s">
        <v>1173</v>
      </c>
      <c r="BB428" s="21" t="s">
        <v>237</v>
      </c>
      <c r="BC428" s="21" t="s">
        <v>1235</v>
      </c>
      <c r="BD428" s="21" t="s">
        <v>417</v>
      </c>
      <c r="BH428" s="21" t="s">
        <v>413</v>
      </c>
      <c r="BI428" s="21" t="s">
        <v>425</v>
      </c>
      <c r="BJ428" s="21" t="s">
        <v>696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9" spans="1:63" ht="16" customHeight="1">
      <c r="A429" s="21">
        <v>5005</v>
      </c>
      <c r="B429" s="24" t="s">
        <v>26</v>
      </c>
      <c r="C429" s="24" t="s">
        <v>395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9" s="21" t="s">
        <v>1175</v>
      </c>
      <c r="AY429" s="21" t="str">
        <f>IF(ISBLANK(Table2[[#This Row],[device_model]]), "", Table2[[#This Row],[device_suggested_area]])</f>
        <v>Rack</v>
      </c>
      <c r="AZ429" s="21" t="s">
        <v>395</v>
      </c>
      <c r="BA429" s="21" t="s">
        <v>396</v>
      </c>
      <c r="BB429" s="21" t="s">
        <v>398</v>
      </c>
      <c r="BC429" s="21" t="s">
        <v>397</v>
      </c>
      <c r="BD429" s="21" t="s">
        <v>28</v>
      </c>
      <c r="BH429" s="21" t="s">
        <v>426</v>
      </c>
      <c r="BI429" s="27" t="s">
        <v>488</v>
      </c>
      <c r="BJ429" s="21" t="s">
        <v>427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30" spans="1:63" ht="16" customHeight="1">
      <c r="A430" s="21">
        <v>5006</v>
      </c>
      <c r="B430" s="24" t="s">
        <v>26</v>
      </c>
      <c r="C430" s="24" t="s">
        <v>384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1219</v>
      </c>
      <c r="AY430" s="21" t="str">
        <f>IF(ISBLANK(Table2[[#This Row],[device_model]]), "", Table2[[#This Row],[device_suggested_area]])</f>
        <v>Rack</v>
      </c>
      <c r="AZ430" s="21" t="s">
        <v>1182</v>
      </c>
      <c r="BA430" s="21" t="s">
        <v>1181</v>
      </c>
      <c r="BB430" s="21" t="s">
        <v>268</v>
      </c>
      <c r="BC430" s="21">
        <v>12.1</v>
      </c>
      <c r="BD430" s="21" t="s">
        <v>28</v>
      </c>
      <c r="BH430" s="21" t="s">
        <v>426</v>
      </c>
      <c r="BI430" s="21" t="s">
        <v>659</v>
      </c>
      <c r="BJ430" s="21" t="s">
        <v>484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1" spans="1:63" ht="16" customHeight="1">
      <c r="A431" s="21">
        <v>5007</v>
      </c>
      <c r="B431" s="24" t="s">
        <v>26</v>
      </c>
      <c r="C431" s="24" t="s">
        <v>384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1219</v>
      </c>
      <c r="AY431" s="21" t="str">
        <f>IF(ISBLANK(Table2[[#This Row],[device_model]]), "", Table2[[#This Row],[device_suggested_area]])</f>
        <v>Rack</v>
      </c>
      <c r="AZ431" s="21" t="s">
        <v>1182</v>
      </c>
      <c r="BA431" s="21" t="s">
        <v>1181</v>
      </c>
      <c r="BB431" s="21" t="s">
        <v>268</v>
      </c>
      <c r="BC431" s="21">
        <v>12.1</v>
      </c>
      <c r="BD431" s="21" t="s">
        <v>28</v>
      </c>
      <c r="BH431" s="21" t="s">
        <v>414</v>
      </c>
      <c r="BI431" s="21" t="s">
        <v>877</v>
      </c>
      <c r="BJ431" s="21" t="s">
        <v>409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2" spans="1:63" ht="16" customHeight="1">
      <c r="A432" s="21">
        <v>5008</v>
      </c>
      <c r="B432" s="24" t="s">
        <v>26</v>
      </c>
      <c r="C432" s="24" t="s">
        <v>384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2" s="21" t="s">
        <v>1219</v>
      </c>
      <c r="AY432" s="21" t="str">
        <f>IF(ISBLANK(Table2[[#This Row],[device_model]]), "", Table2[[#This Row],[device_suggested_area]])</f>
        <v>Rack</v>
      </c>
      <c r="AZ432" s="21" t="s">
        <v>1182</v>
      </c>
      <c r="BA432" s="21" t="s">
        <v>1181</v>
      </c>
      <c r="BB432" s="21" t="s">
        <v>268</v>
      </c>
      <c r="BC432" s="21">
        <v>12.1</v>
      </c>
      <c r="BD432" s="21" t="s">
        <v>28</v>
      </c>
      <c r="BH432" s="21" t="s">
        <v>446</v>
      </c>
      <c r="BI432" s="21" t="s">
        <v>487</v>
      </c>
      <c r="BJ432" s="21" t="s">
        <v>485</v>
      </c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3" spans="1:63" ht="16" customHeight="1">
      <c r="A433" s="21">
        <v>5009</v>
      </c>
      <c r="B433" s="24" t="s">
        <v>643</v>
      </c>
      <c r="C433" s="24" t="s">
        <v>384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3" s="21" t="s">
        <v>1220</v>
      </c>
      <c r="AY433" s="21" t="str">
        <f>IF(ISBLANK(Table2[[#This Row],[device_model]]), "", Table2[[#This Row],[device_suggested_area]])</f>
        <v>Rack</v>
      </c>
      <c r="AZ433" s="21" t="s">
        <v>1184</v>
      </c>
      <c r="BA433" s="21" t="s">
        <v>1183</v>
      </c>
      <c r="BB433" s="21" t="s">
        <v>268</v>
      </c>
      <c r="BC433" s="21">
        <v>12.1</v>
      </c>
      <c r="BD433" s="21" t="s">
        <v>28</v>
      </c>
      <c r="BH433" s="21" t="s">
        <v>414</v>
      </c>
      <c r="BI433" s="21" t="s">
        <v>385</v>
      </c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4" spans="1:63" ht="16" customHeight="1">
      <c r="A434" s="21">
        <v>5010</v>
      </c>
      <c r="B434" s="24" t="s">
        <v>643</v>
      </c>
      <c r="C434" s="24" t="s">
        <v>384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4" s="21" t="s">
        <v>1220</v>
      </c>
      <c r="AY434" s="21" t="str">
        <f>IF(ISBLANK(Table2[[#This Row],[device_model]]), "", Table2[[#This Row],[device_suggested_area]])</f>
        <v>Rack</v>
      </c>
      <c r="AZ434" s="21" t="s">
        <v>1186</v>
      </c>
      <c r="BA434" s="21" t="s">
        <v>1185</v>
      </c>
      <c r="BB434" s="21" t="s">
        <v>268</v>
      </c>
      <c r="BC434" s="21">
        <v>12.1</v>
      </c>
      <c r="BD434" s="21" t="s">
        <v>28</v>
      </c>
      <c r="BH434" s="21" t="s">
        <v>414</v>
      </c>
      <c r="BI434" s="21" t="s">
        <v>486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5" spans="1:63" ht="16" customHeight="1">
      <c r="A435" s="21">
        <v>5011</v>
      </c>
      <c r="B435" s="24" t="s">
        <v>643</v>
      </c>
      <c r="C435" s="24" t="s">
        <v>384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5" s="21" t="s">
        <v>1220</v>
      </c>
      <c r="AY435" s="21" t="str">
        <f>IF(ISBLANK(Table2[[#This Row],[device_model]]), "", Table2[[#This Row],[device_suggested_area]])</f>
        <v>Rack</v>
      </c>
      <c r="AZ435" s="21" t="s">
        <v>1190</v>
      </c>
      <c r="BA435" s="21" t="s">
        <v>1187</v>
      </c>
      <c r="BB435" s="21" t="s">
        <v>268</v>
      </c>
      <c r="BC435" s="21">
        <v>12.1</v>
      </c>
      <c r="BD435" s="21" t="s">
        <v>28</v>
      </c>
      <c r="BH435" s="21" t="s">
        <v>414</v>
      </c>
      <c r="BI435" s="21" t="s">
        <v>654</v>
      </c>
      <c r="BJ435" s="24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6" spans="1:63" ht="16" customHeight="1">
      <c r="A436" s="21">
        <v>5012</v>
      </c>
      <c r="B436" s="24" t="s">
        <v>26</v>
      </c>
      <c r="C436" s="24" t="s">
        <v>384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6" s="21" t="s">
        <v>1220</v>
      </c>
      <c r="AY436" s="21" t="str">
        <f>IF(ISBLANK(Table2[[#This Row],[device_model]]), "", Table2[[#This Row],[device_suggested_area]])</f>
        <v>Rack</v>
      </c>
      <c r="AZ436" s="21" t="s">
        <v>1189</v>
      </c>
      <c r="BA436" s="21" t="s">
        <v>1188</v>
      </c>
      <c r="BB436" s="21" t="s">
        <v>268</v>
      </c>
      <c r="BC436" s="21">
        <v>12.1</v>
      </c>
      <c r="BD436" s="21" t="s">
        <v>28</v>
      </c>
      <c r="BH436" s="21" t="s">
        <v>414</v>
      </c>
      <c r="BI436" s="21" t="s">
        <v>653</v>
      </c>
      <c r="BJ436" s="24" t="s">
        <v>876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7" spans="1:63" ht="16" customHeight="1">
      <c r="A437" s="21">
        <v>5013</v>
      </c>
      <c r="B437" s="24" t="s">
        <v>26</v>
      </c>
      <c r="C437" s="24" t="s">
        <v>384</v>
      </c>
      <c r="D437" s="24"/>
      <c r="E437" s="24"/>
      <c r="F437" s="25" t="str">
        <f>IF(ISBLANK(Table2[[#This Row],[unique_id]]), "", Table2[[#This Row],[unique_id]])</f>
        <v/>
      </c>
      <c r="G437" s="24"/>
      <c r="H437" s="24"/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7" s="21" t="s">
        <v>1221</v>
      </c>
      <c r="AY437" s="21" t="str">
        <f>IF(ISBLANK(Table2[[#This Row],[device_model]]), "", Table2[[#This Row],[device_suggested_area]])</f>
        <v>Rack</v>
      </c>
      <c r="AZ437" s="21" t="s">
        <v>1192</v>
      </c>
      <c r="BA437" s="21" t="s">
        <v>1191</v>
      </c>
      <c r="BB437" s="21" t="s">
        <v>615</v>
      </c>
      <c r="BC437" s="21">
        <v>12.1</v>
      </c>
      <c r="BD437" s="21" t="s">
        <v>28</v>
      </c>
      <c r="BH437" s="21" t="s">
        <v>414</v>
      </c>
      <c r="BI437" s="21" t="s">
        <v>614</v>
      </c>
      <c r="BJ437" s="24" t="s">
        <v>410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8" spans="1:63" ht="16" customHeight="1">
      <c r="A438" s="21">
        <v>5014</v>
      </c>
      <c r="B438" s="21" t="s">
        <v>26</v>
      </c>
      <c r="C438" s="21" t="s">
        <v>389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/>
      <c r="X438" s="22"/>
      <c r="Y438" s="22"/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8" s="21" t="s">
        <v>387</v>
      </c>
      <c r="AY438" s="21" t="str">
        <f>IF(ISBLANK(Table2[[#This Row],[device_model]]), "", Table2[[#This Row],[device_suggested_area]])</f>
        <v>Rack</v>
      </c>
      <c r="AZ438" s="21" t="s">
        <v>389</v>
      </c>
      <c r="BA438" s="21" t="s">
        <v>388</v>
      </c>
      <c r="BB438" s="21" t="s">
        <v>387</v>
      </c>
      <c r="BC438" s="21" t="s">
        <v>875</v>
      </c>
      <c r="BD438" s="21" t="s">
        <v>28</v>
      </c>
      <c r="BH438" s="21" t="s">
        <v>446</v>
      </c>
      <c r="BI438" s="21" t="s">
        <v>386</v>
      </c>
      <c r="BJ438" s="21" t="s">
        <v>489</v>
      </c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9" spans="1:63" ht="16" customHeight="1">
      <c r="A439" s="21">
        <v>5015</v>
      </c>
      <c r="B439" s="21" t="s">
        <v>26</v>
      </c>
      <c r="C439" s="21" t="s">
        <v>517</v>
      </c>
      <c r="E439" s="24"/>
      <c r="F439" s="25" t="str">
        <f>IF(ISBLANK(Table2[[#This Row],[unique_id]]), "", Table2[[#This Row],[unique_id]])</f>
        <v/>
      </c>
      <c r="I439" s="24"/>
      <c r="T439" s="26"/>
      <c r="V439" s="22"/>
      <c r="W439" s="22" t="s">
        <v>549</v>
      </c>
      <c r="X439" s="22"/>
      <c r="Y439" s="29" t="s">
        <v>855</v>
      </c>
      <c r="Z439" s="29"/>
      <c r="AA439" s="29"/>
      <c r="AG439" s="22"/>
      <c r="AH439" s="22"/>
      <c r="AS439" s="21"/>
      <c r="AT4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9" s="26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9" s="26" t="str">
        <f>Table2[[#This Row],[device_suggested_area]]</f>
        <v>Home</v>
      </c>
      <c r="AY439" s="21" t="str">
        <f>IF(ISBLANK(Table2[[#This Row],[device_model]]), "", Table2[[#This Row],[device_suggested_area]])</f>
        <v>Home</v>
      </c>
      <c r="AZ439" s="26" t="s">
        <v>1179</v>
      </c>
      <c r="BA439" s="26" t="s">
        <v>541</v>
      </c>
      <c r="BB439" s="21" t="s">
        <v>517</v>
      </c>
      <c r="BC439" s="26" t="s">
        <v>542</v>
      </c>
      <c r="BD439" s="21" t="s">
        <v>166</v>
      </c>
      <c r="BI439" s="21" t="s">
        <v>540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40" spans="1:63" ht="16" customHeight="1">
      <c r="A440" s="21">
        <v>6000</v>
      </c>
      <c r="B440" s="21" t="s">
        <v>26</v>
      </c>
      <c r="C440" s="21" t="s">
        <v>604</v>
      </c>
      <c r="F440" s="25" t="str">
        <f>IF(ISBLANK(Table2[[#This Row],[unique_id]]), "", Table2[[#This Row],[unique_id]])</f>
        <v/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40" s="21" t="s">
        <v>1227</v>
      </c>
      <c r="AY440" s="21" t="str">
        <f>IF(ISBLANK(Table2[[#This Row],[device_model]]), "", Table2[[#This Row],[device_suggested_area]])</f>
        <v>Home</v>
      </c>
      <c r="AZ440" s="21" t="s">
        <v>298</v>
      </c>
      <c r="BA440" s="21" t="s">
        <v>1228</v>
      </c>
      <c r="BB440" s="21" t="s">
        <v>268</v>
      </c>
      <c r="BC440" s="22" t="s">
        <v>1229</v>
      </c>
      <c r="BD440" s="21" t="s">
        <v>166</v>
      </c>
      <c r="BH440" s="21" t="s">
        <v>426</v>
      </c>
      <c r="BI440" s="21" t="s">
        <v>1292</v>
      </c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2023-08-08T04:39:37Z</dcterms:modified>
</cp:coreProperties>
</file>