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ham/Code/asystem/src/flo/homeassistant/src/build/resources/"/>
    </mc:Choice>
  </mc:AlternateContent>
  <xr:revisionPtr revIDLastSave="0" documentId="13_ncr:1_{E25B1CFB-F381-DE4E-B93E-8F1ABDF80D61}" xr6:coauthVersionLast="47" xr6:coauthVersionMax="47" xr10:uidLastSave="{00000000-0000-0000-0000-000000000000}"/>
  <bookViews>
    <workbookView xWindow="1760" yWindow="1160" windowWidth="41120" windowHeight="257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K185" i="1" l="1"/>
  <c r="AK184" i="1"/>
  <c r="AK183" i="1"/>
  <c r="AK160" i="1"/>
  <c r="AK107" i="1"/>
  <c r="AK106" i="1"/>
  <c r="AJ185" i="1"/>
  <c r="AJ184" i="1"/>
  <c r="AJ183" i="1"/>
  <c r="AJ160" i="1"/>
  <c r="AJ107" i="1"/>
  <c r="AJ106" i="1"/>
  <c r="AK340" i="1"/>
  <c r="AK335" i="1"/>
  <c r="AK329" i="1"/>
  <c r="AK270" i="1"/>
  <c r="AK267" i="1"/>
  <c r="AK214" i="1"/>
  <c r="AK210" i="1"/>
  <c r="AK209" i="1"/>
  <c r="AK189" i="1"/>
  <c r="AK337" i="1"/>
  <c r="AK336" i="1"/>
  <c r="AK331" i="1"/>
  <c r="AK330" i="1"/>
  <c r="AK287" i="1"/>
  <c r="AK278" i="1"/>
  <c r="AK269" i="1"/>
  <c r="AK268" i="1"/>
  <c r="AK266" i="1"/>
  <c r="AK213" i="1"/>
  <c r="AK212" i="1"/>
  <c r="AK208" i="1"/>
  <c r="AK190" i="1"/>
  <c r="AM189" i="1"/>
  <c r="AK105" i="1"/>
  <c r="AJ105" i="1"/>
  <c r="AK89" i="1"/>
  <c r="AJ89" i="1"/>
  <c r="AK88" i="1"/>
  <c r="AJ88" i="1"/>
  <c r="AK87" i="1"/>
  <c r="AJ87" i="1"/>
  <c r="AK85" i="1"/>
  <c r="AJ85" i="1"/>
  <c r="AK83" i="1"/>
  <c r="AJ83" i="1"/>
  <c r="AK82" i="1"/>
  <c r="AJ82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50" i="1"/>
  <c r="AJ50" i="1"/>
  <c r="AK39" i="1"/>
  <c r="AJ39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6" i="1"/>
  <c r="AJ26" i="1"/>
  <c r="AK5" i="1"/>
  <c r="AJ5" i="1"/>
  <c r="F106" i="1"/>
  <c r="AY106" i="1"/>
  <c r="AW106" i="1" s="1"/>
  <c r="AV106" i="1" s="1"/>
  <c r="BJ106" i="1"/>
  <c r="AM340" i="1"/>
  <c r="AM337" i="1"/>
  <c r="AM336" i="1"/>
  <c r="AM335" i="1"/>
  <c r="AM331" i="1"/>
  <c r="AM330" i="1"/>
  <c r="AM329" i="1"/>
  <c r="AM287" i="1"/>
  <c r="AM278" i="1"/>
  <c r="AM270" i="1"/>
  <c r="AM269" i="1"/>
  <c r="AM268" i="1"/>
  <c r="AM267" i="1"/>
  <c r="AM266" i="1"/>
  <c r="AM214" i="1"/>
  <c r="AM213" i="1"/>
  <c r="AM212" i="1"/>
  <c r="AM210" i="1"/>
  <c r="AM209" i="1"/>
  <c r="AM208" i="1"/>
  <c r="AM190" i="1"/>
  <c r="AW414" i="1"/>
  <c r="AV414" i="1"/>
  <c r="AW413" i="1"/>
  <c r="AV413" i="1"/>
  <c r="AW412" i="1"/>
  <c r="AV412" i="1"/>
  <c r="AW411" i="1"/>
  <c r="AV411" i="1"/>
  <c r="AW410" i="1"/>
  <c r="AV410" i="1"/>
  <c r="AW409" i="1"/>
  <c r="AV409" i="1"/>
  <c r="AW408" i="1"/>
  <c r="AV408" i="1"/>
  <c r="AW406" i="1"/>
  <c r="AV406" i="1"/>
  <c r="AW405" i="1"/>
  <c r="AV405" i="1"/>
  <c r="AW403" i="1"/>
  <c r="AV403" i="1"/>
  <c r="AW402" i="1"/>
  <c r="AV402" i="1"/>
  <c r="AW401" i="1"/>
  <c r="AV401" i="1"/>
  <c r="AW398" i="1"/>
  <c r="AV398" i="1"/>
  <c r="AW397" i="1"/>
  <c r="AV397" i="1"/>
  <c r="AW396" i="1"/>
  <c r="AV396" i="1"/>
  <c r="AW393" i="1"/>
  <c r="AV393" i="1"/>
  <c r="AW392" i="1"/>
  <c r="AV392" i="1"/>
  <c r="AW384" i="1"/>
  <c r="AV384" i="1"/>
  <c r="AW379" i="1"/>
  <c r="AV379" i="1"/>
  <c r="AW371" i="1"/>
  <c r="AV371" i="1"/>
  <c r="AW370" i="1"/>
  <c r="AV370" i="1"/>
  <c r="AW369" i="1"/>
  <c r="AV369" i="1"/>
  <c r="AW368" i="1"/>
  <c r="AV368" i="1"/>
  <c r="AW367" i="1"/>
  <c r="AV367" i="1"/>
  <c r="AW366" i="1"/>
  <c r="AV366" i="1"/>
  <c r="AW365" i="1"/>
  <c r="AV365" i="1"/>
  <c r="AW364" i="1"/>
  <c r="AV364" i="1"/>
  <c r="AW363" i="1"/>
  <c r="AV363" i="1"/>
  <c r="AW362" i="1"/>
  <c r="AV362" i="1"/>
  <c r="AW361" i="1"/>
  <c r="AV361" i="1"/>
  <c r="AW360" i="1"/>
  <c r="AV360" i="1"/>
  <c r="AW359" i="1"/>
  <c r="AV359" i="1"/>
  <c r="AW358" i="1"/>
  <c r="AV358" i="1"/>
  <c r="AW357" i="1"/>
  <c r="AV357" i="1"/>
  <c r="AW356" i="1"/>
  <c r="AV356" i="1"/>
  <c r="AW355" i="1"/>
  <c r="AV355" i="1"/>
  <c r="AW354" i="1"/>
  <c r="AV354" i="1"/>
  <c r="AW353" i="1"/>
  <c r="AV353" i="1"/>
  <c r="AW352" i="1"/>
  <c r="AV352" i="1"/>
  <c r="AW351" i="1"/>
  <c r="AV351" i="1"/>
  <c r="AW350" i="1"/>
  <c r="AV350" i="1"/>
  <c r="AW349" i="1"/>
  <c r="AV349" i="1"/>
  <c r="AW348" i="1"/>
  <c r="AV348" i="1"/>
  <c r="AW347" i="1"/>
  <c r="AV347" i="1"/>
  <c r="AW295" i="1"/>
  <c r="AV295" i="1"/>
  <c r="AW294" i="1"/>
  <c r="AV294" i="1"/>
  <c r="AW293" i="1"/>
  <c r="AV293" i="1"/>
  <c r="AW292" i="1"/>
  <c r="AV292" i="1"/>
  <c r="AW286" i="1"/>
  <c r="AV286" i="1"/>
  <c r="AW285" i="1"/>
  <c r="AV285" i="1"/>
  <c r="AW284" i="1"/>
  <c r="AV284" i="1"/>
  <c r="AW283" i="1"/>
  <c r="AV283" i="1"/>
  <c r="AW282" i="1"/>
  <c r="AV282" i="1"/>
  <c r="AW281" i="1"/>
  <c r="AV281" i="1"/>
  <c r="AW280" i="1"/>
  <c r="AV280" i="1"/>
  <c r="AW279" i="1"/>
  <c r="AV279" i="1"/>
  <c r="AW277" i="1"/>
  <c r="AV277" i="1"/>
  <c r="AW276" i="1"/>
  <c r="AV276" i="1"/>
  <c r="AW275" i="1"/>
  <c r="AV275" i="1"/>
  <c r="AW274" i="1"/>
  <c r="AV274" i="1"/>
  <c r="AW273" i="1"/>
  <c r="AV273" i="1"/>
  <c r="AW272" i="1"/>
  <c r="AV272" i="1"/>
  <c r="AW271" i="1"/>
  <c r="AV271" i="1"/>
  <c r="AW264" i="1"/>
  <c r="AV264" i="1"/>
  <c r="AW263" i="1"/>
  <c r="AV263" i="1"/>
  <c r="AW262" i="1"/>
  <c r="AV262" i="1"/>
  <c r="AW261" i="1"/>
  <c r="AV261" i="1"/>
  <c r="AW260" i="1"/>
  <c r="AV260" i="1"/>
  <c r="AW259" i="1"/>
  <c r="AV259" i="1"/>
  <c r="AW258" i="1"/>
  <c r="AV258" i="1"/>
  <c r="AW257" i="1"/>
  <c r="AV257" i="1"/>
  <c r="AW256" i="1"/>
  <c r="AV256" i="1"/>
  <c r="AW255" i="1"/>
  <c r="AV255" i="1"/>
  <c r="AW254" i="1"/>
  <c r="AV254" i="1"/>
  <c r="AW253" i="1"/>
  <c r="AV253" i="1"/>
  <c r="AW252" i="1"/>
  <c r="AV252" i="1"/>
  <c r="AW251" i="1"/>
  <c r="AV251" i="1"/>
  <c r="AW250" i="1"/>
  <c r="AV250" i="1"/>
  <c r="AW249" i="1"/>
  <c r="AV249" i="1"/>
  <c r="AW248" i="1"/>
  <c r="AV248" i="1"/>
  <c r="AW247" i="1"/>
  <c r="AV247" i="1"/>
  <c r="AW246" i="1"/>
  <c r="AV246" i="1"/>
  <c r="AW245" i="1"/>
  <c r="AV245" i="1"/>
  <c r="AW244" i="1"/>
  <c r="AV244" i="1"/>
  <c r="AW243" i="1"/>
  <c r="AV243" i="1"/>
  <c r="AW242" i="1"/>
  <c r="AV242" i="1"/>
  <c r="AW241" i="1"/>
  <c r="AV241" i="1"/>
  <c r="AW240" i="1"/>
  <c r="AV240" i="1"/>
  <c r="AW239" i="1"/>
  <c r="AV239" i="1"/>
  <c r="AW238" i="1"/>
  <c r="AV238" i="1"/>
  <c r="AW237" i="1"/>
  <c r="AV237" i="1"/>
  <c r="AW236" i="1"/>
  <c r="AV236" i="1"/>
  <c r="AW235" i="1"/>
  <c r="AV235" i="1"/>
  <c r="AW234" i="1"/>
  <c r="AV234" i="1"/>
  <c r="AW233" i="1"/>
  <c r="AV233" i="1"/>
  <c r="AW232" i="1"/>
  <c r="AV232" i="1"/>
  <c r="AW231" i="1"/>
  <c r="AV231" i="1"/>
  <c r="AW230" i="1"/>
  <c r="AV230" i="1"/>
  <c r="AW229" i="1"/>
  <c r="AV229" i="1"/>
  <c r="AW228" i="1"/>
  <c r="AV228" i="1"/>
  <c r="AW227" i="1"/>
  <c r="AV227" i="1"/>
  <c r="AW226" i="1"/>
  <c r="AV226" i="1"/>
  <c r="AW225" i="1"/>
  <c r="AV225" i="1"/>
  <c r="AW224" i="1"/>
  <c r="AV224" i="1"/>
  <c r="AW223" i="1"/>
  <c r="AV223" i="1"/>
  <c r="AW222" i="1"/>
  <c r="AV222" i="1"/>
  <c r="AW221" i="1"/>
  <c r="AV221" i="1"/>
  <c r="AW220" i="1"/>
  <c r="AV220" i="1"/>
  <c r="AW219" i="1"/>
  <c r="AV219" i="1"/>
  <c r="AW204" i="1"/>
  <c r="AV204" i="1"/>
  <c r="AW140" i="1"/>
  <c r="AV140" i="1"/>
  <c r="AW118" i="1"/>
  <c r="AV118" i="1"/>
  <c r="AW113" i="1"/>
  <c r="AV113" i="1"/>
  <c r="AW112" i="1"/>
  <c r="AV112" i="1"/>
  <c r="AW109" i="1"/>
  <c r="AV109" i="1"/>
  <c r="AW98" i="1"/>
  <c r="AV98" i="1"/>
  <c r="AW97" i="1"/>
  <c r="AV97" i="1"/>
  <c r="AW96" i="1"/>
  <c r="AV96" i="1"/>
  <c r="AW95" i="1"/>
  <c r="AV95" i="1"/>
  <c r="AW94" i="1"/>
  <c r="AV94" i="1"/>
  <c r="AW93" i="1"/>
  <c r="AV93" i="1"/>
  <c r="AW92" i="1"/>
  <c r="AV92" i="1"/>
  <c r="AW91" i="1"/>
  <c r="AV91" i="1"/>
  <c r="AW90" i="1"/>
  <c r="AV90" i="1"/>
  <c r="AW86" i="1"/>
  <c r="AV86" i="1"/>
  <c r="AW84" i="1"/>
  <c r="AV84" i="1"/>
  <c r="AW81" i="1"/>
  <c r="AV81" i="1"/>
  <c r="AW61" i="1"/>
  <c r="AV61" i="1"/>
  <c r="AW51" i="1"/>
  <c r="AV51" i="1"/>
  <c r="AW38" i="1"/>
  <c r="AV38" i="1"/>
  <c r="AW37" i="1"/>
  <c r="AV37" i="1"/>
  <c r="AW36" i="1"/>
  <c r="AV36" i="1"/>
  <c r="AW35" i="1"/>
  <c r="AV35" i="1"/>
  <c r="AW415" i="1"/>
  <c r="AV415" i="1" s="1"/>
  <c r="AW420" i="1"/>
  <c r="AV420" i="1" s="1"/>
  <c r="AW185" i="1"/>
  <c r="AV185" i="1" s="1"/>
  <c r="AW184" i="1"/>
  <c r="AV184" i="1" s="1"/>
  <c r="AW183" i="1"/>
  <c r="AV183" i="1" s="1"/>
  <c r="AW160" i="1"/>
  <c r="AV160" i="1" s="1"/>
  <c r="AW107" i="1"/>
  <c r="AV107" i="1" s="1"/>
  <c r="AW429" i="1"/>
  <c r="AV429" i="1" s="1"/>
  <c r="AW428" i="1"/>
  <c r="AV428" i="1" s="1"/>
  <c r="AW431" i="1"/>
  <c r="AV431" i="1" s="1"/>
  <c r="AW427" i="1"/>
  <c r="AV427" i="1" s="1"/>
  <c r="AW426" i="1"/>
  <c r="AV426" i="1" s="1"/>
  <c r="AW425" i="1"/>
  <c r="AV425" i="1" s="1"/>
  <c r="AW424" i="1"/>
  <c r="AV424" i="1" s="1"/>
  <c r="AW423" i="1"/>
  <c r="AV423" i="1" s="1"/>
  <c r="AW422" i="1"/>
  <c r="AV422" i="1" s="1"/>
  <c r="AW421" i="1"/>
  <c r="AV421" i="1" s="1"/>
  <c r="AY414" i="1"/>
  <c r="AY413" i="1"/>
  <c r="AY412" i="1"/>
  <c r="AY411" i="1"/>
  <c r="AY410" i="1"/>
  <c r="AY409" i="1"/>
  <c r="AY408" i="1"/>
  <c r="AY406" i="1"/>
  <c r="AY405" i="1"/>
  <c r="AY403" i="1"/>
  <c r="AY402" i="1"/>
  <c r="AY401" i="1"/>
  <c r="AY398" i="1"/>
  <c r="AY397" i="1"/>
  <c r="AY396" i="1"/>
  <c r="AY393" i="1"/>
  <c r="AY392" i="1"/>
  <c r="AY384" i="1"/>
  <c r="AY379" i="1"/>
  <c r="AY371" i="1"/>
  <c r="AY370" i="1"/>
  <c r="AY369" i="1"/>
  <c r="AY368" i="1"/>
  <c r="AY367" i="1"/>
  <c r="AY366" i="1"/>
  <c r="AY365" i="1"/>
  <c r="AY364" i="1"/>
  <c r="AY363" i="1"/>
  <c r="AY362" i="1"/>
  <c r="AY361" i="1"/>
  <c r="AY360" i="1"/>
  <c r="AY359" i="1"/>
  <c r="AY358" i="1"/>
  <c r="AY357" i="1"/>
  <c r="AY356" i="1"/>
  <c r="AY355" i="1"/>
  <c r="AY354" i="1"/>
  <c r="AY353" i="1"/>
  <c r="AY352" i="1"/>
  <c r="AY351" i="1"/>
  <c r="AY350" i="1"/>
  <c r="AY349" i="1"/>
  <c r="AY348" i="1"/>
  <c r="AY347" i="1"/>
  <c r="AY295" i="1"/>
  <c r="AY294" i="1"/>
  <c r="AY293" i="1"/>
  <c r="AY292" i="1"/>
  <c r="AY286" i="1"/>
  <c r="AY285" i="1"/>
  <c r="AY284" i="1"/>
  <c r="AY283" i="1"/>
  <c r="AY282" i="1"/>
  <c r="AY281" i="1"/>
  <c r="AY280" i="1"/>
  <c r="AY279" i="1"/>
  <c r="AY277" i="1"/>
  <c r="AY276" i="1"/>
  <c r="AY275" i="1"/>
  <c r="AY274" i="1"/>
  <c r="AY273" i="1"/>
  <c r="AY272" i="1"/>
  <c r="AY271" i="1"/>
  <c r="AY264" i="1"/>
  <c r="AY263" i="1"/>
  <c r="AY262" i="1"/>
  <c r="AY261" i="1"/>
  <c r="AY260" i="1"/>
  <c r="AY259" i="1"/>
  <c r="AY258" i="1"/>
  <c r="AY257" i="1"/>
  <c r="AY256" i="1"/>
  <c r="AY255" i="1"/>
  <c r="AY254" i="1"/>
  <c r="AY253" i="1"/>
  <c r="AY252" i="1"/>
  <c r="AY251" i="1"/>
  <c r="AY250" i="1"/>
  <c r="AY249" i="1"/>
  <c r="AY248" i="1"/>
  <c r="AY247" i="1"/>
  <c r="AY246" i="1"/>
  <c r="AY245" i="1"/>
  <c r="AY244" i="1"/>
  <c r="AY243" i="1"/>
  <c r="AY242" i="1"/>
  <c r="AY241" i="1"/>
  <c r="AY240" i="1"/>
  <c r="AY239" i="1"/>
  <c r="AY238" i="1"/>
  <c r="AY237" i="1"/>
  <c r="AY236" i="1"/>
  <c r="AY235" i="1"/>
  <c r="AY234" i="1"/>
  <c r="AY233" i="1"/>
  <c r="AY232" i="1"/>
  <c r="AY231" i="1"/>
  <c r="AY230" i="1"/>
  <c r="AY229" i="1"/>
  <c r="AY228" i="1"/>
  <c r="AY227" i="1"/>
  <c r="AY226" i="1"/>
  <c r="AY225" i="1"/>
  <c r="AY224" i="1"/>
  <c r="AY223" i="1"/>
  <c r="AY222" i="1"/>
  <c r="AY221" i="1"/>
  <c r="AY220" i="1"/>
  <c r="AY219" i="1"/>
  <c r="AY204" i="1"/>
  <c r="AY140" i="1"/>
  <c r="AY118" i="1"/>
  <c r="AY113" i="1"/>
  <c r="AY112" i="1"/>
  <c r="AY109" i="1"/>
  <c r="AY98" i="1"/>
  <c r="AY97" i="1"/>
  <c r="AY96" i="1"/>
  <c r="AY95" i="1"/>
  <c r="AY94" i="1"/>
  <c r="AY93" i="1"/>
  <c r="AY92" i="1"/>
  <c r="AY91" i="1"/>
  <c r="AY90" i="1"/>
  <c r="AY86" i="1"/>
  <c r="AY84" i="1"/>
  <c r="AY81" i="1"/>
  <c r="AY61" i="1"/>
  <c r="AY51" i="1"/>
  <c r="AY38" i="1"/>
  <c r="AY37" i="1"/>
  <c r="AY36" i="1"/>
  <c r="AY35" i="1"/>
  <c r="AY399" i="1"/>
  <c r="AY394" i="1"/>
  <c r="AY430" i="1"/>
  <c r="AY265" i="1"/>
  <c r="AW265" i="1" s="1"/>
  <c r="AV265" i="1" s="1"/>
  <c r="AY419" i="1"/>
  <c r="AY418" i="1"/>
  <c r="AY417" i="1"/>
  <c r="AY416" i="1"/>
  <c r="AY415" i="1"/>
  <c r="AY407" i="1"/>
  <c r="AY404" i="1"/>
  <c r="AY339" i="1"/>
  <c r="AW339" i="1" s="1"/>
  <c r="AV339" i="1" s="1"/>
  <c r="AY338" i="1"/>
  <c r="AW338" i="1" s="1"/>
  <c r="AV338" i="1" s="1"/>
  <c r="AY333" i="1"/>
  <c r="AW333" i="1" s="1"/>
  <c r="AV333" i="1" s="1"/>
  <c r="AY332" i="1"/>
  <c r="AW332" i="1" s="1"/>
  <c r="AV332" i="1" s="1"/>
  <c r="AY327" i="1"/>
  <c r="AW327" i="1" s="1"/>
  <c r="AV327" i="1" s="1"/>
  <c r="AY326" i="1"/>
  <c r="AW326" i="1" s="1"/>
  <c r="AV326" i="1" s="1"/>
  <c r="AY325" i="1"/>
  <c r="AW325" i="1" s="1"/>
  <c r="AV325" i="1" s="1"/>
  <c r="AY324" i="1"/>
  <c r="AW324" i="1" s="1"/>
  <c r="AV324" i="1" s="1"/>
  <c r="AY323" i="1"/>
  <c r="AW323" i="1" s="1"/>
  <c r="AV323" i="1" s="1"/>
  <c r="AY322" i="1"/>
  <c r="AW322" i="1" s="1"/>
  <c r="AV322" i="1" s="1"/>
  <c r="AY321" i="1"/>
  <c r="AW321" i="1" s="1"/>
  <c r="AV321" i="1" s="1"/>
  <c r="AY320" i="1"/>
  <c r="AW320" i="1" s="1"/>
  <c r="AV320" i="1" s="1"/>
  <c r="AY319" i="1"/>
  <c r="AW319" i="1" s="1"/>
  <c r="AV319" i="1" s="1"/>
  <c r="AY318" i="1"/>
  <c r="AW318" i="1" s="1"/>
  <c r="AV318" i="1" s="1"/>
  <c r="AY317" i="1"/>
  <c r="AW317" i="1" s="1"/>
  <c r="AV317" i="1" s="1"/>
  <c r="AY316" i="1"/>
  <c r="AW316" i="1" s="1"/>
  <c r="AV316" i="1" s="1"/>
  <c r="AY315" i="1"/>
  <c r="AW315" i="1" s="1"/>
  <c r="AV315" i="1" s="1"/>
  <c r="AY314" i="1"/>
  <c r="AW314" i="1" s="1"/>
  <c r="AV314" i="1" s="1"/>
  <c r="AY313" i="1"/>
  <c r="AW313" i="1" s="1"/>
  <c r="AV313" i="1" s="1"/>
  <c r="AY312" i="1"/>
  <c r="AW312" i="1" s="1"/>
  <c r="AV312" i="1" s="1"/>
  <c r="AY311" i="1"/>
  <c r="AW311" i="1" s="1"/>
  <c r="AV311" i="1" s="1"/>
  <c r="AY310" i="1"/>
  <c r="AW310" i="1" s="1"/>
  <c r="AV310" i="1" s="1"/>
  <c r="AY309" i="1"/>
  <c r="AW309" i="1" s="1"/>
  <c r="AV309" i="1" s="1"/>
  <c r="AY308" i="1"/>
  <c r="AW308" i="1" s="1"/>
  <c r="AV308" i="1" s="1"/>
  <c r="AY307" i="1"/>
  <c r="AW307" i="1" s="1"/>
  <c r="AV307" i="1" s="1"/>
  <c r="AY306" i="1"/>
  <c r="AW306" i="1" s="1"/>
  <c r="AV306" i="1" s="1"/>
  <c r="AY305" i="1"/>
  <c r="AW305" i="1" s="1"/>
  <c r="AV305" i="1" s="1"/>
  <c r="AY304" i="1"/>
  <c r="AW304" i="1" s="1"/>
  <c r="AV304" i="1" s="1"/>
  <c r="AY303" i="1"/>
  <c r="AW303" i="1" s="1"/>
  <c r="AV303" i="1" s="1"/>
  <c r="AY302" i="1"/>
  <c r="AW302" i="1" s="1"/>
  <c r="AV302" i="1" s="1"/>
  <c r="AY301" i="1"/>
  <c r="AW301" i="1" s="1"/>
  <c r="AV301" i="1" s="1"/>
  <c r="AY300" i="1"/>
  <c r="AW300" i="1" s="1"/>
  <c r="AV300" i="1" s="1"/>
  <c r="AY299" i="1"/>
  <c r="AW299" i="1" s="1"/>
  <c r="AV299" i="1" s="1"/>
  <c r="AY298" i="1"/>
  <c r="AW298" i="1" s="1"/>
  <c r="AV298" i="1" s="1"/>
  <c r="AY297" i="1"/>
  <c r="AW297" i="1" s="1"/>
  <c r="AV297" i="1" s="1"/>
  <c r="AY296" i="1"/>
  <c r="AW296" i="1" s="1"/>
  <c r="AV296" i="1" s="1"/>
  <c r="AY206" i="1"/>
  <c r="AW206" i="1" s="1"/>
  <c r="AV206" i="1" s="1"/>
  <c r="AY205" i="1"/>
  <c r="AW205" i="1" s="1"/>
  <c r="AV205" i="1" s="1"/>
  <c r="AY187" i="1"/>
  <c r="AW187" i="1" s="1"/>
  <c r="AV187" i="1" s="1"/>
  <c r="AY186" i="1"/>
  <c r="AW186" i="1" s="1"/>
  <c r="AV186" i="1" s="1"/>
  <c r="AY181" i="1"/>
  <c r="AW181" i="1" s="1"/>
  <c r="AV181" i="1" s="1"/>
  <c r="AY180" i="1"/>
  <c r="AW180" i="1" s="1"/>
  <c r="AV180" i="1" s="1"/>
  <c r="AY159" i="1"/>
  <c r="AW159" i="1" s="1"/>
  <c r="AV159" i="1" s="1"/>
  <c r="AY158" i="1"/>
  <c r="AW158" i="1" s="1"/>
  <c r="AV158" i="1" s="1"/>
  <c r="AY103" i="1"/>
  <c r="AW103" i="1" s="1"/>
  <c r="AV103" i="1" s="1"/>
  <c r="AY102" i="1"/>
  <c r="AW102" i="1" s="1"/>
  <c r="AV102" i="1" s="1"/>
  <c r="AY390" i="1"/>
  <c r="AW390" i="1" s="1"/>
  <c r="AV390" i="1" s="1"/>
  <c r="AY389" i="1"/>
  <c r="AW389" i="1" s="1"/>
  <c r="AV389" i="1" s="1"/>
  <c r="AY388" i="1"/>
  <c r="AW388" i="1" s="1"/>
  <c r="AV388" i="1" s="1"/>
  <c r="AY387" i="1"/>
  <c r="AW387" i="1" s="1"/>
  <c r="AV387" i="1" s="1"/>
  <c r="AY386" i="1"/>
  <c r="AW386" i="1" s="1"/>
  <c r="AV386" i="1" s="1"/>
  <c r="AY385" i="1"/>
  <c r="AW385" i="1" s="1"/>
  <c r="AV385" i="1" s="1"/>
  <c r="AY400" i="1"/>
  <c r="AY395" i="1"/>
  <c r="AY340" i="1"/>
  <c r="AW340" i="1" s="1"/>
  <c r="AV340" i="1" s="1"/>
  <c r="AY337" i="1"/>
  <c r="AW337" i="1" s="1"/>
  <c r="AV337" i="1" s="1"/>
  <c r="AY336" i="1"/>
  <c r="AW336" i="1" s="1"/>
  <c r="AV336" i="1" s="1"/>
  <c r="AY335" i="1"/>
  <c r="AW335" i="1" s="1"/>
  <c r="AV335" i="1" s="1"/>
  <c r="AY334" i="1"/>
  <c r="AW334" i="1" s="1"/>
  <c r="AV334" i="1" s="1"/>
  <c r="AY331" i="1"/>
  <c r="AW331" i="1" s="1"/>
  <c r="AV331" i="1" s="1"/>
  <c r="AY330" i="1"/>
  <c r="AW330" i="1" s="1"/>
  <c r="AV330" i="1" s="1"/>
  <c r="AY329" i="1"/>
  <c r="AW329" i="1" s="1"/>
  <c r="AV329" i="1" s="1"/>
  <c r="AY328" i="1"/>
  <c r="AW328" i="1" s="1"/>
  <c r="AV328" i="1" s="1"/>
  <c r="AY287" i="1"/>
  <c r="AW287" i="1" s="1"/>
  <c r="AV287" i="1" s="1"/>
  <c r="AY278" i="1"/>
  <c r="AW278" i="1" s="1"/>
  <c r="AV278" i="1" s="1"/>
  <c r="AY270" i="1"/>
  <c r="AW270" i="1" s="1"/>
  <c r="AV270" i="1" s="1"/>
  <c r="AY211" i="1"/>
  <c r="AW211" i="1" s="1"/>
  <c r="AV211" i="1" s="1"/>
  <c r="AY269" i="1"/>
  <c r="AW269" i="1" s="1"/>
  <c r="AV269" i="1" s="1"/>
  <c r="AY268" i="1"/>
  <c r="AW268" i="1" s="1"/>
  <c r="AV268" i="1" s="1"/>
  <c r="AY267" i="1"/>
  <c r="AW267" i="1" s="1"/>
  <c r="AV267" i="1" s="1"/>
  <c r="AY207" i="1"/>
  <c r="AW207" i="1" s="1"/>
  <c r="AV207" i="1" s="1"/>
  <c r="AY266" i="1"/>
  <c r="AW266" i="1" s="1"/>
  <c r="AV266" i="1" s="1"/>
  <c r="AY214" i="1"/>
  <c r="AW214" i="1" s="1"/>
  <c r="AV214" i="1" s="1"/>
  <c r="AY188" i="1"/>
  <c r="AW188" i="1" s="1"/>
  <c r="AV188" i="1" s="1"/>
  <c r="AY213" i="1"/>
  <c r="AW213" i="1" s="1"/>
  <c r="AV213" i="1" s="1"/>
  <c r="AY212" i="1"/>
  <c r="AW212" i="1" s="1"/>
  <c r="AV212" i="1" s="1"/>
  <c r="AY210" i="1"/>
  <c r="AW210" i="1" s="1"/>
  <c r="AV210" i="1" s="1"/>
  <c r="AY182" i="1"/>
  <c r="AW182" i="1" s="1"/>
  <c r="AV182" i="1" s="1"/>
  <c r="AY209" i="1"/>
  <c r="AW209" i="1" s="1"/>
  <c r="AV209" i="1" s="1"/>
  <c r="AY208" i="1"/>
  <c r="AW208" i="1" s="1"/>
  <c r="AV208" i="1" s="1"/>
  <c r="AY190" i="1"/>
  <c r="AW190" i="1" s="1"/>
  <c r="AV190" i="1" s="1"/>
  <c r="AY189" i="1"/>
  <c r="AW189" i="1" s="1"/>
  <c r="AV189" i="1" s="1"/>
  <c r="AY104" i="1"/>
  <c r="AW104" i="1" s="1"/>
  <c r="AV104" i="1" s="1"/>
  <c r="AY111" i="1"/>
  <c r="AW111" i="1" s="1"/>
  <c r="AV111" i="1" s="1"/>
  <c r="AY110" i="1"/>
  <c r="AW110" i="1" s="1"/>
  <c r="AV110" i="1" s="1"/>
  <c r="AY108" i="1"/>
  <c r="AW108" i="1" s="1"/>
  <c r="AV108" i="1" s="1"/>
  <c r="AY101" i="1"/>
  <c r="AW101" i="1" s="1"/>
  <c r="AV101" i="1" s="1"/>
  <c r="AY100" i="1"/>
  <c r="AW100" i="1" s="1"/>
  <c r="AV100" i="1" s="1"/>
  <c r="AY99" i="1"/>
  <c r="AW99" i="1" s="1"/>
  <c r="AV99" i="1" s="1"/>
  <c r="AY343" i="1"/>
  <c r="AY342" i="1"/>
  <c r="AY341" i="1"/>
  <c r="AY203" i="1"/>
  <c r="AY202" i="1"/>
  <c r="AY201" i="1"/>
  <c r="AY200" i="1"/>
  <c r="AY199" i="1"/>
  <c r="AY198" i="1"/>
  <c r="AY197" i="1"/>
  <c r="AY196" i="1"/>
  <c r="AY195" i="1"/>
  <c r="AY194" i="1"/>
  <c r="AY193" i="1"/>
  <c r="AY192" i="1"/>
  <c r="AY191" i="1"/>
  <c r="AY179" i="1"/>
  <c r="AY178" i="1"/>
  <c r="AY173" i="1"/>
  <c r="AY172" i="1"/>
  <c r="AY168" i="1"/>
  <c r="AY167" i="1"/>
  <c r="AY166" i="1"/>
  <c r="AY165" i="1"/>
  <c r="AY164" i="1"/>
  <c r="AY163" i="1"/>
  <c r="AY162" i="1"/>
  <c r="AY161" i="1"/>
  <c r="AY157" i="1"/>
  <c r="AY156" i="1"/>
  <c r="AY155" i="1"/>
  <c r="AY154" i="1"/>
  <c r="AY153" i="1"/>
  <c r="AY152" i="1"/>
  <c r="AY151" i="1"/>
  <c r="AY146" i="1"/>
  <c r="AY145" i="1"/>
  <c r="AY144" i="1"/>
  <c r="AY143" i="1"/>
  <c r="AY142" i="1"/>
  <c r="AY141" i="1"/>
  <c r="AY139" i="1"/>
  <c r="AY138" i="1"/>
  <c r="AY137" i="1"/>
  <c r="AY136" i="1"/>
  <c r="AY135" i="1"/>
  <c r="AY134" i="1"/>
  <c r="AY133" i="1"/>
  <c r="AY132" i="1"/>
  <c r="AY131" i="1"/>
  <c r="AY130" i="1"/>
  <c r="AY129" i="1"/>
  <c r="AY125" i="1"/>
  <c r="AY124" i="1"/>
  <c r="AY123" i="1"/>
  <c r="AY122" i="1"/>
  <c r="AY121" i="1"/>
  <c r="AY120" i="1"/>
  <c r="AY119" i="1"/>
  <c r="AY117" i="1"/>
  <c r="AY116" i="1"/>
  <c r="AY115" i="1"/>
  <c r="AY114" i="1"/>
  <c r="AY420" i="1"/>
  <c r="AY291" i="1"/>
  <c r="AW291" i="1" s="1"/>
  <c r="AV291" i="1" s="1"/>
  <c r="AY290" i="1"/>
  <c r="AW290" i="1" s="1"/>
  <c r="AV290" i="1" s="1"/>
  <c r="AY289" i="1"/>
  <c r="AW289" i="1" s="1"/>
  <c r="AV289" i="1" s="1"/>
  <c r="AY288" i="1"/>
  <c r="AW288" i="1" s="1"/>
  <c r="AV288" i="1" s="1"/>
  <c r="AY67" i="1"/>
  <c r="AW67" i="1" s="1"/>
  <c r="AV67" i="1" s="1"/>
  <c r="AY66" i="1"/>
  <c r="AW66" i="1" s="1"/>
  <c r="AV66" i="1" s="1"/>
  <c r="AY65" i="1"/>
  <c r="AW65" i="1" s="1"/>
  <c r="AV65" i="1" s="1"/>
  <c r="AY64" i="1"/>
  <c r="AW64" i="1" s="1"/>
  <c r="AV64" i="1" s="1"/>
  <c r="AY63" i="1"/>
  <c r="AW63" i="1" s="1"/>
  <c r="AV63" i="1" s="1"/>
  <c r="AY62" i="1"/>
  <c r="AW62" i="1" s="1"/>
  <c r="AV62" i="1" s="1"/>
  <c r="AY60" i="1"/>
  <c r="AW60" i="1" s="1"/>
  <c r="AV60" i="1" s="1"/>
  <c r="AY59" i="1"/>
  <c r="AW59" i="1" s="1"/>
  <c r="AV59" i="1" s="1"/>
  <c r="AY58" i="1"/>
  <c r="AW58" i="1" s="1"/>
  <c r="AV58" i="1" s="1"/>
  <c r="AY57" i="1"/>
  <c r="AW57" i="1" s="1"/>
  <c r="AV57" i="1" s="1"/>
  <c r="AY56" i="1"/>
  <c r="AW56" i="1" s="1"/>
  <c r="AV56" i="1" s="1"/>
  <c r="AY55" i="1"/>
  <c r="AW55" i="1" s="1"/>
  <c r="AV55" i="1" s="1"/>
  <c r="AY54" i="1"/>
  <c r="AW54" i="1" s="1"/>
  <c r="AV54" i="1" s="1"/>
  <c r="AY53" i="1"/>
  <c r="AW53" i="1" s="1"/>
  <c r="AV53" i="1" s="1"/>
  <c r="AY52" i="1"/>
  <c r="AW52" i="1" s="1"/>
  <c r="AV52" i="1" s="1"/>
  <c r="AY49" i="1"/>
  <c r="AW49" i="1" s="1"/>
  <c r="AV49" i="1" s="1"/>
  <c r="AY48" i="1"/>
  <c r="AW48" i="1" s="1"/>
  <c r="AV48" i="1" s="1"/>
  <c r="AY47" i="1"/>
  <c r="AW47" i="1" s="1"/>
  <c r="AV47" i="1" s="1"/>
  <c r="AY46" i="1"/>
  <c r="AW46" i="1" s="1"/>
  <c r="AV46" i="1" s="1"/>
  <c r="AY45" i="1"/>
  <c r="AW45" i="1" s="1"/>
  <c r="AV45" i="1" s="1"/>
  <c r="AY44" i="1"/>
  <c r="AW44" i="1" s="1"/>
  <c r="AV44" i="1" s="1"/>
  <c r="AY43" i="1"/>
  <c r="AW43" i="1" s="1"/>
  <c r="AV43" i="1" s="1"/>
  <c r="AY42" i="1"/>
  <c r="AW42" i="1" s="1"/>
  <c r="AV42" i="1" s="1"/>
  <c r="AY41" i="1"/>
  <c r="AW41" i="1" s="1"/>
  <c r="AV41" i="1" s="1"/>
  <c r="AY40" i="1"/>
  <c r="AW40" i="1" s="1"/>
  <c r="AV40" i="1" s="1"/>
  <c r="AY25" i="1"/>
  <c r="AW25" i="1" s="1"/>
  <c r="AV25" i="1" s="1"/>
  <c r="AY24" i="1"/>
  <c r="AW24" i="1" s="1"/>
  <c r="AV24" i="1" s="1"/>
  <c r="AY23" i="1"/>
  <c r="AW23" i="1" s="1"/>
  <c r="AV23" i="1" s="1"/>
  <c r="AY22" i="1"/>
  <c r="AW22" i="1" s="1"/>
  <c r="AV22" i="1" s="1"/>
  <c r="AY21" i="1"/>
  <c r="AW21" i="1" s="1"/>
  <c r="AV21" i="1" s="1"/>
  <c r="AY20" i="1"/>
  <c r="AW20" i="1" s="1"/>
  <c r="AV20" i="1" s="1"/>
  <c r="AY19" i="1"/>
  <c r="AW19" i="1" s="1"/>
  <c r="AV19" i="1" s="1"/>
  <c r="AY18" i="1"/>
  <c r="AW18" i="1" s="1"/>
  <c r="AV18" i="1" s="1"/>
  <c r="AY17" i="1"/>
  <c r="AW17" i="1" s="1"/>
  <c r="AV17" i="1" s="1"/>
  <c r="AY16" i="1"/>
  <c r="AW16" i="1" s="1"/>
  <c r="AV16" i="1" s="1"/>
  <c r="AY15" i="1"/>
  <c r="AW15" i="1" s="1"/>
  <c r="AV15" i="1" s="1"/>
  <c r="AY14" i="1"/>
  <c r="AW14" i="1" s="1"/>
  <c r="AV14" i="1" s="1"/>
  <c r="AY13" i="1"/>
  <c r="AW13" i="1" s="1"/>
  <c r="AV13" i="1" s="1"/>
  <c r="AY12" i="1"/>
  <c r="AW12" i="1" s="1"/>
  <c r="AV12" i="1" s="1"/>
  <c r="AY11" i="1"/>
  <c r="AW11" i="1" s="1"/>
  <c r="AV11" i="1" s="1"/>
  <c r="AY10" i="1"/>
  <c r="AW10" i="1" s="1"/>
  <c r="AV10" i="1" s="1"/>
  <c r="AY9" i="1"/>
  <c r="AW9" i="1" s="1"/>
  <c r="AV9" i="1" s="1"/>
  <c r="AY8" i="1"/>
  <c r="AW8" i="1" s="1"/>
  <c r="AV8" i="1" s="1"/>
  <c r="AY7" i="1"/>
  <c r="AW7" i="1" s="1"/>
  <c r="AV7" i="1" s="1"/>
  <c r="AY6" i="1"/>
  <c r="AW6" i="1" s="1"/>
  <c r="AV6" i="1" s="1"/>
  <c r="AY380" i="1"/>
  <c r="AW380" i="1" s="1"/>
  <c r="AV380" i="1" s="1"/>
  <c r="AY185" i="1"/>
  <c r="AY184" i="1"/>
  <c r="AY183" i="1"/>
  <c r="AY160" i="1"/>
  <c r="AY107" i="1"/>
  <c r="AY346" i="1"/>
  <c r="AY345" i="1"/>
  <c r="AY344" i="1"/>
  <c r="AY218" i="1"/>
  <c r="AY217" i="1"/>
  <c r="AY216" i="1"/>
  <c r="AY215" i="1"/>
  <c r="AY177" i="1"/>
  <c r="AY176" i="1"/>
  <c r="AY175" i="1"/>
  <c r="AY174" i="1"/>
  <c r="AY171" i="1"/>
  <c r="AY170" i="1"/>
  <c r="AY169" i="1"/>
  <c r="AY150" i="1"/>
  <c r="AY149" i="1"/>
  <c r="AY148" i="1"/>
  <c r="AY147" i="1"/>
  <c r="AY128" i="1"/>
  <c r="AY127" i="1"/>
  <c r="AY126" i="1"/>
  <c r="AY383" i="1"/>
  <c r="AW383" i="1" s="1"/>
  <c r="AV383" i="1" s="1"/>
  <c r="AY382" i="1"/>
  <c r="AW382" i="1" s="1"/>
  <c r="AV382" i="1" s="1"/>
  <c r="AY378" i="1"/>
  <c r="AW378" i="1" s="1"/>
  <c r="AV378" i="1" s="1"/>
  <c r="AY377" i="1"/>
  <c r="AW377" i="1" s="1"/>
  <c r="AV377" i="1" s="1"/>
  <c r="AY376" i="1"/>
  <c r="AW376" i="1" s="1"/>
  <c r="AV376" i="1" s="1"/>
  <c r="AY375" i="1"/>
  <c r="AW375" i="1" s="1"/>
  <c r="AV375" i="1" s="1"/>
  <c r="AY374" i="1"/>
  <c r="AW374" i="1" s="1"/>
  <c r="AV374" i="1" s="1"/>
  <c r="AY373" i="1"/>
  <c r="AW373" i="1" s="1"/>
  <c r="AV373" i="1" s="1"/>
  <c r="AY372" i="1"/>
  <c r="AW372" i="1" s="1"/>
  <c r="AV372" i="1" s="1"/>
  <c r="AY105" i="1"/>
  <c r="AW105" i="1" s="1"/>
  <c r="AV105" i="1" s="1"/>
  <c r="AY89" i="1"/>
  <c r="AW89" i="1" s="1"/>
  <c r="AV89" i="1" s="1"/>
  <c r="AY88" i="1"/>
  <c r="AW88" i="1" s="1"/>
  <c r="AV88" i="1" s="1"/>
  <c r="AY87" i="1"/>
  <c r="AW87" i="1" s="1"/>
  <c r="AV87" i="1" s="1"/>
  <c r="AY85" i="1"/>
  <c r="AW85" i="1" s="1"/>
  <c r="AV85" i="1" s="1"/>
  <c r="AY83" i="1"/>
  <c r="AW83" i="1" s="1"/>
  <c r="AV83" i="1" s="1"/>
  <c r="AY82" i="1"/>
  <c r="AW82" i="1" s="1"/>
  <c r="AV82" i="1" s="1"/>
  <c r="AY80" i="1"/>
  <c r="AW80" i="1" s="1"/>
  <c r="AV80" i="1" s="1"/>
  <c r="AY79" i="1"/>
  <c r="AW79" i="1" s="1"/>
  <c r="AV79" i="1" s="1"/>
  <c r="AY78" i="1"/>
  <c r="AW78" i="1" s="1"/>
  <c r="AV78" i="1" s="1"/>
  <c r="AY77" i="1"/>
  <c r="AW77" i="1" s="1"/>
  <c r="AV77" i="1" s="1"/>
  <c r="AY76" i="1"/>
  <c r="AW76" i="1" s="1"/>
  <c r="AV76" i="1" s="1"/>
  <c r="AY75" i="1"/>
  <c r="AW75" i="1" s="1"/>
  <c r="AV75" i="1" s="1"/>
  <c r="AY74" i="1"/>
  <c r="AW74" i="1" s="1"/>
  <c r="AV74" i="1" s="1"/>
  <c r="AY73" i="1"/>
  <c r="AW73" i="1" s="1"/>
  <c r="AV73" i="1" s="1"/>
  <c r="AY72" i="1"/>
  <c r="AW72" i="1" s="1"/>
  <c r="AV72" i="1" s="1"/>
  <c r="AY71" i="1"/>
  <c r="AW71" i="1" s="1"/>
  <c r="AV71" i="1" s="1"/>
  <c r="AY70" i="1"/>
  <c r="AW70" i="1" s="1"/>
  <c r="AV70" i="1" s="1"/>
  <c r="AY69" i="1"/>
  <c r="AW69" i="1" s="1"/>
  <c r="AV69" i="1" s="1"/>
  <c r="AY68" i="1"/>
  <c r="AW68" i="1" s="1"/>
  <c r="AV68" i="1" s="1"/>
  <c r="AY50" i="1"/>
  <c r="AW50" i="1" s="1"/>
  <c r="AV50" i="1" s="1"/>
  <c r="AY39" i="1"/>
  <c r="AW39" i="1" s="1"/>
  <c r="AV39" i="1" s="1"/>
  <c r="AY34" i="1"/>
  <c r="AW34" i="1" s="1"/>
  <c r="AV34" i="1" s="1"/>
  <c r="AY33" i="1"/>
  <c r="AW33" i="1" s="1"/>
  <c r="AV33" i="1" s="1"/>
  <c r="AY32" i="1"/>
  <c r="AW32" i="1" s="1"/>
  <c r="AV32" i="1" s="1"/>
  <c r="AY31" i="1"/>
  <c r="AW31" i="1" s="1"/>
  <c r="AV31" i="1" s="1"/>
  <c r="AY30" i="1"/>
  <c r="AW30" i="1" s="1"/>
  <c r="AV30" i="1" s="1"/>
  <c r="AY29" i="1"/>
  <c r="AW29" i="1" s="1"/>
  <c r="AV29" i="1" s="1"/>
  <c r="AY28" i="1"/>
  <c r="AW28" i="1" s="1"/>
  <c r="AV28" i="1" s="1"/>
  <c r="AY26" i="1"/>
  <c r="AW26" i="1" s="1"/>
  <c r="AV26" i="1" s="1"/>
  <c r="AY27" i="1"/>
  <c r="AW27" i="1" s="1"/>
  <c r="AV27" i="1" s="1"/>
  <c r="AY5" i="1"/>
  <c r="AW5" i="1" s="1"/>
  <c r="AV5" i="1" s="1"/>
  <c r="AY4" i="1"/>
  <c r="AW4" i="1" s="1"/>
  <c r="AV4" i="1" s="1"/>
  <c r="AY429" i="1"/>
  <c r="AY428" i="1"/>
  <c r="AY431" i="1"/>
  <c r="AY427" i="1"/>
  <c r="AY426" i="1"/>
  <c r="AY425" i="1"/>
  <c r="AY424" i="1"/>
  <c r="AY423" i="1"/>
  <c r="AY422" i="1"/>
  <c r="AY421" i="1"/>
  <c r="AY391" i="1"/>
  <c r="AW391" i="1" s="1"/>
  <c r="AV391" i="1" s="1"/>
  <c r="AY381" i="1"/>
  <c r="AW381" i="1" s="1"/>
  <c r="AV381" i="1" s="1"/>
  <c r="S311" i="1"/>
  <c r="S310" i="1"/>
  <c r="S309" i="1"/>
  <c r="S308" i="1"/>
  <c r="S307" i="1"/>
  <c r="S305" i="1"/>
  <c r="S335" i="1"/>
  <c r="S334" i="1"/>
  <c r="S329" i="1"/>
  <c r="S328" i="1"/>
  <c r="S325" i="1"/>
  <c r="S324" i="1"/>
  <c r="S323" i="1"/>
  <c r="S322" i="1"/>
  <c r="S319" i="1"/>
  <c r="S318" i="1"/>
  <c r="S317" i="1"/>
  <c r="S303" i="1"/>
  <c r="S301" i="1"/>
  <c r="S339" i="1"/>
  <c r="S338" i="1"/>
  <c r="T270" i="1"/>
  <c r="T267" i="1"/>
  <c r="T335" i="1"/>
  <c r="T329" i="1"/>
  <c r="T189" i="1"/>
  <c r="S386" i="1"/>
  <c r="S387" i="1"/>
  <c r="S390" i="1"/>
  <c r="S389" i="1"/>
  <c r="S297" i="1"/>
  <c r="S296" i="1"/>
  <c r="S299" i="1"/>
  <c r="S298" i="1"/>
  <c r="S321" i="1"/>
  <c r="S320" i="1"/>
  <c r="T313" i="1"/>
  <c r="T315" i="1"/>
  <c r="T206" i="1"/>
  <c r="T297" i="1"/>
  <c r="T309" i="1"/>
  <c r="T307" i="1"/>
  <c r="T305" i="1"/>
  <c r="T311" i="1"/>
  <c r="T325" i="1"/>
  <c r="T323" i="1"/>
  <c r="T301" i="1"/>
  <c r="T317" i="1"/>
  <c r="T303" i="1"/>
  <c r="T319" i="1"/>
  <c r="T339" i="1"/>
  <c r="T299" i="1"/>
  <c r="T321" i="1"/>
  <c r="T102" i="1"/>
  <c r="T103" i="1"/>
  <c r="S374" i="1"/>
  <c r="S376" i="1"/>
  <c r="S377" i="1"/>
  <c r="S388" i="1"/>
  <c r="S375" i="1"/>
  <c r="S373" i="1"/>
  <c r="S372" i="1"/>
  <c r="S316" i="1"/>
  <c r="S217" i="1"/>
  <c r="S215" i="1"/>
  <c r="S300" i="1"/>
  <c r="S302" i="1"/>
  <c r="S304" i="1"/>
  <c r="S306" i="1"/>
  <c r="AZ419" i="1"/>
  <c r="AW419" i="1" s="1"/>
  <c r="AV419" i="1" s="1"/>
  <c r="AZ418" i="1"/>
  <c r="AW418" i="1" s="1"/>
  <c r="AV418" i="1" s="1"/>
  <c r="AZ417" i="1"/>
  <c r="AW417" i="1" s="1"/>
  <c r="AV417" i="1" s="1"/>
  <c r="AZ416" i="1"/>
  <c r="AW416" i="1" s="1"/>
  <c r="AV416" i="1" s="1"/>
  <c r="AZ407" i="1"/>
  <c r="AW407" i="1" s="1"/>
  <c r="AV407" i="1" s="1"/>
  <c r="AZ404" i="1"/>
  <c r="AW404" i="1" s="1"/>
  <c r="AV404" i="1" s="1"/>
  <c r="AX430" i="1"/>
  <c r="AW430" i="1" s="1"/>
  <c r="AV430" i="1" s="1"/>
  <c r="AX399" i="1"/>
  <c r="AW399" i="1" s="1"/>
  <c r="AV399" i="1" s="1"/>
  <c r="AX394" i="1"/>
  <c r="AW394" i="1" s="1"/>
  <c r="AX400" i="1"/>
  <c r="AW400" i="1" s="1"/>
  <c r="AV400" i="1" s="1"/>
  <c r="AX395" i="1"/>
  <c r="AW395" i="1" s="1"/>
  <c r="AV395" i="1" s="1"/>
  <c r="AX343" i="1"/>
  <c r="AW343" i="1" s="1"/>
  <c r="AV343" i="1" s="1"/>
  <c r="AX342" i="1"/>
  <c r="AW342" i="1" s="1"/>
  <c r="AV342" i="1" s="1"/>
  <c r="AX341" i="1"/>
  <c r="AW341" i="1" s="1"/>
  <c r="AV341" i="1" s="1"/>
  <c r="AX203" i="1"/>
  <c r="AW203" i="1" s="1"/>
  <c r="AX202" i="1"/>
  <c r="AW202" i="1" s="1"/>
  <c r="AV202" i="1" s="1"/>
  <c r="AX201" i="1"/>
  <c r="AW201" i="1" s="1"/>
  <c r="AV201" i="1" s="1"/>
  <c r="AX200" i="1"/>
  <c r="AW200" i="1" s="1"/>
  <c r="AV200" i="1" s="1"/>
  <c r="AX199" i="1"/>
  <c r="AW199" i="1" s="1"/>
  <c r="AV199" i="1" s="1"/>
  <c r="AX198" i="1"/>
  <c r="AW198" i="1" s="1"/>
  <c r="AV198" i="1" s="1"/>
  <c r="AX197" i="1"/>
  <c r="AW197" i="1" s="1"/>
  <c r="AX196" i="1"/>
  <c r="AW196" i="1" s="1"/>
  <c r="AV196" i="1" s="1"/>
  <c r="AX195" i="1"/>
  <c r="AW195" i="1" s="1"/>
  <c r="AV195" i="1" s="1"/>
  <c r="AX194" i="1"/>
  <c r="AW194" i="1" s="1"/>
  <c r="AV194" i="1" s="1"/>
  <c r="AX193" i="1"/>
  <c r="AW193" i="1" s="1"/>
  <c r="AV193" i="1" s="1"/>
  <c r="AX192" i="1"/>
  <c r="AW192" i="1" s="1"/>
  <c r="AV192" i="1" s="1"/>
  <c r="AX191" i="1"/>
  <c r="AW191" i="1" s="1"/>
  <c r="AX179" i="1"/>
  <c r="AW179" i="1" s="1"/>
  <c r="AV179" i="1" s="1"/>
  <c r="AX178" i="1"/>
  <c r="AW178" i="1" s="1"/>
  <c r="AV178" i="1" s="1"/>
  <c r="AX173" i="1"/>
  <c r="AW173" i="1" s="1"/>
  <c r="AV173" i="1" s="1"/>
  <c r="AX172" i="1"/>
  <c r="AW172" i="1" s="1"/>
  <c r="AV172" i="1" s="1"/>
  <c r="AX168" i="1"/>
  <c r="AW168" i="1" s="1"/>
  <c r="AV168" i="1" s="1"/>
  <c r="AX167" i="1"/>
  <c r="AX166" i="1"/>
  <c r="AW166" i="1" s="1"/>
  <c r="AV166" i="1" s="1"/>
  <c r="AX165" i="1"/>
  <c r="AW165" i="1" s="1"/>
  <c r="AV165" i="1" s="1"/>
  <c r="AX164" i="1"/>
  <c r="AW164" i="1" s="1"/>
  <c r="AV164" i="1" s="1"/>
  <c r="AX163" i="1"/>
  <c r="AW163" i="1" s="1"/>
  <c r="AV163" i="1" s="1"/>
  <c r="AX162" i="1"/>
  <c r="AW162" i="1" s="1"/>
  <c r="AV162" i="1" s="1"/>
  <c r="AX161" i="1"/>
  <c r="AW161" i="1" s="1"/>
  <c r="AV161" i="1" s="1"/>
  <c r="AX157" i="1"/>
  <c r="AW157" i="1" s="1"/>
  <c r="AV157" i="1" s="1"/>
  <c r="AX156" i="1"/>
  <c r="AW156" i="1" s="1"/>
  <c r="AV156" i="1" s="1"/>
  <c r="AX155" i="1"/>
  <c r="AW155" i="1" s="1"/>
  <c r="AV155" i="1" s="1"/>
  <c r="AX154" i="1"/>
  <c r="AW154" i="1" s="1"/>
  <c r="AV154" i="1" s="1"/>
  <c r="AX153" i="1"/>
  <c r="AW153" i="1" s="1"/>
  <c r="AV153" i="1" s="1"/>
  <c r="AX152" i="1"/>
  <c r="AW152" i="1" s="1"/>
  <c r="AX151" i="1"/>
  <c r="AW151" i="1" s="1"/>
  <c r="AV151" i="1" s="1"/>
  <c r="AX146" i="1"/>
  <c r="AW146" i="1" s="1"/>
  <c r="AV146" i="1" s="1"/>
  <c r="AX145" i="1"/>
  <c r="AW145" i="1" s="1"/>
  <c r="AV145" i="1" s="1"/>
  <c r="AX144" i="1"/>
  <c r="AW144" i="1" s="1"/>
  <c r="AV144" i="1" s="1"/>
  <c r="AX143" i="1"/>
  <c r="AW143" i="1" s="1"/>
  <c r="AV143" i="1" s="1"/>
  <c r="AX142" i="1"/>
  <c r="AW142" i="1" s="1"/>
  <c r="AX141" i="1"/>
  <c r="AW141" i="1" s="1"/>
  <c r="AV141" i="1" s="1"/>
  <c r="AX139" i="1"/>
  <c r="AW139" i="1" s="1"/>
  <c r="AV139" i="1" s="1"/>
  <c r="AX138" i="1"/>
  <c r="AW138" i="1" s="1"/>
  <c r="AV138" i="1" s="1"/>
  <c r="AX137" i="1"/>
  <c r="AW137" i="1" s="1"/>
  <c r="AV137" i="1" s="1"/>
  <c r="AX136" i="1"/>
  <c r="AW136" i="1" s="1"/>
  <c r="AV136" i="1" s="1"/>
  <c r="AX135" i="1"/>
  <c r="AW135" i="1" s="1"/>
  <c r="AX134" i="1"/>
  <c r="AW134" i="1" s="1"/>
  <c r="AV134" i="1" s="1"/>
  <c r="AX133" i="1"/>
  <c r="AW133" i="1" s="1"/>
  <c r="AV133" i="1" s="1"/>
  <c r="AX132" i="1"/>
  <c r="AW132" i="1" s="1"/>
  <c r="AV132" i="1" s="1"/>
  <c r="AX131" i="1"/>
  <c r="AW131" i="1" s="1"/>
  <c r="AV131" i="1" s="1"/>
  <c r="AX130" i="1"/>
  <c r="AW130" i="1" s="1"/>
  <c r="AV130" i="1" s="1"/>
  <c r="AX129" i="1"/>
  <c r="AW129" i="1" s="1"/>
  <c r="AX125" i="1"/>
  <c r="AW125" i="1" s="1"/>
  <c r="AV125" i="1" s="1"/>
  <c r="AX124" i="1"/>
  <c r="AW124" i="1" s="1"/>
  <c r="AV124" i="1" s="1"/>
  <c r="AX123" i="1"/>
  <c r="AW123" i="1" s="1"/>
  <c r="AV123" i="1" s="1"/>
  <c r="AX122" i="1"/>
  <c r="AW122" i="1" s="1"/>
  <c r="AV122" i="1" s="1"/>
  <c r="AX121" i="1"/>
  <c r="AW121" i="1" s="1"/>
  <c r="AV121" i="1" s="1"/>
  <c r="AX120" i="1"/>
  <c r="AW120" i="1" s="1"/>
  <c r="AX119" i="1"/>
  <c r="AW119" i="1" s="1"/>
  <c r="AV119" i="1" s="1"/>
  <c r="AX117" i="1"/>
  <c r="AW117" i="1" s="1"/>
  <c r="AV117" i="1" s="1"/>
  <c r="AX116" i="1"/>
  <c r="AW116" i="1" s="1"/>
  <c r="AV116" i="1" s="1"/>
  <c r="AX115" i="1"/>
  <c r="AW115" i="1" s="1"/>
  <c r="AV115" i="1" s="1"/>
  <c r="AX114" i="1"/>
  <c r="AW114" i="1" s="1"/>
  <c r="AV114" i="1" s="1"/>
  <c r="AX346" i="1"/>
  <c r="AW346" i="1" s="1"/>
  <c r="AV346" i="1" s="1"/>
  <c r="AX345" i="1"/>
  <c r="AW345" i="1" s="1"/>
  <c r="AV345" i="1" s="1"/>
  <c r="AX344" i="1"/>
  <c r="AW344" i="1" s="1"/>
  <c r="AV344" i="1" s="1"/>
  <c r="AX218" i="1"/>
  <c r="AW218" i="1" s="1"/>
  <c r="AV218" i="1" s="1"/>
  <c r="AX217" i="1"/>
  <c r="AW217" i="1" s="1"/>
  <c r="AV217" i="1" s="1"/>
  <c r="AX216" i="1"/>
  <c r="AW216" i="1" s="1"/>
  <c r="AV216" i="1" s="1"/>
  <c r="AX215" i="1"/>
  <c r="AW215" i="1" s="1"/>
  <c r="AV215" i="1" s="1"/>
  <c r="AX177" i="1"/>
  <c r="AW177" i="1" s="1"/>
  <c r="AV177" i="1" s="1"/>
  <c r="AX176" i="1"/>
  <c r="AW176" i="1" s="1"/>
  <c r="AV176" i="1" s="1"/>
  <c r="AX175" i="1"/>
  <c r="AW175" i="1" s="1"/>
  <c r="AV175" i="1" s="1"/>
  <c r="AX174" i="1"/>
  <c r="AW174" i="1" s="1"/>
  <c r="AV174" i="1" s="1"/>
  <c r="AX171" i="1"/>
  <c r="AW171" i="1" s="1"/>
  <c r="AV171" i="1" s="1"/>
  <c r="AX170" i="1"/>
  <c r="AW170" i="1" s="1"/>
  <c r="AV170" i="1" s="1"/>
  <c r="AX169" i="1"/>
  <c r="AW169" i="1" s="1"/>
  <c r="AV169" i="1" s="1"/>
  <c r="AX150" i="1"/>
  <c r="AW150" i="1" s="1"/>
  <c r="AV150" i="1" s="1"/>
  <c r="AX149" i="1"/>
  <c r="AW149" i="1" s="1"/>
  <c r="AV149" i="1" s="1"/>
  <c r="AX148" i="1"/>
  <c r="AW148" i="1" s="1"/>
  <c r="AX147" i="1"/>
  <c r="AW147" i="1" s="1"/>
  <c r="AV147" i="1" s="1"/>
  <c r="AX128" i="1"/>
  <c r="AW128" i="1" s="1"/>
  <c r="AV128" i="1" s="1"/>
  <c r="AX127" i="1"/>
  <c r="AW127" i="1" s="1"/>
  <c r="AV127" i="1" s="1"/>
  <c r="AX126" i="1"/>
  <c r="AW126" i="1" s="1"/>
  <c r="AV126" i="1" s="1"/>
  <c r="R182" i="1"/>
  <c r="S182" i="1" s="1"/>
  <c r="BJ266" i="1"/>
  <c r="AJ266" i="1"/>
  <c r="F266" i="1"/>
  <c r="BJ214" i="1"/>
  <c r="AT214" i="1"/>
  <c r="AL214" i="1"/>
  <c r="AJ214" i="1"/>
  <c r="R214" i="1"/>
  <c r="S214" i="1" s="1"/>
  <c r="F214" i="1"/>
  <c r="BJ188" i="1"/>
  <c r="AK188" i="1"/>
  <c r="AJ188" i="1"/>
  <c r="R188" i="1"/>
  <c r="S188" i="1" s="1"/>
  <c r="F188" i="1"/>
  <c r="BJ213" i="1"/>
  <c r="AJ213" i="1"/>
  <c r="F213" i="1"/>
  <c r="BJ212" i="1"/>
  <c r="AJ212" i="1"/>
  <c r="F212" i="1"/>
  <c r="BJ210" i="1"/>
  <c r="AT210" i="1"/>
  <c r="AL210" i="1"/>
  <c r="AJ210" i="1"/>
  <c r="R210" i="1"/>
  <c r="S210" i="1" s="1"/>
  <c r="F210" i="1"/>
  <c r="BJ182" i="1"/>
  <c r="AK182" i="1"/>
  <c r="AJ182" i="1"/>
  <c r="F182" i="1"/>
  <c r="BJ287" i="1"/>
  <c r="AJ287" i="1"/>
  <c r="F287" i="1"/>
  <c r="BJ278" i="1"/>
  <c r="AJ278" i="1"/>
  <c r="F278" i="1"/>
  <c r="BJ270" i="1"/>
  <c r="AT270" i="1"/>
  <c r="AL270" i="1"/>
  <c r="AJ270" i="1"/>
  <c r="R270" i="1"/>
  <c r="J270" i="1"/>
  <c r="F270" i="1"/>
  <c r="BJ211" i="1"/>
  <c r="AK211" i="1"/>
  <c r="AJ211" i="1"/>
  <c r="R211" i="1"/>
  <c r="F211" i="1"/>
  <c r="S314" i="1"/>
  <c r="S312" i="1"/>
  <c r="R209" i="1"/>
  <c r="S209" i="1" s="1"/>
  <c r="BJ5" i="1"/>
  <c r="BJ6" i="1"/>
  <c r="BJ7" i="1"/>
  <c r="BJ8" i="1"/>
  <c r="BJ9" i="1"/>
  <c r="BJ10" i="1"/>
  <c r="BJ11" i="1"/>
  <c r="BJ12" i="1"/>
  <c r="BJ13" i="1"/>
  <c r="BJ14" i="1"/>
  <c r="BJ15" i="1"/>
  <c r="BJ16" i="1"/>
  <c r="BJ17" i="1"/>
  <c r="BJ18" i="1"/>
  <c r="BJ19" i="1"/>
  <c r="BJ20" i="1"/>
  <c r="BJ21" i="1"/>
  <c r="BJ22" i="1"/>
  <c r="BJ23" i="1"/>
  <c r="BJ24" i="1"/>
  <c r="BJ25" i="1"/>
  <c r="BJ27" i="1"/>
  <c r="BJ26" i="1"/>
  <c r="BJ28" i="1"/>
  <c r="BJ29" i="1"/>
  <c r="BJ30" i="1"/>
  <c r="BJ31" i="1"/>
  <c r="BJ32" i="1"/>
  <c r="BJ33" i="1"/>
  <c r="BJ35" i="1"/>
  <c r="BJ36" i="1"/>
  <c r="BJ37" i="1"/>
  <c r="BJ38" i="1"/>
  <c r="BJ34" i="1"/>
  <c r="BJ40" i="1"/>
  <c r="BJ41" i="1"/>
  <c r="BJ42" i="1"/>
  <c r="BJ43" i="1"/>
  <c r="BJ44" i="1"/>
  <c r="BJ45" i="1"/>
  <c r="BJ46" i="1"/>
  <c r="BJ47" i="1"/>
  <c r="BJ48" i="1"/>
  <c r="BJ49" i="1"/>
  <c r="BJ39" i="1"/>
  <c r="BJ51" i="1"/>
  <c r="BJ52" i="1"/>
  <c r="BJ53" i="1"/>
  <c r="BJ54" i="1"/>
  <c r="BJ55" i="1"/>
  <c r="BJ56" i="1"/>
  <c r="BJ57" i="1"/>
  <c r="BJ58" i="1"/>
  <c r="BJ59" i="1"/>
  <c r="BJ60" i="1"/>
  <c r="BJ61" i="1"/>
  <c r="BJ62" i="1"/>
  <c r="BJ63" i="1"/>
  <c r="BJ64" i="1"/>
  <c r="BJ65" i="1"/>
  <c r="BJ66" i="1"/>
  <c r="BJ67" i="1"/>
  <c r="BJ50" i="1"/>
  <c r="BJ68" i="1"/>
  <c r="BJ69" i="1"/>
  <c r="BJ70" i="1"/>
  <c r="BJ71" i="1"/>
  <c r="BJ72" i="1"/>
  <c r="BJ73" i="1"/>
  <c r="BJ74" i="1"/>
  <c r="BJ75" i="1"/>
  <c r="BJ76" i="1"/>
  <c r="BJ77" i="1"/>
  <c r="BJ78" i="1"/>
  <c r="BJ79" i="1"/>
  <c r="BJ81" i="1"/>
  <c r="BJ80" i="1"/>
  <c r="BJ82" i="1"/>
  <c r="BJ84" i="1"/>
  <c r="BJ83" i="1"/>
  <c r="BJ86" i="1"/>
  <c r="BJ85" i="1"/>
  <c r="BJ87" i="1"/>
  <c r="BJ88" i="1"/>
  <c r="BJ90" i="1"/>
  <c r="BJ91" i="1"/>
  <c r="BJ92" i="1"/>
  <c r="BJ93" i="1"/>
  <c r="BJ94" i="1"/>
  <c r="BJ95" i="1"/>
  <c r="BJ96" i="1"/>
  <c r="BJ97" i="1"/>
  <c r="BJ98" i="1"/>
  <c r="BJ99" i="1"/>
  <c r="BJ100" i="1"/>
  <c r="BJ101" i="1"/>
  <c r="BJ102" i="1"/>
  <c r="BJ103" i="1"/>
  <c r="BJ104" i="1"/>
  <c r="BJ189" i="1"/>
  <c r="BJ190" i="1"/>
  <c r="BJ208" i="1"/>
  <c r="BJ108" i="1"/>
  <c r="BJ109" i="1"/>
  <c r="BJ110" i="1"/>
  <c r="BJ111" i="1"/>
  <c r="BJ112" i="1"/>
  <c r="BJ113" i="1"/>
  <c r="BJ114" i="1"/>
  <c r="BJ115" i="1"/>
  <c r="BJ116" i="1"/>
  <c r="BJ117" i="1"/>
  <c r="BJ118" i="1"/>
  <c r="BJ119" i="1"/>
  <c r="BJ120" i="1"/>
  <c r="BJ121" i="1"/>
  <c r="BJ122" i="1"/>
  <c r="BJ123" i="1"/>
  <c r="BJ124" i="1"/>
  <c r="BJ125" i="1"/>
  <c r="BJ126" i="1"/>
  <c r="BJ127" i="1"/>
  <c r="BJ128" i="1"/>
  <c r="BJ129" i="1"/>
  <c r="BJ130" i="1"/>
  <c r="BJ131" i="1"/>
  <c r="BJ132" i="1"/>
  <c r="BJ133" i="1"/>
  <c r="BJ134" i="1"/>
  <c r="BJ135" i="1"/>
  <c r="BJ136" i="1"/>
  <c r="BJ137" i="1"/>
  <c r="BJ138" i="1"/>
  <c r="BJ139" i="1"/>
  <c r="BJ140" i="1"/>
  <c r="BJ141" i="1"/>
  <c r="BJ142" i="1"/>
  <c r="BJ143" i="1"/>
  <c r="BJ144" i="1"/>
  <c r="BJ145" i="1"/>
  <c r="BJ146" i="1"/>
  <c r="BJ147" i="1"/>
  <c r="BJ148" i="1"/>
  <c r="BJ149" i="1"/>
  <c r="BJ150" i="1"/>
  <c r="BJ151" i="1"/>
  <c r="BJ152" i="1"/>
  <c r="BJ153" i="1"/>
  <c r="BJ154" i="1"/>
  <c r="BJ155" i="1"/>
  <c r="BJ156" i="1"/>
  <c r="BJ157" i="1"/>
  <c r="BJ158" i="1"/>
  <c r="BJ159" i="1"/>
  <c r="BJ209" i="1"/>
  <c r="BJ161" i="1"/>
  <c r="BJ162" i="1"/>
  <c r="BJ163" i="1"/>
  <c r="BJ164" i="1"/>
  <c r="BJ165" i="1"/>
  <c r="BJ166" i="1"/>
  <c r="BJ167" i="1"/>
  <c r="BJ168" i="1"/>
  <c r="BJ169" i="1"/>
  <c r="BJ170" i="1"/>
  <c r="BJ171" i="1"/>
  <c r="BJ172" i="1"/>
  <c r="BJ173" i="1"/>
  <c r="BJ174" i="1"/>
  <c r="BJ175" i="1"/>
  <c r="BJ176" i="1"/>
  <c r="BJ177" i="1"/>
  <c r="BJ178" i="1"/>
  <c r="BJ179" i="1"/>
  <c r="BJ180" i="1"/>
  <c r="BJ181" i="1"/>
  <c r="BJ186" i="1"/>
  <c r="BJ187" i="1"/>
  <c r="BJ191" i="1"/>
  <c r="BJ192" i="1"/>
  <c r="BJ193" i="1"/>
  <c r="BJ194" i="1"/>
  <c r="BJ195" i="1"/>
  <c r="BJ196" i="1"/>
  <c r="BJ197" i="1"/>
  <c r="BJ198" i="1"/>
  <c r="BJ199" i="1"/>
  <c r="BJ200" i="1"/>
  <c r="BJ201" i="1"/>
  <c r="BJ202" i="1"/>
  <c r="BJ203" i="1"/>
  <c r="BJ204" i="1"/>
  <c r="BJ205" i="1"/>
  <c r="BJ206" i="1"/>
  <c r="BJ207" i="1"/>
  <c r="BJ267" i="1"/>
  <c r="BJ268" i="1"/>
  <c r="BJ269" i="1"/>
  <c r="BJ215" i="1"/>
  <c r="BJ216" i="1"/>
  <c r="BJ217" i="1"/>
  <c r="BJ218" i="1"/>
  <c r="BJ219" i="1"/>
  <c r="BJ220" i="1"/>
  <c r="BJ221" i="1"/>
  <c r="BJ222" i="1"/>
  <c r="BJ223" i="1"/>
  <c r="BJ224" i="1"/>
  <c r="BJ225" i="1"/>
  <c r="BJ226" i="1"/>
  <c r="BJ227" i="1"/>
  <c r="BJ228" i="1"/>
  <c r="BJ229" i="1"/>
  <c r="BJ230" i="1"/>
  <c r="BJ231" i="1"/>
  <c r="BJ232" i="1"/>
  <c r="BJ233" i="1"/>
  <c r="BJ234" i="1"/>
  <c r="BJ235" i="1"/>
  <c r="BJ236" i="1"/>
  <c r="BJ237" i="1"/>
  <c r="BJ238" i="1"/>
  <c r="BJ239" i="1"/>
  <c r="BJ240" i="1"/>
  <c r="BJ241" i="1"/>
  <c r="BJ242" i="1"/>
  <c r="BJ243" i="1"/>
  <c r="BJ244" i="1"/>
  <c r="BJ245" i="1"/>
  <c r="BJ246" i="1"/>
  <c r="BJ247" i="1"/>
  <c r="BJ248" i="1"/>
  <c r="BJ249" i="1"/>
  <c r="BJ250" i="1"/>
  <c r="BJ251" i="1"/>
  <c r="BJ252" i="1"/>
  <c r="BJ253" i="1"/>
  <c r="BJ254" i="1"/>
  <c r="BJ255" i="1"/>
  <c r="BJ256" i="1"/>
  <c r="BJ257" i="1"/>
  <c r="BJ258" i="1"/>
  <c r="BJ259" i="1"/>
  <c r="BJ260" i="1"/>
  <c r="BJ261" i="1"/>
  <c r="BJ262" i="1"/>
  <c r="BJ263" i="1"/>
  <c r="BJ264" i="1"/>
  <c r="BJ265" i="1"/>
  <c r="BJ107" i="1"/>
  <c r="BJ160" i="1"/>
  <c r="BJ183" i="1"/>
  <c r="BJ184" i="1"/>
  <c r="BJ185" i="1"/>
  <c r="BJ271" i="1"/>
  <c r="BJ272" i="1"/>
  <c r="BJ273" i="1"/>
  <c r="BJ274" i="1"/>
  <c r="BJ275" i="1"/>
  <c r="BJ276" i="1"/>
  <c r="BJ277" i="1"/>
  <c r="BJ89" i="1"/>
  <c r="BJ279" i="1"/>
  <c r="BJ280" i="1"/>
  <c r="BJ281" i="1"/>
  <c r="BJ282" i="1"/>
  <c r="BJ283" i="1"/>
  <c r="BJ284" i="1"/>
  <c r="BJ285" i="1"/>
  <c r="BJ286" i="1"/>
  <c r="BJ105" i="1"/>
  <c r="BJ288" i="1"/>
  <c r="BJ289" i="1"/>
  <c r="BJ290" i="1"/>
  <c r="BJ291" i="1"/>
  <c r="BJ292" i="1"/>
  <c r="BJ293" i="1"/>
  <c r="BJ294" i="1"/>
  <c r="BJ295" i="1"/>
  <c r="BJ296" i="1"/>
  <c r="BJ297" i="1"/>
  <c r="BJ298" i="1"/>
  <c r="BJ299" i="1"/>
  <c r="BJ300" i="1"/>
  <c r="BJ301" i="1"/>
  <c r="BJ302" i="1"/>
  <c r="BJ303" i="1"/>
  <c r="BJ304" i="1"/>
  <c r="BJ305" i="1"/>
  <c r="BJ306" i="1"/>
  <c r="BJ307" i="1"/>
  <c r="BJ308" i="1"/>
  <c r="BJ309" i="1"/>
  <c r="BJ310" i="1"/>
  <c r="BJ311" i="1"/>
  <c r="BJ312" i="1"/>
  <c r="BJ313" i="1"/>
  <c r="BJ314" i="1"/>
  <c r="BJ315" i="1"/>
  <c r="BJ316" i="1"/>
  <c r="BJ317" i="1"/>
  <c r="BJ318" i="1"/>
  <c r="BJ319" i="1"/>
  <c r="BJ320" i="1"/>
  <c r="BJ321" i="1"/>
  <c r="BJ322" i="1"/>
  <c r="BJ323" i="1"/>
  <c r="BJ324" i="1"/>
  <c r="BJ325" i="1"/>
  <c r="BJ326" i="1"/>
  <c r="BJ327" i="1"/>
  <c r="BJ328" i="1"/>
  <c r="BJ329" i="1"/>
  <c r="BJ330" i="1"/>
  <c r="BJ331" i="1"/>
  <c r="BJ332" i="1"/>
  <c r="BJ333" i="1"/>
  <c r="BJ334" i="1"/>
  <c r="BJ335" i="1"/>
  <c r="BJ336" i="1"/>
  <c r="BJ337" i="1"/>
  <c r="BJ338" i="1"/>
  <c r="BJ339" i="1"/>
  <c r="BJ340" i="1"/>
  <c r="BJ341" i="1"/>
  <c r="BJ342" i="1"/>
  <c r="BJ343" i="1"/>
  <c r="BJ344" i="1"/>
  <c r="BJ345" i="1"/>
  <c r="BJ346" i="1"/>
  <c r="BJ347" i="1"/>
  <c r="BJ348" i="1"/>
  <c r="BJ349" i="1"/>
  <c r="BJ350" i="1"/>
  <c r="BJ351" i="1"/>
  <c r="BJ352" i="1"/>
  <c r="BJ353" i="1"/>
  <c r="BJ354" i="1"/>
  <c r="BJ355" i="1"/>
  <c r="BJ356" i="1"/>
  <c r="BJ357" i="1"/>
  <c r="BJ358" i="1"/>
  <c r="BJ359" i="1"/>
  <c r="BJ360" i="1"/>
  <c r="BJ361" i="1"/>
  <c r="BJ362" i="1"/>
  <c r="BJ363" i="1"/>
  <c r="BJ364" i="1"/>
  <c r="BJ365" i="1"/>
  <c r="BJ366" i="1"/>
  <c r="BJ367" i="1"/>
  <c r="BJ368" i="1"/>
  <c r="BJ369" i="1"/>
  <c r="BJ370" i="1"/>
  <c r="BJ371" i="1"/>
  <c r="BJ372" i="1"/>
  <c r="BJ373" i="1"/>
  <c r="BJ374" i="1"/>
  <c r="BJ375" i="1"/>
  <c r="BJ376" i="1"/>
  <c r="BJ377" i="1"/>
  <c r="BJ378" i="1"/>
  <c r="BJ379" i="1"/>
  <c r="BJ380" i="1"/>
  <c r="BJ381" i="1"/>
  <c r="BJ382" i="1"/>
  <c r="BJ383" i="1"/>
  <c r="BJ384" i="1"/>
  <c r="BJ385" i="1"/>
  <c r="BJ386" i="1"/>
  <c r="BJ387" i="1"/>
  <c r="BJ388" i="1"/>
  <c r="BJ389" i="1"/>
  <c r="BJ390" i="1"/>
  <c r="BJ391" i="1"/>
  <c r="BJ392" i="1"/>
  <c r="BJ393" i="1"/>
  <c r="BJ394" i="1"/>
  <c r="BJ395" i="1"/>
  <c r="BJ396" i="1"/>
  <c r="BJ397" i="1"/>
  <c r="BJ398" i="1"/>
  <c r="BJ399" i="1"/>
  <c r="BJ400" i="1"/>
  <c r="BJ401" i="1"/>
  <c r="BJ402" i="1"/>
  <c r="BJ403" i="1"/>
  <c r="BJ404" i="1"/>
  <c r="BJ405" i="1"/>
  <c r="BJ406" i="1"/>
  <c r="BJ407" i="1"/>
  <c r="BJ408" i="1"/>
  <c r="BJ409" i="1"/>
  <c r="BJ410" i="1"/>
  <c r="BJ411" i="1"/>
  <c r="BJ412" i="1"/>
  <c r="BJ413" i="1"/>
  <c r="BJ414" i="1"/>
  <c r="BJ415" i="1"/>
  <c r="BJ416" i="1"/>
  <c r="BJ417" i="1"/>
  <c r="BJ418" i="1"/>
  <c r="BJ419" i="1"/>
  <c r="BJ420" i="1"/>
  <c r="BJ421" i="1"/>
  <c r="BJ422" i="1"/>
  <c r="BJ423" i="1"/>
  <c r="BJ424" i="1"/>
  <c r="BJ425" i="1"/>
  <c r="BJ426" i="1"/>
  <c r="BJ427" i="1"/>
  <c r="BJ428" i="1"/>
  <c r="BJ429" i="1"/>
  <c r="BJ430" i="1"/>
  <c r="BJ431" i="1"/>
  <c r="BJ4" i="1"/>
  <c r="AJ337" i="1"/>
  <c r="F337" i="1"/>
  <c r="AJ336" i="1"/>
  <c r="F336" i="1"/>
  <c r="AT335" i="1"/>
  <c r="AL335" i="1"/>
  <c r="AJ335" i="1"/>
  <c r="F335" i="1"/>
  <c r="AK334" i="1"/>
  <c r="AJ334" i="1"/>
  <c r="F334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105" i="1"/>
  <c r="F286" i="1"/>
  <c r="F285" i="1"/>
  <c r="F284" i="1"/>
  <c r="F283" i="1"/>
  <c r="F282" i="1"/>
  <c r="F281" i="1"/>
  <c r="F280" i="1"/>
  <c r="F279" i="1"/>
  <c r="F89" i="1"/>
  <c r="F277" i="1"/>
  <c r="F276" i="1"/>
  <c r="F275" i="1"/>
  <c r="F274" i="1"/>
  <c r="F273" i="1"/>
  <c r="F272" i="1"/>
  <c r="F271" i="1"/>
  <c r="F185" i="1"/>
  <c r="F184" i="1"/>
  <c r="F183" i="1"/>
  <c r="F160" i="1"/>
  <c r="F107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69" i="1"/>
  <c r="F268" i="1"/>
  <c r="F267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87" i="1"/>
  <c r="F186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209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208" i="1"/>
  <c r="F190" i="1"/>
  <c r="F189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8" i="1"/>
  <c r="F87" i="1"/>
  <c r="F85" i="1"/>
  <c r="F86" i="1"/>
  <c r="F83" i="1"/>
  <c r="F84" i="1"/>
  <c r="F82" i="1"/>
  <c r="F80" i="1"/>
  <c r="F81" i="1"/>
  <c r="F79" i="1"/>
  <c r="F78" i="1"/>
  <c r="F77" i="1"/>
  <c r="F76" i="1"/>
  <c r="F75" i="1"/>
  <c r="F74" i="1"/>
  <c r="F73" i="1"/>
  <c r="F72" i="1"/>
  <c r="F71" i="1"/>
  <c r="F70" i="1"/>
  <c r="F69" i="1"/>
  <c r="F68" i="1"/>
  <c r="F50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39" i="1"/>
  <c r="F49" i="1"/>
  <c r="F48" i="1"/>
  <c r="F47" i="1"/>
  <c r="F46" i="1"/>
  <c r="F45" i="1"/>
  <c r="F44" i="1"/>
  <c r="F43" i="1"/>
  <c r="F42" i="1"/>
  <c r="F41" i="1"/>
  <c r="F40" i="1"/>
  <c r="F34" i="1"/>
  <c r="F38" i="1"/>
  <c r="F37" i="1"/>
  <c r="F36" i="1"/>
  <c r="F35" i="1"/>
  <c r="F33" i="1"/>
  <c r="F32" i="1"/>
  <c r="F31" i="1"/>
  <c r="F30" i="1"/>
  <c r="F29" i="1"/>
  <c r="F28" i="1"/>
  <c r="F26" i="1"/>
  <c r="F27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R189" i="1"/>
  <c r="S189" i="1" s="1"/>
  <c r="R104" i="1"/>
  <c r="S104" i="1" s="1"/>
  <c r="AT189" i="1"/>
  <c r="AL189" i="1"/>
  <c r="AJ189" i="1"/>
  <c r="AK104" i="1"/>
  <c r="AJ104" i="1"/>
  <c r="AJ340" i="1"/>
  <c r="AJ329" i="1"/>
  <c r="AJ267" i="1"/>
  <c r="AJ209" i="1"/>
  <c r="AT329" i="1"/>
  <c r="AL329" i="1"/>
  <c r="AK328" i="1"/>
  <c r="AJ328" i="1"/>
  <c r="AT340" i="1"/>
  <c r="AL340" i="1"/>
  <c r="AT209" i="1"/>
  <c r="AL209" i="1"/>
  <c r="AL267" i="1"/>
  <c r="AT267" i="1"/>
  <c r="R267" i="1"/>
  <c r="J267" i="1"/>
  <c r="AK207" i="1"/>
  <c r="AJ207" i="1"/>
  <c r="R207" i="1"/>
  <c r="AJ348" i="1"/>
  <c r="AK348" i="1"/>
  <c r="AK368" i="1"/>
  <c r="AJ368" i="1"/>
  <c r="AK366" i="1"/>
  <c r="AJ366" i="1"/>
  <c r="AK360" i="1"/>
  <c r="AJ360" i="1"/>
  <c r="AK359" i="1"/>
  <c r="AJ359" i="1"/>
  <c r="AK358" i="1"/>
  <c r="AJ358" i="1"/>
  <c r="AK353" i="1"/>
  <c r="AJ353" i="1"/>
  <c r="AK149" i="1"/>
  <c r="AJ149" i="1"/>
  <c r="AK171" i="1"/>
  <c r="AJ171" i="1"/>
  <c r="R171" i="1"/>
  <c r="S171" i="1" s="1"/>
  <c r="AK170" i="1"/>
  <c r="AJ170" i="1"/>
  <c r="R170" i="1"/>
  <c r="S170" i="1" s="1"/>
  <c r="AK169" i="1"/>
  <c r="AJ169" i="1"/>
  <c r="AK128" i="1"/>
  <c r="AJ128" i="1"/>
  <c r="R128" i="1"/>
  <c r="S128" i="1" s="1"/>
  <c r="AK127" i="1"/>
  <c r="AJ127" i="1"/>
  <c r="R127" i="1"/>
  <c r="S127" i="1" s="1"/>
  <c r="AK126" i="1"/>
  <c r="AJ126" i="1"/>
  <c r="AK150" i="1"/>
  <c r="AJ150" i="1"/>
  <c r="R150" i="1"/>
  <c r="S150" i="1" s="1"/>
  <c r="AK148" i="1"/>
  <c r="AJ148" i="1"/>
  <c r="R148" i="1"/>
  <c r="S148" i="1" s="1"/>
  <c r="AK147" i="1"/>
  <c r="AJ147" i="1"/>
  <c r="R177" i="1"/>
  <c r="S177" i="1" s="1"/>
  <c r="R176" i="1"/>
  <c r="S176" i="1" s="1"/>
  <c r="R175" i="1"/>
  <c r="S175" i="1" s="1"/>
  <c r="AJ175" i="1"/>
  <c r="AK175" i="1"/>
  <c r="AJ174" i="1"/>
  <c r="AK174" i="1"/>
  <c r="AJ176" i="1"/>
  <c r="AK176" i="1"/>
  <c r="AJ177" i="1"/>
  <c r="AK177" i="1"/>
  <c r="T333" i="1"/>
  <c r="T327" i="1"/>
  <c r="T187" i="1"/>
  <c r="T181" i="1"/>
  <c r="T159" i="1"/>
  <c r="AK295" i="1"/>
  <c r="AJ295" i="1"/>
  <c r="AK248" i="1"/>
  <c r="AK225" i="1"/>
  <c r="AJ225" i="1"/>
  <c r="AK382" i="1"/>
  <c r="AJ382" i="1"/>
  <c r="AK378" i="1"/>
  <c r="AJ378" i="1"/>
  <c r="AK321" i="1"/>
  <c r="AJ321" i="1"/>
  <c r="AK320" i="1"/>
  <c r="AJ320" i="1"/>
  <c r="AK386" i="1"/>
  <c r="AJ386" i="1"/>
  <c r="AK389" i="1"/>
  <c r="AJ389" i="1"/>
  <c r="AT218" i="1"/>
  <c r="AK218" i="1"/>
  <c r="AJ218" i="1"/>
  <c r="AT216" i="1"/>
  <c r="AK216" i="1"/>
  <c r="AJ216" i="1"/>
  <c r="AK325" i="1"/>
  <c r="AJ325" i="1"/>
  <c r="AK324" i="1"/>
  <c r="AJ324" i="1"/>
  <c r="AK323" i="1"/>
  <c r="AJ323" i="1"/>
  <c r="AK322" i="1"/>
  <c r="AJ322" i="1"/>
  <c r="T385" i="1"/>
  <c r="AK298" i="1"/>
  <c r="AJ298" i="1"/>
  <c r="AK251" i="1"/>
  <c r="AJ251" i="1"/>
  <c r="AK250" i="1"/>
  <c r="AJ250" i="1"/>
  <c r="AK228" i="1"/>
  <c r="AJ228" i="1"/>
  <c r="AK227" i="1"/>
  <c r="AJ227" i="1"/>
  <c r="AK226" i="1"/>
  <c r="AJ226" i="1"/>
  <c r="AK249" i="1"/>
  <c r="AJ249" i="1"/>
  <c r="AK247" i="1"/>
  <c r="AJ247" i="1"/>
  <c r="AK224" i="1"/>
  <c r="AJ224" i="1"/>
  <c r="T332" i="1"/>
  <c r="T326" i="1"/>
  <c r="T158" i="1"/>
  <c r="T186" i="1"/>
  <c r="T180" i="1"/>
  <c r="S315" i="1"/>
  <c r="S313" i="1"/>
  <c r="R205" i="1"/>
  <c r="AJ338" i="1"/>
  <c r="AK338" i="1"/>
  <c r="AJ332" i="1"/>
  <c r="AK332" i="1"/>
  <c r="AJ326" i="1"/>
  <c r="AK326" i="1"/>
  <c r="AJ318" i="1"/>
  <c r="AK318" i="1"/>
  <c r="AJ316" i="1"/>
  <c r="AK316" i="1"/>
  <c r="AJ314" i="1"/>
  <c r="AK314" i="1"/>
  <c r="AJ312" i="1"/>
  <c r="AK312" i="1"/>
  <c r="AJ310" i="1"/>
  <c r="AK310" i="1"/>
  <c r="AJ306" i="1"/>
  <c r="AK306" i="1"/>
  <c r="AJ304" i="1"/>
  <c r="AK304" i="1"/>
  <c r="AJ302" i="1"/>
  <c r="AK302" i="1"/>
  <c r="AJ300" i="1"/>
  <c r="AK300" i="1"/>
  <c r="AJ296" i="1"/>
  <c r="AK296" i="1"/>
  <c r="AJ205" i="1"/>
  <c r="AK205" i="1"/>
  <c r="AJ186" i="1"/>
  <c r="AK186" i="1"/>
  <c r="AJ180" i="1"/>
  <c r="AK180" i="1"/>
  <c r="AJ158" i="1"/>
  <c r="AK158" i="1"/>
  <c r="R206" i="1"/>
  <c r="R202" i="1"/>
  <c r="S202" i="1" s="1"/>
  <c r="R201" i="1"/>
  <c r="S201" i="1" s="1"/>
  <c r="R195" i="1"/>
  <c r="S195" i="1" s="1"/>
  <c r="R194" i="1"/>
  <c r="S194" i="1" s="1"/>
  <c r="R193" i="1"/>
  <c r="S193" i="1" s="1"/>
  <c r="R192" i="1"/>
  <c r="S192" i="1" s="1"/>
  <c r="R179" i="1"/>
  <c r="S179" i="1" s="1"/>
  <c r="R173" i="1"/>
  <c r="S173" i="1" s="1"/>
  <c r="R168" i="1"/>
  <c r="S168" i="1" s="1"/>
  <c r="R166" i="1"/>
  <c r="S166" i="1" s="1"/>
  <c r="R164" i="1"/>
  <c r="S164" i="1" s="1"/>
  <c r="R162" i="1"/>
  <c r="S162" i="1" s="1"/>
  <c r="R157" i="1"/>
  <c r="S157" i="1" s="1"/>
  <c r="R156" i="1"/>
  <c r="S156" i="1" s="1"/>
  <c r="R155" i="1"/>
  <c r="S155" i="1" s="1"/>
  <c r="R154" i="1"/>
  <c r="S154" i="1" s="1"/>
  <c r="R152" i="1"/>
  <c r="S152" i="1" s="1"/>
  <c r="R146" i="1"/>
  <c r="S146" i="1" s="1"/>
  <c r="R145" i="1"/>
  <c r="S145" i="1" s="1"/>
  <c r="R144" i="1"/>
  <c r="S144" i="1" s="1"/>
  <c r="R142" i="1"/>
  <c r="S142" i="1" s="1"/>
  <c r="R140" i="1"/>
  <c r="S140" i="1" s="1"/>
  <c r="R139" i="1"/>
  <c r="S139" i="1" s="1"/>
  <c r="R138" i="1"/>
  <c r="S138" i="1" s="1"/>
  <c r="R137" i="1"/>
  <c r="S137" i="1" s="1"/>
  <c r="R135" i="1"/>
  <c r="S135" i="1" s="1"/>
  <c r="R134" i="1"/>
  <c r="S134" i="1" s="1"/>
  <c r="R133" i="1"/>
  <c r="S133" i="1" s="1"/>
  <c r="R132" i="1"/>
  <c r="S132" i="1" s="1"/>
  <c r="R131" i="1"/>
  <c r="S131" i="1" s="1"/>
  <c r="R130" i="1"/>
  <c r="S130" i="1" s="1"/>
  <c r="R125" i="1"/>
  <c r="S125" i="1" s="1"/>
  <c r="R124" i="1"/>
  <c r="S124" i="1" s="1"/>
  <c r="R123" i="1"/>
  <c r="S123" i="1" s="1"/>
  <c r="R122" i="1"/>
  <c r="S122" i="1" s="1"/>
  <c r="R120" i="1"/>
  <c r="S120" i="1" s="1"/>
  <c r="R118" i="1"/>
  <c r="S118" i="1" s="1"/>
  <c r="R117" i="1"/>
  <c r="S117" i="1" s="1"/>
  <c r="R115" i="1"/>
  <c r="S115" i="1" s="1"/>
  <c r="R113" i="1"/>
  <c r="S113" i="1" s="1"/>
  <c r="R111" i="1"/>
  <c r="S111" i="1" s="1"/>
  <c r="R110" i="1"/>
  <c r="S110" i="1" s="1"/>
  <c r="R108" i="1"/>
  <c r="S108" i="1" s="1"/>
  <c r="R101" i="1"/>
  <c r="S101" i="1" s="1"/>
  <c r="R100" i="1"/>
  <c r="S100" i="1" s="1"/>
  <c r="R99" i="1"/>
  <c r="S99" i="1" s="1"/>
  <c r="AT152" i="1"/>
  <c r="AK152" i="1"/>
  <c r="AJ152" i="1"/>
  <c r="AT151" i="1"/>
  <c r="AK151" i="1"/>
  <c r="AJ151" i="1"/>
  <c r="AK375" i="1"/>
  <c r="AJ375" i="1"/>
  <c r="AK371" i="1"/>
  <c r="AJ371" i="1"/>
  <c r="AK370" i="1"/>
  <c r="AJ271" i="1"/>
  <c r="AK271" i="1"/>
  <c r="AJ272" i="1"/>
  <c r="AK272" i="1"/>
  <c r="AJ273" i="1"/>
  <c r="AK273" i="1"/>
  <c r="AJ274" i="1"/>
  <c r="AK274" i="1"/>
  <c r="AJ275" i="1"/>
  <c r="AK275" i="1"/>
  <c r="AJ276" i="1"/>
  <c r="AK276" i="1"/>
  <c r="AJ277" i="1"/>
  <c r="AK277" i="1"/>
  <c r="AT346" i="1"/>
  <c r="AK346" i="1"/>
  <c r="AJ346" i="1"/>
  <c r="AT345" i="1"/>
  <c r="AK345" i="1"/>
  <c r="AJ345" i="1"/>
  <c r="AT430" i="1"/>
  <c r="AT344" i="1"/>
  <c r="AT343" i="1"/>
  <c r="AT342" i="1"/>
  <c r="AT341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79" i="1"/>
  <c r="AT178" i="1"/>
  <c r="AT173" i="1"/>
  <c r="AT172" i="1"/>
  <c r="AT168" i="1"/>
  <c r="AT167" i="1"/>
  <c r="AT166" i="1"/>
  <c r="AT165" i="1"/>
  <c r="AT164" i="1"/>
  <c r="AT163" i="1"/>
  <c r="AT162" i="1"/>
  <c r="AT161" i="1"/>
  <c r="AT157" i="1"/>
  <c r="AT156" i="1"/>
  <c r="AT155" i="1"/>
  <c r="AT154" i="1"/>
  <c r="AT153" i="1"/>
  <c r="AT146" i="1"/>
  <c r="AT145" i="1"/>
  <c r="AT144" i="1"/>
  <c r="AT143" i="1"/>
  <c r="AT142" i="1"/>
  <c r="AT141" i="1"/>
  <c r="AT139" i="1"/>
  <c r="AT138" i="1"/>
  <c r="AT137" i="1"/>
  <c r="AT136" i="1"/>
  <c r="AT135" i="1"/>
  <c r="AT134" i="1"/>
  <c r="AT133" i="1"/>
  <c r="AT132" i="1"/>
  <c r="AT131" i="1"/>
  <c r="AT130" i="1"/>
  <c r="AT129" i="1"/>
  <c r="AT125" i="1"/>
  <c r="AT124" i="1"/>
  <c r="AT123" i="1"/>
  <c r="AT122" i="1"/>
  <c r="AT121" i="1"/>
  <c r="AT120" i="1"/>
  <c r="AT119" i="1"/>
  <c r="AT117" i="1"/>
  <c r="AT116" i="1"/>
  <c r="AT115" i="1"/>
  <c r="AT114" i="1"/>
  <c r="AK344" i="1"/>
  <c r="AJ344" i="1"/>
  <c r="AK97" i="1"/>
  <c r="AJ97" i="1"/>
  <c r="AK96" i="1"/>
  <c r="AJ96" i="1"/>
  <c r="AK95" i="1"/>
  <c r="AJ95" i="1"/>
  <c r="AJ94" i="1"/>
  <c r="AK94" i="1"/>
  <c r="AJ393" i="1"/>
  <c r="AK393" i="1"/>
  <c r="AJ398" i="1"/>
  <c r="AK398" i="1"/>
  <c r="AK204" i="1"/>
  <c r="AJ204" i="1"/>
  <c r="AK206" i="1"/>
  <c r="AJ206" i="1"/>
  <c r="AK90" i="1"/>
  <c r="AJ90" i="1"/>
  <c r="AK392" i="1"/>
  <c r="AJ392" i="1"/>
  <c r="AJ397" i="1"/>
  <c r="AK397" i="1"/>
  <c r="AK283" i="1"/>
  <c r="AJ283" i="1"/>
  <c r="AJ284" i="1"/>
  <c r="AK284" i="1"/>
  <c r="AK395" i="1"/>
  <c r="AJ395" i="1"/>
  <c r="AJ400" i="1"/>
  <c r="AK400" i="1"/>
  <c r="AJ396" i="1"/>
  <c r="AK396" i="1"/>
  <c r="AJ401" i="1"/>
  <c r="AK401" i="1"/>
  <c r="AK374" i="1"/>
  <c r="AJ374" i="1"/>
  <c r="AK402" i="1"/>
  <c r="AK394" i="1"/>
  <c r="AJ394" i="1"/>
  <c r="AK399" i="1"/>
  <c r="AJ399" i="1"/>
  <c r="AJ281" i="1"/>
  <c r="AK281" i="1"/>
  <c r="AJ282" i="1"/>
  <c r="AK282" i="1"/>
  <c r="AK203" i="1"/>
  <c r="AJ203" i="1"/>
  <c r="AK199" i="1"/>
  <c r="AJ199" i="1"/>
  <c r="AK198" i="1"/>
  <c r="AJ198" i="1"/>
  <c r="AK197" i="1"/>
  <c r="AJ197" i="1"/>
  <c r="AK196" i="1"/>
  <c r="AJ196" i="1"/>
  <c r="AJ342" i="1"/>
  <c r="AK342" i="1"/>
  <c r="AJ341" i="1"/>
  <c r="AK341" i="1"/>
  <c r="AK343" i="1"/>
  <c r="AJ343" i="1"/>
  <c r="AK416" i="1"/>
  <c r="AJ416" i="1"/>
  <c r="AK419" i="1"/>
  <c r="AJ419" i="1"/>
  <c r="AJ112" i="1"/>
  <c r="AK112" i="1"/>
  <c r="AK427" i="1"/>
  <c r="AJ427" i="1"/>
  <c r="AK426" i="1"/>
  <c r="AJ426" i="1"/>
  <c r="AK356" i="1"/>
  <c r="AJ356" i="1"/>
  <c r="AK384" i="1"/>
  <c r="AK379" i="1"/>
  <c r="AJ380" i="1"/>
  <c r="AK380" i="1"/>
  <c r="AJ381" i="1"/>
  <c r="AK381" i="1"/>
  <c r="AJ385" i="1"/>
  <c r="AK385" i="1"/>
  <c r="AJ391" i="1"/>
  <c r="AK391" i="1"/>
  <c r="AJ376" i="1"/>
  <c r="AK376" i="1"/>
  <c r="AK388" i="1"/>
  <c r="AJ388" i="1"/>
  <c r="AK202" i="1"/>
  <c r="AJ202" i="1"/>
  <c r="AV129" i="1" l="1"/>
  <c r="AV142" i="1"/>
  <c r="AW167" i="1"/>
  <c r="AV167" i="1" s="1"/>
  <c r="AV197" i="1"/>
  <c r="AV120" i="1"/>
  <c r="AV191" i="1"/>
  <c r="AV135" i="1"/>
  <c r="AV394" i="1"/>
  <c r="AV203" i="1"/>
  <c r="AV152" i="1"/>
  <c r="AV148" i="1"/>
  <c r="AK195" i="1"/>
  <c r="AJ195" i="1"/>
  <c r="AK194" i="1"/>
  <c r="AJ194" i="1"/>
  <c r="AK193" i="1"/>
  <c r="AJ193" i="1"/>
  <c r="AK192" i="1"/>
  <c r="AJ192" i="1"/>
  <c r="AK191" i="1"/>
  <c r="AJ191" i="1"/>
  <c r="AJ200" i="1"/>
  <c r="AK200" i="1"/>
  <c r="AJ201" i="1"/>
  <c r="AK201" i="1"/>
  <c r="AK187" i="1"/>
  <c r="AJ187" i="1"/>
  <c r="AK159" i="1"/>
  <c r="AJ159" i="1"/>
  <c r="AJ141" i="1"/>
  <c r="AK141" i="1"/>
  <c r="AK142" i="1"/>
  <c r="AJ142" i="1"/>
  <c r="AK428" i="1"/>
  <c r="AJ428" i="1"/>
  <c r="AK364" i="1"/>
  <c r="AJ364" i="1"/>
  <c r="AK349" i="1"/>
  <c r="AJ349" i="1"/>
  <c r="AJ350" i="1"/>
  <c r="AK350" i="1"/>
  <c r="AJ351" i="1"/>
  <c r="AK351" i="1"/>
  <c r="AJ352" i="1"/>
  <c r="AK352" i="1"/>
  <c r="AJ354" i="1"/>
  <c r="AK354" i="1"/>
  <c r="AJ355" i="1"/>
  <c r="AK355" i="1"/>
  <c r="AJ357" i="1"/>
  <c r="AK357" i="1"/>
  <c r="AJ361" i="1"/>
  <c r="AK361" i="1"/>
  <c r="AJ362" i="1"/>
  <c r="AK362" i="1"/>
  <c r="AJ363" i="1"/>
  <c r="AK363" i="1"/>
  <c r="AJ365" i="1"/>
  <c r="AK365" i="1"/>
  <c r="AJ367" i="1"/>
  <c r="AK367" i="1"/>
  <c r="AJ369" i="1"/>
  <c r="AK369" i="1"/>
  <c r="AK37" i="1"/>
  <c r="AJ37" i="1"/>
  <c r="AJ430" i="1"/>
  <c r="AK430" i="1"/>
  <c r="AJ27" i="1"/>
  <c r="AK27" i="1"/>
  <c r="AJ24" i="1"/>
  <c r="AK24" i="1"/>
  <c r="AJ22" i="1"/>
  <c r="AK22" i="1"/>
  <c r="AJ20" i="1"/>
  <c r="AK20" i="1"/>
  <c r="AJ18" i="1"/>
  <c r="AK18" i="1"/>
  <c r="AJ16" i="1"/>
  <c r="AK16" i="1"/>
  <c r="AJ14" i="1"/>
  <c r="AK14" i="1"/>
  <c r="AJ12" i="1"/>
  <c r="AK12" i="1"/>
  <c r="AJ8" i="1"/>
  <c r="AK8" i="1"/>
  <c r="AJ6" i="1"/>
  <c r="AK6" i="1"/>
  <c r="AK4" i="1"/>
  <c r="AJ4" i="1"/>
  <c r="AK10" i="1"/>
  <c r="AJ10" i="1"/>
  <c r="AK7" i="1"/>
  <c r="AK9" i="1"/>
  <c r="AK11" i="1"/>
  <c r="AK13" i="1"/>
  <c r="AK15" i="1"/>
  <c r="AK17" i="1"/>
  <c r="AK19" i="1"/>
  <c r="AK21" i="1"/>
  <c r="AK23" i="1"/>
  <c r="AK25" i="1"/>
  <c r="AK35" i="1"/>
  <c r="AK40" i="1"/>
  <c r="AK41" i="1"/>
  <c r="AK42" i="1"/>
  <c r="AK43" i="1"/>
  <c r="AK44" i="1"/>
  <c r="AK45" i="1"/>
  <c r="AK46" i="1"/>
  <c r="AK47" i="1"/>
  <c r="AK48" i="1"/>
  <c r="AK49" i="1"/>
  <c r="AK51" i="1"/>
  <c r="AK52" i="1"/>
  <c r="AK53" i="1"/>
  <c r="AK54" i="1"/>
  <c r="AK55" i="1"/>
  <c r="AK56" i="1"/>
  <c r="AK57" i="1"/>
  <c r="AK58" i="1"/>
  <c r="AK59" i="1"/>
  <c r="AK60" i="1"/>
  <c r="AK61" i="1"/>
  <c r="AK36" i="1"/>
  <c r="AK38" i="1"/>
  <c r="AK62" i="1"/>
  <c r="AK63" i="1"/>
  <c r="AK64" i="1"/>
  <c r="AK65" i="1"/>
  <c r="AK66" i="1"/>
  <c r="AK67" i="1"/>
  <c r="AK81" i="1"/>
  <c r="AK84" i="1"/>
  <c r="AK86" i="1"/>
  <c r="AK91" i="1"/>
  <c r="AK92" i="1"/>
  <c r="AK93" i="1"/>
  <c r="AK98" i="1"/>
  <c r="AK99" i="1"/>
  <c r="AK100" i="1"/>
  <c r="AK101" i="1"/>
  <c r="AK103" i="1"/>
  <c r="AK108" i="1"/>
  <c r="AK109" i="1"/>
  <c r="AK110" i="1"/>
  <c r="AK111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3" i="1"/>
  <c r="AK144" i="1"/>
  <c r="AK145" i="1"/>
  <c r="AK146" i="1"/>
  <c r="AK153" i="1"/>
  <c r="AK154" i="1"/>
  <c r="AK155" i="1"/>
  <c r="AK156" i="1"/>
  <c r="AK157" i="1"/>
  <c r="AK161" i="1"/>
  <c r="AK162" i="1"/>
  <c r="AK163" i="1"/>
  <c r="AK164" i="1"/>
  <c r="AK165" i="1"/>
  <c r="AK166" i="1"/>
  <c r="AK167" i="1"/>
  <c r="AK168" i="1"/>
  <c r="AK172" i="1"/>
  <c r="AK173" i="1"/>
  <c r="AK178" i="1"/>
  <c r="AK179" i="1"/>
  <c r="AK181" i="1"/>
  <c r="AK221" i="1"/>
  <c r="AK220" i="1"/>
  <c r="AK219" i="1"/>
  <c r="AK222" i="1"/>
  <c r="AK223" i="1"/>
  <c r="AK229" i="1"/>
  <c r="AK230" i="1"/>
  <c r="AK231" i="1"/>
  <c r="AK232" i="1"/>
  <c r="AK233" i="1"/>
  <c r="AK234" i="1"/>
  <c r="AK235" i="1"/>
  <c r="AK239" i="1"/>
  <c r="AK236" i="1"/>
  <c r="AK237" i="1"/>
  <c r="AK238" i="1"/>
  <c r="AK240" i="1"/>
  <c r="AK241" i="1"/>
  <c r="AK244" i="1"/>
  <c r="AK243" i="1"/>
  <c r="AK242" i="1"/>
  <c r="AK245" i="1"/>
  <c r="AK246" i="1"/>
  <c r="AK252" i="1"/>
  <c r="AK253" i="1"/>
  <c r="AK254" i="1"/>
  <c r="AK255" i="1"/>
  <c r="AK256" i="1"/>
  <c r="AK257" i="1"/>
  <c r="AK258" i="1"/>
  <c r="AK262" i="1"/>
  <c r="AK259" i="1"/>
  <c r="AK260" i="1"/>
  <c r="AK261" i="1"/>
  <c r="AK263" i="1"/>
  <c r="AK264" i="1"/>
  <c r="AK265" i="1"/>
  <c r="AK280" i="1"/>
  <c r="AK297" i="1"/>
  <c r="AK299" i="1"/>
  <c r="AK301" i="1"/>
  <c r="AK303" i="1"/>
  <c r="AK305" i="1"/>
  <c r="AK307" i="1"/>
  <c r="AK309" i="1"/>
  <c r="AK311" i="1"/>
  <c r="AK313" i="1"/>
  <c r="AK315" i="1"/>
  <c r="AK317" i="1"/>
  <c r="AK319" i="1"/>
  <c r="AK327" i="1"/>
  <c r="AK333" i="1"/>
  <c r="AK339" i="1"/>
  <c r="AK347" i="1"/>
  <c r="AK288" i="1"/>
  <c r="AK289" i="1"/>
  <c r="AK290" i="1"/>
  <c r="AK291" i="1"/>
  <c r="AK285" i="1"/>
  <c r="AK292" i="1"/>
  <c r="AK293" i="1"/>
  <c r="AK294" i="1"/>
  <c r="AK372" i="1"/>
  <c r="AK373" i="1"/>
  <c r="AK377" i="1"/>
  <c r="AK383" i="1"/>
  <c r="AK390" i="1"/>
  <c r="AK387" i="1"/>
  <c r="AK404" i="1"/>
  <c r="AK403" i="1"/>
  <c r="AK405" i="1"/>
  <c r="AK407" i="1"/>
  <c r="AK406" i="1"/>
  <c r="AK408" i="1"/>
  <c r="AK409" i="1"/>
  <c r="AK410" i="1"/>
  <c r="AK411" i="1"/>
  <c r="AK412" i="1"/>
  <c r="AK413" i="1"/>
  <c r="AK414" i="1"/>
  <c r="AK415" i="1"/>
  <c r="AK417" i="1"/>
  <c r="AK418" i="1"/>
  <c r="AK420" i="1"/>
  <c r="AK421" i="1"/>
  <c r="AK422" i="1"/>
  <c r="AK423" i="1"/>
  <c r="AK424" i="1"/>
  <c r="AK425" i="1"/>
  <c r="AK429" i="1"/>
  <c r="AK431" i="1"/>
  <c r="AJ285" i="1"/>
  <c r="AJ61" i="1"/>
  <c r="AJ36" i="1"/>
  <c r="AJ86" i="1"/>
  <c r="AJ81" i="1"/>
  <c r="AJ245" i="1"/>
  <c r="AJ222" i="1"/>
  <c r="AJ91" i="1"/>
  <c r="AJ422" i="1"/>
  <c r="AJ423" i="1"/>
  <c r="AJ109" i="1"/>
  <c r="AJ117" i="1"/>
  <c r="AJ116" i="1"/>
  <c r="AJ415" i="1"/>
  <c r="AJ417" i="1"/>
  <c r="AJ418" i="1"/>
  <c r="AJ420" i="1"/>
  <c r="AJ406" i="1"/>
  <c r="AJ403" i="1"/>
  <c r="AJ390" i="1"/>
  <c r="AJ431" i="1"/>
  <c r="AJ429" i="1"/>
  <c r="AJ425" i="1"/>
  <c r="AJ424" i="1"/>
  <c r="AJ421" i="1"/>
  <c r="AJ246" i="1"/>
  <c r="AJ243" i="1"/>
  <c r="AJ221" i="1"/>
  <c r="AJ220" i="1"/>
  <c r="AJ252" i="1"/>
  <c r="AJ253" i="1"/>
  <c r="AJ229" i="1"/>
  <c r="AJ230" i="1"/>
  <c r="AJ303" i="1"/>
  <c r="AJ301" i="1"/>
  <c r="AJ299" i="1"/>
  <c r="AJ140" i="1"/>
  <c r="AJ93" i="1"/>
  <c r="AJ92" i="1"/>
  <c r="AJ115" i="1"/>
  <c r="AJ120" i="1"/>
  <c r="AJ119" i="1"/>
  <c r="AJ114" i="1"/>
  <c r="AJ414" i="1"/>
  <c r="AJ413" i="1"/>
  <c r="AJ412" i="1"/>
  <c r="AJ411" i="1"/>
  <c r="AJ410" i="1"/>
  <c r="AJ409" i="1"/>
  <c r="AJ407" i="1"/>
  <c r="AJ404" i="1"/>
  <c r="AJ387" i="1"/>
  <c r="AJ383" i="1"/>
  <c r="AJ377" i="1"/>
  <c r="AJ373" i="1"/>
  <c r="AJ372" i="1"/>
  <c r="AJ293" i="1"/>
  <c r="AJ292" i="1"/>
  <c r="AJ291" i="1"/>
  <c r="AJ290" i="1"/>
  <c r="AJ289" i="1"/>
  <c r="AJ288" i="1"/>
  <c r="AJ265" i="1"/>
  <c r="AJ263" i="1"/>
  <c r="AJ261" i="1"/>
  <c r="AJ260" i="1"/>
  <c r="AJ259" i="1"/>
  <c r="AJ262" i="1"/>
  <c r="AJ258" i="1"/>
  <c r="AJ257" i="1"/>
  <c r="AJ256" i="1"/>
  <c r="AJ255" i="1"/>
  <c r="AJ254" i="1"/>
  <c r="AJ242" i="1"/>
  <c r="AJ240" i="1"/>
  <c r="AJ238" i="1"/>
  <c r="AJ237" i="1"/>
  <c r="AJ236" i="1"/>
  <c r="AJ239" i="1"/>
  <c r="AJ235" i="1"/>
  <c r="AJ234" i="1"/>
  <c r="AJ233" i="1"/>
  <c r="AJ232" i="1"/>
  <c r="AJ231" i="1"/>
  <c r="AJ223" i="1"/>
  <c r="AJ219" i="1"/>
  <c r="AJ339" i="1"/>
  <c r="AJ333" i="1"/>
  <c r="AJ327" i="1"/>
  <c r="AJ297" i="1"/>
  <c r="AJ319" i="1"/>
  <c r="AJ317" i="1"/>
  <c r="AJ181" i="1"/>
  <c r="AJ315" i="1"/>
  <c r="AJ313" i="1"/>
  <c r="AJ311" i="1"/>
  <c r="AJ309" i="1"/>
  <c r="AJ307" i="1"/>
  <c r="AJ305" i="1"/>
  <c r="AJ179" i="1"/>
  <c r="AJ178" i="1"/>
  <c r="AJ173" i="1"/>
  <c r="AJ172" i="1"/>
  <c r="AJ168" i="1"/>
  <c r="AJ167" i="1"/>
  <c r="AJ166" i="1"/>
  <c r="AJ165" i="1"/>
  <c r="AJ164" i="1"/>
  <c r="AJ163" i="1"/>
  <c r="AJ162" i="1"/>
  <c r="AJ161" i="1"/>
  <c r="AJ157" i="1"/>
  <c r="AJ156" i="1"/>
  <c r="AJ155" i="1"/>
  <c r="AJ154" i="1"/>
  <c r="AJ153" i="1"/>
  <c r="AJ146" i="1"/>
  <c r="AJ145" i="1"/>
  <c r="AJ144" i="1"/>
  <c r="AJ143" i="1"/>
  <c r="AJ139" i="1"/>
  <c r="AJ138" i="1"/>
  <c r="AJ137" i="1"/>
  <c r="AJ136" i="1"/>
  <c r="AJ135" i="1"/>
  <c r="AJ134" i="1"/>
  <c r="AJ133" i="1"/>
  <c r="AJ132" i="1"/>
  <c r="AJ131" i="1"/>
  <c r="AJ130" i="1"/>
  <c r="AJ129" i="1"/>
  <c r="AJ125" i="1"/>
  <c r="AJ124" i="1"/>
  <c r="AJ123" i="1"/>
  <c r="AJ122" i="1"/>
  <c r="AJ121" i="1"/>
  <c r="AJ118" i="1"/>
  <c r="AJ113" i="1"/>
  <c r="AJ111" i="1"/>
  <c r="AJ110" i="1"/>
  <c r="AJ108" i="1"/>
  <c r="AJ103" i="1"/>
  <c r="AJ101" i="1"/>
  <c r="AJ100" i="1"/>
  <c r="AJ99" i="1"/>
  <c r="AJ84" i="1"/>
  <c r="AJ67" i="1"/>
  <c r="AJ66" i="1"/>
  <c r="AJ65" i="1"/>
  <c r="AJ64" i="1"/>
  <c r="AJ63" i="1"/>
  <c r="AJ62" i="1"/>
  <c r="AJ49" i="1"/>
  <c r="AJ48" i="1"/>
  <c r="AJ47" i="1"/>
  <c r="AJ42" i="1"/>
  <c r="AJ46" i="1"/>
  <c r="AJ45" i="1"/>
  <c r="AJ44" i="1"/>
  <c r="AJ43" i="1"/>
  <c r="AJ41" i="1"/>
  <c r="AJ40" i="1"/>
  <c r="AJ60" i="1"/>
  <c r="AJ59" i="1"/>
  <c r="AJ56" i="1"/>
  <c r="AJ58" i="1"/>
  <c r="AJ57" i="1"/>
  <c r="AJ55" i="1"/>
  <c r="AJ54" i="1"/>
  <c r="AJ53" i="1"/>
  <c r="AJ52" i="1"/>
  <c r="AJ25" i="1"/>
  <c r="AJ23" i="1"/>
  <c r="AJ21" i="1"/>
  <c r="AJ11" i="1"/>
  <c r="AJ19" i="1"/>
  <c r="AJ17" i="1"/>
  <c r="AJ15" i="1"/>
  <c r="AJ13" i="1"/>
  <c r="AJ9" i="1"/>
  <c r="AJ7" i="1"/>
  <c r="AJ269" i="1" l="1"/>
  <c r="AJ268" i="1"/>
  <c r="AJ208" i="1"/>
  <c r="AJ331" i="1"/>
  <c r="AJ330" i="1"/>
  <c r="AJ190" i="1" l="1"/>
</calcChain>
</file>

<file path=xl/sharedStrings.xml><?xml version="1.0" encoding="utf-8"?>
<sst xmlns="http://schemas.openxmlformats.org/spreadsheetml/2006/main" count="6780" uniqueCount="1368">
  <si>
    <t>index</t>
  </si>
  <si>
    <t>entity_status</t>
  </si>
  <si>
    <t>entity_namespace</t>
  </si>
  <si>
    <t>unique_id</t>
  </si>
  <si>
    <t>name</t>
  </si>
  <si>
    <t>entity_domain</t>
  </si>
  <si>
    <t>entity_group</t>
  </si>
  <si>
    <t>state_class</t>
  </si>
  <si>
    <t>unit_of_measurement</t>
  </si>
  <si>
    <t>device_class</t>
  </si>
  <si>
    <t>icon</t>
  </si>
  <si>
    <t>sample_period</t>
  </si>
  <si>
    <t>force_update</t>
  </si>
  <si>
    <t>unique_id_device</t>
  </si>
  <si>
    <t>discovery_topic</t>
  </si>
  <si>
    <t>state_topic</t>
  </si>
  <si>
    <t>value_template</t>
  </si>
  <si>
    <t>qos</t>
  </si>
  <si>
    <t>device_name</t>
  </si>
  <si>
    <t>device_sw_version</t>
  </si>
  <si>
    <t>device_identifiers</t>
  </si>
  <si>
    <t>device_model</t>
  </si>
  <si>
    <t>device_manufacturer</t>
  </si>
  <si>
    <t>device_suggested_area</t>
  </si>
  <si>
    <t>device_configuration_url</t>
  </si>
  <si>
    <t>device_via_device</t>
  </si>
  <si>
    <t>Enabled</t>
  </si>
  <si>
    <t>sensor</t>
  </si>
  <si>
    <t>Rack</t>
  </si>
  <si>
    <t>Humidity</t>
  </si>
  <si>
    <t>Conditions</t>
  </si>
  <si>
    <t>measurement</t>
  </si>
  <si>
    <t>%</t>
  </si>
  <si>
    <t>humidity</t>
  </si>
  <si>
    <t>false</t>
  </si>
  <si>
    <t>inHumidity</t>
  </si>
  <si>
    <t>Vantage Pro2</t>
  </si>
  <si>
    <t>Davis</t>
  </si>
  <si>
    <t>Roof</t>
  </si>
  <si>
    <t>WeeWX</t>
  </si>
  <si>
    <t>outHumidity</t>
  </si>
  <si>
    <t>roof_cloud_base</t>
  </si>
  <si>
    <t>Roof Cloud Base</t>
  </si>
  <si>
    <t>Irradiance</t>
  </si>
  <si>
    <t>m</t>
  </si>
  <si>
    <t>cloudbase</t>
  </si>
  <si>
    <t>roof_max_solar_radiation</t>
  </si>
  <si>
    <t>Roof Max Solar Radiation</t>
  </si>
  <si>
    <t>wpm²</t>
  </si>
  <si>
    <t>maxSolarRad</t>
  </si>
  <si>
    <t>Pressure</t>
  </si>
  <si>
    <t>mbar</t>
  </si>
  <si>
    <t>pressure</t>
  </si>
  <si>
    <t>roof_barometer_pressure</t>
  </si>
  <si>
    <t>Roof Barometer</t>
  </si>
  <si>
    <t>barometer</t>
  </si>
  <si>
    <t>roof_pressure</t>
  </si>
  <si>
    <t>roof_daily_rain</t>
  </si>
  <si>
    <t>Daily</t>
  </si>
  <si>
    <t>Rain</t>
  </si>
  <si>
    <t>total</t>
  </si>
  <si>
    <t>cm</t>
  </si>
  <si>
    <t>dayRain</t>
  </si>
  <si>
    <t>roof_hourly_rain</t>
  </si>
  <si>
    <t>Hourly</t>
  </si>
  <si>
    <t>hourRain</t>
  </si>
  <si>
    <t>roof_monthly_rain</t>
  </si>
  <si>
    <t>Monthly</t>
  </si>
  <si>
    <t>monthRain</t>
  </si>
  <si>
    <t>24 Hour</t>
  </si>
  <si>
    <t>rain24</t>
  </si>
  <si>
    <t>roof_rain_rate</t>
  </si>
  <si>
    <t>Rate</t>
  </si>
  <si>
    <t>rainRate</t>
  </si>
  <si>
    <t>roof_rain</t>
  </si>
  <si>
    <t>Total</t>
  </si>
  <si>
    <t>total_increasing</t>
  </si>
  <si>
    <t>rain</t>
  </si>
  <si>
    <t>roof_storm_rain</t>
  </si>
  <si>
    <t>Storm</t>
  </si>
  <si>
    <t>stormRain</t>
  </si>
  <si>
    <t>roof_yearly_rain</t>
  </si>
  <si>
    <t>Yearly</t>
  </si>
  <si>
    <t>V</t>
  </si>
  <si>
    <t>voltage</t>
  </si>
  <si>
    <t>consBatteryVoltage</t>
  </si>
  <si>
    <t>rxCheckPercent</t>
  </si>
  <si>
    <t>Temperature</t>
  </si>
  <si>
    <t>°C</t>
  </si>
  <si>
    <t>temperature</t>
  </si>
  <si>
    <t>Graph</t>
  </si>
  <si>
    <t>outTemp</t>
  </si>
  <si>
    <t>Roof Apparent</t>
  </si>
  <si>
    <t>appTemp</t>
  </si>
  <si>
    <t>Roof Dew Point</t>
  </si>
  <si>
    <t>dewpoint</t>
  </si>
  <si>
    <t>Roof Heat Index</t>
  </si>
  <si>
    <t>heatindex</t>
  </si>
  <si>
    <t>Roof Humidity Index</t>
  </si>
  <si>
    <t>humidex</t>
  </si>
  <si>
    <t>Rack Dew Point</t>
  </si>
  <si>
    <t>inDewpoint</t>
  </si>
  <si>
    <t>Wind Chill</t>
  </si>
  <si>
    <t>windchill</t>
  </si>
  <si>
    <t>roof_wind_speed</t>
  </si>
  <si>
    <t>Speed</t>
  </si>
  <si>
    <t>windSpeed</t>
  </si>
  <si>
    <t>roof_wind_direction</t>
  </si>
  <si>
    <t>Direction</t>
  </si>
  <si>
    <t>Wind</t>
  </si>
  <si>
    <t>windDir</t>
  </si>
  <si>
    <t>roof_wind_gust_direction</t>
  </si>
  <si>
    <t>Gust Direction</t>
  </si>
  <si>
    <t>windGustDir</t>
  </si>
  <si>
    <t>roof_wind_gust_speed</t>
  </si>
  <si>
    <t>Gust Speed</t>
  </si>
  <si>
    <t>windGust</t>
  </si>
  <si>
    <t>roof_wind_speed_10min</t>
  </si>
  <si>
    <t>Speed over 10m</t>
  </si>
  <si>
    <t>windSpeed10</t>
  </si>
  <si>
    <t>roof_wind_samples</t>
  </si>
  <si>
    <t>Samples</t>
  </si>
  <si>
    <t>wind_samples</t>
  </si>
  <si>
    <t>roof_wind_run</t>
  </si>
  <si>
    <t>Run</t>
  </si>
  <si>
    <t>km</t>
  </si>
  <si>
    <t>windrun</t>
  </si>
  <si>
    <t>Edwin</t>
  </si>
  <si>
    <t>Netatmo</t>
  </si>
  <si>
    <t>fan</t>
  </si>
  <si>
    <t>Ada</t>
  </si>
  <si>
    <t>Fans</t>
  </si>
  <si>
    <t>Control</t>
  </si>
  <si>
    <t>SenseMe</t>
  </si>
  <si>
    <t>switch</t>
  </si>
  <si>
    <t>Coffee Machine</t>
  </si>
  <si>
    <t>Table</t>
  </si>
  <si>
    <t>light</t>
  </si>
  <si>
    <t>Dining Main</t>
  </si>
  <si>
    <t>Lights</t>
  </si>
  <si>
    <t>Ada Main</t>
  </si>
  <si>
    <t>Electricity</t>
  </si>
  <si>
    <t>withings_weight_kg_graham</t>
  </si>
  <si>
    <t>Health</t>
  </si>
  <si>
    <t>Media</t>
  </si>
  <si>
    <t>media_player</t>
  </si>
  <si>
    <t>ada_home</t>
  </si>
  <si>
    <t>camera</t>
  </si>
  <si>
    <t>uvc_ada_medium</t>
  </si>
  <si>
    <t>binary_sensor</t>
  </si>
  <si>
    <t>uvc_ada_motion</t>
  </si>
  <si>
    <t>Automation</t>
  </si>
  <si>
    <t>HAAS entity namespace prefix, sensor/fan etc</t>
  </si>
  <si>
    <t>Uniquely defines entity within HAAS namespace</t>
  </si>
  <si>
    <t>Nicely named entity low level domain</t>
  </si>
  <si>
    <t>Nicely named entity high level group</t>
  </si>
  <si>
    <t>State class from here</t>
  </si>
  <si>
    <t>Units from here</t>
  </si>
  <si>
    <t>Look up from entity icon field in HAAS interface</t>
  </si>
  <si>
    <t>Seconds between samples</t>
  </si>
  <si>
    <t>"true" or "false", update entity even if value has not changed</t>
  </si>
  <si>
    <t>Uniquely defines entity within device namespace</t>
  </si>
  <si>
    <t>Topic to publish config metadata for HAAS discovery</t>
  </si>
  <si>
    <t>Topic to publish data state for HAAS update</t>
  </si>
  <si>
    <t>Template as defined here</t>
  </si>
  <si>
    <t>String to define device version</t>
  </si>
  <si>
    <t>String to uniquely define source device</t>
  </si>
  <si>
    <t>String to define device model</t>
  </si>
  <si>
    <t>String to define device manufacturer</t>
  </si>
  <si>
    <t>String to define HAAS area to add entity to</t>
  </si>
  <si>
    <t>URL that permits device management</t>
  </si>
  <si>
    <t>String to uniquely define intermediatry device</t>
  </si>
  <si>
    <t>Home</t>
  </si>
  <si>
    <t>Define natural order of entities</t>
  </si>
  <si>
    <t>°</t>
  </si>
  <si>
    <t>km/h</t>
  </si>
  <si>
    <t>inTemp</t>
  </si>
  <si>
    <t>weatherstation_console_battery_voltage</t>
  </si>
  <si>
    <t>weatherstation_coms_signal_quality</t>
  </si>
  <si>
    <t>roof_24hour_rain</t>
  </si>
  <si>
    <t>mdi:cloud-outline</t>
  </si>
  <si>
    <t>mdi:solar-power</t>
  </si>
  <si>
    <t>mdi:weather-pouring</t>
  </si>
  <si>
    <t>mdi:weather-windy</t>
  </si>
  <si>
    <t>Device class from here, required if icon is NULL</t>
  </si>
  <si>
    <t>Carbon Dioxide</t>
  </si>
  <si>
    <t>Noise</t>
  </si>
  <si>
    <t>Lounge TV</t>
  </si>
  <si>
    <t>Withings</t>
  </si>
  <si>
    <t>Sonos</t>
  </si>
  <si>
    <t>Water</t>
  </si>
  <si>
    <t>Nice name for the entity</t>
  </si>
  <si>
    <t>friendly_name</t>
  </si>
  <si>
    <t>Unique name for the entity, overrides HAAS parsing of unique_id</t>
  </si>
  <si>
    <t>Ada Home</t>
  </si>
  <si>
    <t>REQUIRED for MQTT</t>
  </si>
  <si>
    <t>REQUIRED for MQTT (Empty ⇒ None)</t>
  </si>
  <si>
    <t>AT LEAST ONE REQUIRED for MQTT (Empty ⇒ None)</t>
  </si>
  <si>
    <t>yearRain</t>
  </si>
  <si>
    <t>Edwin Main</t>
  </si>
  <si>
    <t>Lounge Fan</t>
  </si>
  <si>
    <t>Parents</t>
  </si>
  <si>
    <t>Dining</t>
  </si>
  <si>
    <t>Lounge</t>
  </si>
  <si>
    <t>Ada Lamp</t>
  </si>
  <si>
    <t>Parents Main</t>
  </si>
  <si>
    <t>Ensuite Main</t>
  </si>
  <si>
    <t>Bathroom Main</t>
  </si>
  <si>
    <t>Office Main</t>
  </si>
  <si>
    <t>Hallway Main</t>
  </si>
  <si>
    <t>Wardrobe Main</t>
  </si>
  <si>
    <t>Kitchen Main</t>
  </si>
  <si>
    <t>Pantry Main</t>
  </si>
  <si>
    <t>Laundry Main</t>
  </si>
  <si>
    <t>Edwin Lamp</t>
  </si>
  <si>
    <t>Kitchen</t>
  </si>
  <si>
    <t>Lounge Main</t>
  </si>
  <si>
    <t>uvc_edwin_medium</t>
  </si>
  <si>
    <t>uvc_edwin_motion</t>
  </si>
  <si>
    <t>Security</t>
  </si>
  <si>
    <t>Basement</t>
  </si>
  <si>
    <t>Pantry</t>
  </si>
  <si>
    <t>Office</t>
  </si>
  <si>
    <t>Laundry</t>
  </si>
  <si>
    <t>Deck West</t>
  </si>
  <si>
    <t>Deck East</t>
  </si>
  <si>
    <t>mm/h</t>
  </si>
  <si>
    <t>Entity status, "Enabled", "Disabled", "Todo"</t>
  </si>
  <si>
    <t>Todo</t>
  </si>
  <si>
    <t>Daily Energy Consumption</t>
  </si>
  <si>
    <t>Network Switch</t>
  </si>
  <si>
    <t>Internet Modem</t>
  </si>
  <si>
    <t>Server Rack</t>
  </si>
  <si>
    <t>Kitchen Fridge</t>
  </si>
  <si>
    <t>Deck Freezer</t>
  </si>
  <si>
    <t>Office Outlet</t>
  </si>
  <si>
    <t>Study Outlet</t>
  </si>
  <si>
    <t>Washing Machine</t>
  </si>
  <si>
    <t>Dish Washer</t>
  </si>
  <si>
    <t>Clothes Dryer</t>
  </si>
  <si>
    <t>Vacuum Charger</t>
  </si>
  <si>
    <t>Battery Charger</t>
  </si>
  <si>
    <t>home_power</t>
  </si>
  <si>
    <t>TPLink</t>
  </si>
  <si>
    <t>UniFi</t>
  </si>
  <si>
    <t>Google</t>
  </si>
  <si>
    <t>mm</t>
  </si>
  <si>
    <t>roof_weekly_rain</t>
  </si>
  <si>
    <t>Weekly</t>
  </si>
  <si>
    <t>home_energy_daily</t>
  </si>
  <si>
    <t>Current Power Consumption</t>
  </si>
  <si>
    <t>mdi:home-lightning-bolt</t>
  </si>
  <si>
    <t>mdi:battery-charging</t>
  </si>
  <si>
    <t>mdi:molecule-co2</t>
  </si>
  <si>
    <t>mdi:fan</t>
  </si>
  <si>
    <t>mdi:dishwasher</t>
  </si>
  <si>
    <t>mdi:tumble-dryer</t>
  </si>
  <si>
    <t>mdi:washing-machine</t>
  </si>
  <si>
    <t>mdi:coffee-maker</t>
  </si>
  <si>
    <t>mdi:fridge-outline</t>
  </si>
  <si>
    <t>mdi:fridge-top</t>
  </si>
  <si>
    <t>mdi:television</t>
  </si>
  <si>
    <t>mdi:power-plug-outline</t>
  </si>
  <si>
    <t>mdi:server</t>
  </si>
  <si>
    <t>mdi:server-network</t>
  </si>
  <si>
    <t>mdi:router-wireless</t>
  </si>
  <si>
    <t>mdi:battery-charging-30</t>
  </si>
  <si>
    <t>mdi:radiator</t>
  </si>
  <si>
    <t>Table_NoToggle</t>
  </si>
  <si>
    <t>edwin_home</t>
  </si>
  <si>
    <t>Edwin Home</t>
  </si>
  <si>
    <t>Parents Home</t>
  </si>
  <si>
    <t>Kitchen Home</t>
  </si>
  <si>
    <t>kitchen_home</t>
  </si>
  <si>
    <t>Parents TV</t>
  </si>
  <si>
    <t>Apple</t>
  </si>
  <si>
    <t>parents_tv</t>
  </si>
  <si>
    <t>parents_home</t>
  </si>
  <si>
    <t>REQUIRED ∀</t>
  </si>
  <si>
    <t>REQUIRED ∀ (Empty ⇒ None)</t>
  </si>
  <si>
    <t>REQUIRED ∀ (Empty ⇒ entities)</t>
  </si>
  <si>
    <t>media-control</t>
  </si>
  <si>
    <t>picture-entity</t>
  </si>
  <si>
    <t>mdi:battery-30</t>
  </si>
  <si>
    <t>network_internet_upload</t>
  </si>
  <si>
    <t>network_internet_download</t>
  </si>
  <si>
    <t>network_internet_ping</t>
  </si>
  <si>
    <t>Ping</t>
  </si>
  <si>
    <t>Upload</t>
  </si>
  <si>
    <t>Download</t>
  </si>
  <si>
    <t>network_internet_uptime</t>
  </si>
  <si>
    <t>d</t>
  </si>
  <si>
    <t>ms</t>
  </si>
  <si>
    <t>MB/s</t>
  </si>
  <si>
    <t>JaneAndGraham</t>
  </si>
  <si>
    <t>uptime_s</t>
  </si>
  <si>
    <t>ping_min_ms</t>
  </si>
  <si>
    <t>upload_mbps</t>
  </si>
  <si>
    <t>download_mbps</t>
  </si>
  <si>
    <t>Internet</t>
  </si>
  <si>
    <t>Sleep</t>
  </si>
  <si>
    <t>Status</t>
  </si>
  <si>
    <t>Up</t>
  </si>
  <si>
    <t>mdi:cloud-refresh</t>
  </si>
  <si>
    <t>mdi:cloud-check</t>
  </si>
  <si>
    <t>mdi:cloud-upload</t>
  </si>
  <si>
    <t>mdi:cloud-download</t>
  </si>
  <si>
    <t>Diagnostics</t>
  </si>
  <si>
    <t>mdi:lightbulb-group</t>
  </si>
  <si>
    <t>Weight</t>
  </si>
  <si>
    <t>Graham</t>
  </si>
  <si>
    <t>{{ value | float(0) | round(1) }}</t>
  </si>
  <si>
    <t>{{ value | float(0) | round(0) }}</t>
  </si>
  <si>
    <t>{{ value | int(0) }}</t>
  </si>
  <si>
    <t>{{ value | float(0) | round(2) }}</t>
  </si>
  <si>
    <t>Deck Festoons</t>
  </si>
  <si>
    <t>hallway_main</t>
  </si>
  <si>
    <t>dining_main</t>
  </si>
  <si>
    <t>lounge_main</t>
  </si>
  <si>
    <t>parents_main</t>
  </si>
  <si>
    <t>kitchen_main</t>
  </si>
  <si>
    <t>laundry_main</t>
  </si>
  <si>
    <t>pantry_main</t>
  </si>
  <si>
    <t>office_main</t>
  </si>
  <si>
    <t>bathroom_main</t>
  </si>
  <si>
    <t>ensuite_main</t>
  </si>
  <si>
    <t>wardrobe_main</t>
  </si>
  <si>
    <t>ada_lamp</t>
  </si>
  <si>
    <t>edwin_lamp</t>
  </si>
  <si>
    <t>home_sleep</t>
  </si>
  <si>
    <t>input_boolean</t>
  </si>
  <si>
    <t>Routines</t>
  </si>
  <si>
    <t>mdi:chat-sleep</t>
  </si>
  <si>
    <t>compensation_curve</t>
  </si>
  <si>
    <t>[ 999, 566 ],[ 1407, 711 ]</t>
  </si>
  <si>
    <t>The compensation points "[uncompensated_value, compensated_value], []..." to claibrate the values</t>
  </si>
  <si>
    <t>compensation_sensor_roof_temperature</t>
  </si>
  <si>
    <t>compensation_sensor_rack_temperature</t>
  </si>
  <si>
    <t>compensation_sensor_roof_apparent_temperature</t>
  </si>
  <si>
    <t>compensation_sensor_roof_dew_point</t>
  </si>
  <si>
    <t>compensation_sensor_roof_heat_index</t>
  </si>
  <si>
    <t>compensation_sensor_roof_humidity_index</t>
  </si>
  <si>
    <t>compensation_sensor_rack_dew_point</t>
  </si>
  <si>
    <t>compensation_sensor_roof_wind_chill_temperature</t>
  </si>
  <si>
    <t>compensation_sensor_roof_humidity</t>
  </si>
  <si>
    <t>compensation_sensor_rack_humidity</t>
  </si>
  <si>
    <t>[ 1, 1 ],[ 2, 2 ]</t>
  </si>
  <si>
    <t>mdi:thermometer</t>
  </si>
  <si>
    <t>mdi:volume-high</t>
  </si>
  <si>
    <t>mdi:water-percent</t>
  </si>
  <si>
    <t>Pool Filter</t>
  </si>
  <si>
    <t>home_peak_power</t>
  </si>
  <si>
    <t>home_base_power</t>
  </si>
  <si>
    <t>Base Load</t>
  </si>
  <si>
    <t>Peak Load</t>
  </si>
  <si>
    <t>Home Load</t>
  </si>
  <si>
    <t>home_peak_energy_daily</t>
  </si>
  <si>
    <t>home_base_energy_daily</t>
  </si>
  <si>
    <t>W</t>
  </si>
  <si>
    <t>kWh</t>
  </si>
  <si>
    <t>Column Break</t>
  </si>
  <si>
    <t>Break</t>
  </si>
  <si>
    <t>custom:layout-break</t>
  </si>
  <si>
    <t>column_break</t>
  </si>
  <si>
    <t>user_interface</t>
  </si>
  <si>
    <t>Sonoff</t>
  </si>
  <si>
    <t>CALCULATED ∀</t>
  </si>
  <si>
    <t>connection_mac</t>
  </si>
  <si>
    <t>connection_ip</t>
  </si>
  <si>
    <t>IP address of source device</t>
  </si>
  <si>
    <t>String to nicely name source device</t>
  </si>
  <si>
    <t>10:27:f5:31:f2:2b</t>
  </si>
  <si>
    <t>5c:a6:e6:25:64:e9</t>
  </si>
  <si>
    <t>5c:a6:e6:25:57:fd</t>
  </si>
  <si>
    <t>5c:a6:e6:25:55:f7</t>
  </si>
  <si>
    <t>5c:a6:e6:25:55:f0</t>
  </si>
  <si>
    <t>5c:a6:e6:25:5a:a3</t>
  </si>
  <si>
    <t>60:a4:b7:1f:71:0a</t>
  </si>
  <si>
    <t>ac:84:c6:54:96:50</t>
  </si>
  <si>
    <t>ac:84:c6:54:9e:cf</t>
  </si>
  <si>
    <t>ac:84:c6:54:a3:96</t>
  </si>
  <si>
    <t>ac:84:c6:54:a3:a2</t>
  </si>
  <si>
    <t>ac:84:c6:54:9d:98</t>
  </si>
  <si>
    <t>60:a4:b7:1f:72:0a</t>
  </si>
  <si>
    <t>10:27:f5:31:ec:58</t>
  </si>
  <si>
    <t>ac:84:c6:0d:20:9e</t>
  </si>
  <si>
    <t>10:27:f5:31:f6:7e</t>
  </si>
  <si>
    <t>ac:84:c6:54:95:8b</t>
  </si>
  <si>
    <t>Study</t>
  </si>
  <si>
    <t>Deck</t>
  </si>
  <si>
    <t>Bathroom</t>
  </si>
  <si>
    <t>HS110</t>
  </si>
  <si>
    <t>KP115</t>
  </si>
  <si>
    <t>1.0.17</t>
  </si>
  <si>
    <t>1.5.7</t>
  </si>
  <si>
    <t>ac:84:c6:0d:1b:9c</t>
  </si>
  <si>
    <t>device_connections</t>
  </si>
  <si>
    <t>Move</t>
  </si>
  <si>
    <t>5c:aa:fd:d1:23:be</t>
  </si>
  <si>
    <t>5c:aa:fd:f1:a3:d4</t>
  </si>
  <si>
    <t>48:a6:b8:e2:50:40</t>
  </si>
  <si>
    <t>2.7.3</t>
  </si>
  <si>
    <t>I-Series</t>
  </si>
  <si>
    <t>20:f8:5e:d7:19:e0</t>
  </si>
  <si>
    <t>20:f8:5e:d7:26:1c</t>
  </si>
  <si>
    <t>20:f8:5e:1e:ea:a0</t>
  </si>
  <si>
    <t>20:f8:5e:1e:da:35</t>
  </si>
  <si>
    <t>20:f8:5e:d8:a5:6b</t>
  </si>
  <si>
    <t>20:f8:5e:d9:11:77</t>
  </si>
  <si>
    <t>Phillips</t>
  </si>
  <si>
    <t>Server</t>
  </si>
  <si>
    <t>00:e0:4c:68:04:21</t>
  </si>
  <si>
    <t>30:05:5c:8a:ff:10</t>
  </si>
  <si>
    <t>Brother</t>
  </si>
  <si>
    <t>MFC-L2700DW</t>
  </si>
  <si>
    <t>Printer</t>
  </si>
  <si>
    <t>74:83:c2:3f:6c:4c</t>
  </si>
  <si>
    <t>74:83:c2:3f:6e:5c</t>
  </si>
  <si>
    <t>G3 Flex</t>
  </si>
  <si>
    <t>4.48.44</t>
  </si>
  <si>
    <t>UVC</t>
  </si>
  <si>
    <t>PiHole</t>
  </si>
  <si>
    <t>Pi-Hole</t>
  </si>
  <si>
    <t>5.9</t>
  </si>
  <si>
    <t>OSS EUPL</t>
  </si>
  <si>
    <t>Nest Mini</t>
  </si>
  <si>
    <t>Chromecast</t>
  </si>
  <si>
    <t>1.54.279716</t>
  </si>
  <si>
    <t>Ensuite</t>
  </si>
  <si>
    <t>Body+</t>
  </si>
  <si>
    <t>1651</t>
  </si>
  <si>
    <t>15.3</t>
  </si>
  <si>
    <t>connection_vlan</t>
  </si>
  <si>
    <t>90:dd:5d:ce:1e:96</t>
  </si>
  <si>
    <t>d4:a3:3d:5c:8c:28</t>
  </si>
  <si>
    <t>10.0.2.11</t>
  </si>
  <si>
    <t>10.0.2.12</t>
  </si>
  <si>
    <t>10.0.6.20</t>
  </si>
  <si>
    <t>10.0.6.21</t>
  </si>
  <si>
    <t>net_Management_br0_10-0-0-0-24</t>
  </si>
  <si>
    <t>net_Unfettered_br2_10-0-2-0-24</t>
  </si>
  <si>
    <t>1.11.0</t>
  </si>
  <si>
    <t>Ceiling</t>
  </si>
  <si>
    <t>Hallway</t>
  </si>
  <si>
    <t>10.0.0.1</t>
  </si>
  <si>
    <t>10.0.0.2</t>
  </si>
  <si>
    <t>10.0.0.3</t>
  </si>
  <si>
    <t>10.0.0.4</t>
  </si>
  <si>
    <t>74:ac:b9:1c:15:f1</t>
  </si>
  <si>
    <t>b4:fb:e4:e3:83:32</t>
  </si>
  <si>
    <t>78:8a:20:70:d3:79</t>
  </si>
  <si>
    <t>f0:9f:c2:fc:b0:f7</t>
  </si>
  <si>
    <t>net_Controlled_br4_10-0-4-0-24</t>
  </si>
  <si>
    <t>10.0.4.10</t>
  </si>
  <si>
    <t>10.0.6.70</t>
  </si>
  <si>
    <t>10.0.6.71</t>
  </si>
  <si>
    <t>10.0.6.72</t>
  </si>
  <si>
    <t>10.0.6.73</t>
  </si>
  <si>
    <t>10.0.6.74</t>
  </si>
  <si>
    <t>10.0.6.75</t>
  </si>
  <si>
    <t>10.0.6.76</t>
  </si>
  <si>
    <t>10.0.6.77</t>
  </si>
  <si>
    <t>10.0.6.78</t>
  </si>
  <si>
    <t>10.0.6.79</t>
  </si>
  <si>
    <t>10.0.6.80</t>
  </si>
  <si>
    <t>10.0.6.81</t>
  </si>
  <si>
    <t>10.0.6.82</t>
  </si>
  <si>
    <t>10.0.6.83</t>
  </si>
  <si>
    <t>10.0.6.84</t>
  </si>
  <si>
    <t>10.0.6.85</t>
  </si>
  <si>
    <t>10.0.6.86</t>
  </si>
  <si>
    <t>10.0.6.87</t>
  </si>
  <si>
    <t>net_Isolated_br6_10-0-6-0-24</t>
  </si>
  <si>
    <t>Edwin Night Light</t>
  </si>
  <si>
    <t>edwin_night_light</t>
  </si>
  <si>
    <t>10.0.6.60</t>
  </si>
  <si>
    <t>10.0.6.61</t>
  </si>
  <si>
    <t>10.0.6.62</t>
  </si>
  <si>
    <t>10.0.6.63</t>
  </si>
  <si>
    <t>10.0.6.64</t>
  </si>
  <si>
    <t>10.0.6.65</t>
  </si>
  <si>
    <t>ada_fan</t>
  </si>
  <si>
    <t>edwin_fan</t>
  </si>
  <si>
    <t>parents_fan</t>
  </si>
  <si>
    <t>lounge_fan</t>
  </si>
  <si>
    <t>deck_fan</t>
  </si>
  <si>
    <t>deck_east_fan</t>
  </si>
  <si>
    <t>deck_west_fan</t>
  </si>
  <si>
    <t>10.0.4.50</t>
  </si>
  <si>
    <t>10.0.4.51</t>
  </si>
  <si>
    <t>10.0.4.52</t>
  </si>
  <si>
    <t>10.0.4.53</t>
  </si>
  <si>
    <t>10.0.4.54</t>
  </si>
  <si>
    <t>d4:f5:47:32:df:7b</t>
  </si>
  <si>
    <t>d4:f5:47:8c:d1:7e</t>
  </si>
  <si>
    <t>d4:f5:47:25:92:d5</t>
  </si>
  <si>
    <t>d4:f5:47:1c:cc:2d</t>
  </si>
  <si>
    <t>48:d6:d5:33:7c:28</t>
  </si>
  <si>
    <t>10.0.4.47</t>
  </si>
  <si>
    <t>10.0.4.48</t>
  </si>
  <si>
    <t>Weather Station</t>
  </si>
  <si>
    <t>51</t>
  </si>
  <si>
    <t>181</t>
  </si>
  <si>
    <t>70:ee:50:25:9c:68</t>
  </si>
  <si>
    <t>70:ee:50:2b:6a:2c</t>
  </si>
  <si>
    <t>70:ee:50:25:9d:90</t>
  </si>
  <si>
    <t>70:ee:50:2c:8d:28</t>
  </si>
  <si>
    <t>70:ee:50:25:93:90</t>
  </si>
  <si>
    <t>70:ee:50:25:7f:50</t>
  </si>
  <si>
    <t>00:24:e4:af:5a:e6</t>
  </si>
  <si>
    <t>10.0.4.11</t>
  </si>
  <si>
    <t>10.0.6.11</t>
  </si>
  <si>
    <t>00:e0:4c:68:07:0d</t>
  </si>
  <si>
    <t>6a:e0:4c:68:06:a1</t>
  </si>
  <si>
    <t>4a:9a:06:5d:53:66</t>
  </si>
  <si>
    <t>10.0.6.22</t>
  </si>
  <si>
    <t>home_reset</t>
  </si>
  <si>
    <t>mdi:youtube-tv</t>
  </si>
  <si>
    <t>mdi:refresh-circle</t>
  </si>
  <si>
    <t>{{ (value | float(0) * 10) | round(2) }}</t>
  </si>
  <si>
    <t>10.0.4.40</t>
  </si>
  <si>
    <t>10.0.4.41</t>
  </si>
  <si>
    <t>10.0.4.42</t>
  </si>
  <si>
    <t>Continuous</t>
  </si>
  <si>
    <t>Discrete</t>
  </si>
  <si>
    <t>graph_break</t>
  </si>
  <si>
    <t>Graph Break</t>
  </si>
  <si>
    <t>_</t>
  </si>
  <si>
    <t>home_movie</t>
  </si>
  <si>
    <t>ec:fa:bc:50:3e:02</t>
  </si>
  <si>
    <t>POWR3</t>
  </si>
  <si>
    <t>mdi:thermometer-water</t>
  </si>
  <si>
    <t>Water Booster</t>
  </si>
  <si>
    <t>Movie</t>
  </si>
  <si>
    <t>Reset</t>
  </si>
  <si>
    <t>Towel Rails</t>
  </si>
  <si>
    <t>REQUIRED for Network</t>
  </si>
  <si>
    <t>IKEA</t>
  </si>
  <si>
    <t>Air Purifiers</t>
  </si>
  <si>
    <t>mdi:air-purifier</t>
  </si>
  <si>
    <t>Air Quality</t>
  </si>
  <si>
    <t>lounge_air_purifier_pm25</t>
  </si>
  <si>
    <t>lounge_air_purifier</t>
  </si>
  <si>
    <t>mdi:virus-outline</t>
  </si>
  <si>
    <t>Xiaomi</t>
  </si>
  <si>
    <t>Netatmo Pantry</t>
  </si>
  <si>
    <t>Netatmo Lounge</t>
  </si>
  <si>
    <t>Netatmo Dining</t>
  </si>
  <si>
    <t>Netatmo Basement</t>
  </si>
  <si>
    <t>Sonos Parents</t>
  </si>
  <si>
    <t>Sonos Kitchen</t>
  </si>
  <si>
    <t>Davis Console Voltage</t>
  </si>
  <si>
    <t>Xiaomi Cube Remote</t>
  </si>
  <si>
    <t>1.0.033</t>
  </si>
  <si>
    <t>STARKVIND</t>
  </si>
  <si>
    <t>haas_display_mode</t>
  </si>
  <si>
    <t>haas_display_type</t>
  </si>
  <si>
    <t>grafana_display_type</t>
  </si>
  <si>
    <t>HAAS display type, "Graph", "Table", "Table_NoToggle", the latter two settings implying display in a graph as well as table</t>
  </si>
  <si>
    <t>HAAS table display type</t>
  </si>
  <si>
    <t>REQUIRED ∀ (Empty ⇒ FALSE)</t>
  </si>
  <si>
    <t>Grafana Display points mode, "Continuous" or "Discrete", the former does not zero out nulls, the latter does</t>
  </si>
  <si>
    <t>google_aliases</t>
  </si>
  <si>
    <t>Air Purifier</t>
  </si>
  <si>
    <t>Fan</t>
  </si>
  <si>
    <t>Google Home alias comma separated values</t>
  </si>
  <si>
    <t>Movie,Movie Mode</t>
  </si>
  <si>
    <t>Reset,Reset Mode</t>
  </si>
  <si>
    <t>Sleep,Sleep Mode</t>
  </si>
  <si>
    <t>roof_temperature</t>
  </si>
  <si>
    <t>rack_temperature</t>
  </si>
  <si>
    <t>0x9035eafffe404425</t>
  </si>
  <si>
    <t>0x00158d0005d9d088</t>
  </si>
  <si>
    <t>MFKZQ01LM</t>
  </si>
  <si>
    <t>3000-0001</t>
  </si>
  <si>
    <t>REQUIRED for Zigbee</t>
  </si>
  <si>
    <t>Zigbee2mqtt configuration</t>
  </si>
  <si>
    <t>home_cube_remote_battery</t>
  </si>
  <si>
    <t>0x00178801039f585a</t>
  </si>
  <si>
    <t>LCT012</t>
  </si>
  <si>
    <t>1.88.1</t>
  </si>
  <si>
    <t>Device</t>
  </si>
  <si>
    <t>Group</t>
  </si>
  <si>
    <t>The Zigbee type, "Device" or "Group"</t>
  </si>
  <si>
    <t>The Zigbee group numeric ID</t>
  </si>
  <si>
    <t>0x00178801039f69d1</t>
  </si>
  <si>
    <t>0x001788010432a064</t>
  </si>
  <si>
    <t>Wardrobe</t>
  </si>
  <si>
    <t>0x0017880103433075</t>
  </si>
  <si>
    <t>0x001788010343c36f</t>
  </si>
  <si>
    <t>0x00178801043283b0</t>
  </si>
  <si>
    <t>0x0017880104329975</t>
  </si>
  <si>
    <t>0x001788010432996f</t>
  </si>
  <si>
    <t>0x001788010444db4e</t>
  </si>
  <si>
    <t>0x00178801039f69d5</t>
  </si>
  <si>
    <t>0x00178801039f56c4</t>
  </si>
  <si>
    <t>0x00178801039f584a</t>
  </si>
  <si>
    <t>0x00178801039f69d4</t>
  </si>
  <si>
    <t>0x00178801039f574e</t>
  </si>
  <si>
    <t>0x00178801039f4eed</t>
  </si>
  <si>
    <t>0x00178801039f6b78</t>
  </si>
  <si>
    <t>0x001788010444ef85</t>
  </si>
  <si>
    <t>0x00178801039f6b4a</t>
  </si>
  <si>
    <t>0x00178801040f8db2</t>
  </si>
  <si>
    <t>0x001788010343c34f</t>
  </si>
  <si>
    <t>0x001788010343c147</t>
  </si>
  <si>
    <t>0x001788010343b9d8</t>
  </si>
  <si>
    <t>0x0017880104eaa288</t>
  </si>
  <si>
    <t>0x0017880104eaa272</t>
  </si>
  <si>
    <t>0x00178801040edfae</t>
  </si>
  <si>
    <t>0x00178801040edcad</t>
  </si>
  <si>
    <t>0x00178801040eddb2</t>
  </si>
  <si>
    <t>0x00178801040ede93</t>
  </si>
  <si>
    <t>0x0017880102b8fd87</t>
  </si>
  <si>
    <t>MQTT Quality of Service</t>
  </si>
  <si>
    <t>Lamp</t>
  </si>
  <si>
    <t>Night Light</t>
  </si>
  <si>
    <t>lighting_reset_adaptive_lighting_edwin_lamp</t>
  </si>
  <si>
    <t>Battery Charge</t>
  </si>
  <si>
    <t>Power Plugs</t>
  </si>
  <si>
    <t>dining_air_purifier</t>
  </si>
  <si>
    <t>0x9035eafffe82fef8</t>
  </si>
  <si>
    <t>dining_air_purifier_pm25</t>
  </si>
  <si>
    <t>Lamp Reset</t>
  </si>
  <si>
    <t>lighting_reset_adaptive_lighting_ada_lamp</t>
  </si>
  <si>
    <t>lighting_reset_adaptive_lighting_edwin_night_light</t>
  </si>
  <si>
    <t>lighting_reset_adaptive_lighting_hallway_main</t>
  </si>
  <si>
    <t>lighting_reset_adaptive_lighting_dining_main</t>
  </si>
  <si>
    <t>lighting_reset_adaptive_lighting_lounge_main</t>
  </si>
  <si>
    <t>lighting_reset_adaptive_lighting_parents_main</t>
  </si>
  <si>
    <t>lighting_reset_adaptive_lighting_kitchen_main</t>
  </si>
  <si>
    <t>lighting_reset_adaptive_lighting_laundry_main</t>
  </si>
  <si>
    <t>lighting_reset_adaptive_lighting_pantry_main</t>
  </si>
  <si>
    <t>lighting_reset_adaptive_lighting_bathroom_main</t>
  </si>
  <si>
    <t>lighting_reset_adaptive_lighting_ensuite_main</t>
  </si>
  <si>
    <t>lighting_reset_adaptive_lighting_wardrobe_main</t>
  </si>
  <si>
    <t>Night Light Reset</t>
  </si>
  <si>
    <t>Mobile</t>
  </si>
  <si>
    <t>Reset Adaptive Lighting</t>
  </si>
  <si>
    <t>zigbee_type</t>
  </si>
  <si>
    <t>zigbee_group</t>
  </si>
  <si>
    <t>zigbee_config</t>
  </si>
  <si>
    <t>zigbee_device_config</t>
  </si>
  <si>
    <t>OPTIONAL for Zigbee</t>
  </si>
  <si>
    <t>The Zigbee device config</t>
  </si>
  <si>
    <t>Main Reset</t>
  </si>
  <si>
    <t>lighting_reset_adaptive_lighting_office_main</t>
  </si>
  <si>
    <t>b8:27:eb:78:74:0e</t>
  </si>
  <si>
    <t>Broardcom</t>
  </si>
  <si>
    <t>lounge_lamp</t>
  </si>
  <si>
    <t>Lounge Lamp</t>
  </si>
  <si>
    <t>0x0017880106bc4f2d</t>
  </si>
  <si>
    <t>Landing Festoons</t>
  </si>
  <si>
    <t>Landing</t>
  </si>
  <si>
    <t>5c:a6:e6:25:5a:0c</t>
  </si>
  <si>
    <t>10.0.6.89</t>
  </si>
  <si>
    <t>10.0.6.88</t>
  </si>
  <si>
    <t>5c:a6:e6:25:58:f1</t>
  </si>
  <si>
    <t>67.88.1</t>
  </si>
  <si>
    <t>0x001788010c692175</t>
  </si>
  <si>
    <t>1.93.11</t>
  </si>
  <si>
    <t>LTW001</t>
  </si>
  <si>
    <t>1743730P7</t>
  </si>
  <si>
    <t>0x001788010c69214a</t>
  </si>
  <si>
    <t>0x001788010c5c4266</t>
  </si>
  <si>
    <t>0x001788010c692144</t>
  </si>
  <si>
    <t>0x00178801097ed42c</t>
  </si>
  <si>
    <t>Tree</t>
  </si>
  <si>
    <t>1746230P7</t>
  </si>
  <si>
    <t>Tree Spotlights</t>
  </si>
  <si>
    <t>garden_pedestals</t>
  </si>
  <si>
    <t>Garden Pedestals</t>
  </si>
  <si>
    <t>Garden</t>
  </si>
  <si>
    <t>tree_spotlights</t>
  </si>
  <si>
    <t>Kitchen Downlights</t>
  </si>
  <si>
    <t>0x0017880109c40c33</t>
  </si>
  <si>
    <t>Disabled</t>
  </si>
  <si>
    <t>LG</t>
  </si>
  <si>
    <t>4c:ba:d7:bf:94:d0</t>
  </si>
  <si>
    <t>10.0.4.49</t>
  </si>
  <si>
    <t>7.2.0-44</t>
  </si>
  <si>
    <t>OLED77CSPSA</t>
  </si>
  <si>
    <t>Arc</t>
  </si>
  <si>
    <t>38:42:0b:47:73:dc</t>
  </si>
  <si>
    <t>10.0.4.43</t>
  </si>
  <si>
    <t>lighting_reset_adaptive_lighting_lounge_lamp</t>
  </si>
  <si>
    <t>0c:4d:e9:d2:86:6c</t>
  </si>
  <si>
    <t>40:6c:8f:2a:da:9c</t>
  </si>
  <si>
    <t>Rack Fans</t>
  </si>
  <si>
    <t>4c:eb:d6:b5:a5:28</t>
  </si>
  <si>
    <t>mdi:server-remove</t>
  </si>
  <si>
    <t>10.0.6.90</t>
  </si>
  <si>
    <t>00:e0:4c:68:07:65</t>
  </si>
  <si>
    <t>bertram_2_office_temperature</t>
  </si>
  <si>
    <t>compensation_sensor_bertram_2_office_temperature</t>
  </si>
  <si>
    <t>bertram_2_kitchen_temperature</t>
  </si>
  <si>
    <t>compensation_sensor_bertram_2_kitchen_temperature</t>
  </si>
  <si>
    <t>bertram_2_office_pantry_temperature</t>
  </si>
  <si>
    <t>compensation_sensor_bertram_2_office_pantry_temperature</t>
  </si>
  <si>
    <t>bertram_2_office_dining_temperature</t>
  </si>
  <si>
    <t>compensation_sensor_bertram_2_office_dining_temperature</t>
  </si>
  <si>
    <t>laundry_temperature</t>
  </si>
  <si>
    <t>compensation_sensor_laundry_temperature</t>
  </si>
  <si>
    <t>bertram_2_office_basement_temperature</t>
  </si>
  <si>
    <t>compensation_sensor_bertram_2_office_basement_temperature</t>
  </si>
  <si>
    <t>compensation_sensor_ada_humidity</t>
  </si>
  <si>
    <t>compensation_sensor_edwin_humidity</t>
  </si>
  <si>
    <t>compensation_sensor_bertram_2_office_lounge_humidity</t>
  </si>
  <si>
    <t>compensation_sensor_parents_humidity</t>
  </si>
  <si>
    <t>compensation_sensor_bertram_2_office_humidity</t>
  </si>
  <si>
    <t>compensation_sensor_bertram_2_kitchen_humidity</t>
  </si>
  <si>
    <t>compensation_sensor_bertram_2_office_pantry_humidity</t>
  </si>
  <si>
    <t>compensation_sensor_bertram_2_office_dining_humidity</t>
  </si>
  <si>
    <t>compensation_sensor_laundry_humidity</t>
  </si>
  <si>
    <t>compensation_sensor_bertram_2_office_basement_humidity</t>
  </si>
  <si>
    <t>compensation_sensor_ada_co2</t>
  </si>
  <si>
    <t>compensation_sensor_edwin_co2</t>
  </si>
  <si>
    <t>compensation_sensor_parents_co2</t>
  </si>
  <si>
    <t>compensation_sensor_bertram_2_office_co2</t>
  </si>
  <si>
    <t>compensation_sensor_bertram_2_office_lounge_co2</t>
  </si>
  <si>
    <t>compensation_sensor_bertram_2_kitchen_co2</t>
  </si>
  <si>
    <t>compensation_sensor_bertram_2_office_pantry_co2</t>
  </si>
  <si>
    <t>compensation_sensor_bertram_2_office_dining_co2</t>
  </si>
  <si>
    <t>compensation_sensor_laundry_co2</t>
  </si>
  <si>
    <t>compensation_sensor_ada_noise</t>
  </si>
  <si>
    <t>compensation_sensor_edwin_noise</t>
  </si>
  <si>
    <t>compensation_sensor_parents_noise</t>
  </si>
  <si>
    <t>compensation_sensor_bertram_2_office_noise</t>
  </si>
  <si>
    <t>compensation_sensor_bertram_2_kitchen_noise</t>
  </si>
  <si>
    <t>compensation_sensor_laundry_noise</t>
  </si>
  <si>
    <t>bertram_2_office_pantry_battery_percent</t>
  </si>
  <si>
    <t>bertram_2_office_lounge_battery_percent</t>
  </si>
  <si>
    <t>bertram_2_office_dining_battery_percent</t>
  </si>
  <si>
    <t>bertram_2_office_basement_battery_percent</t>
  </si>
  <si>
    <t>ada_temperature</t>
  </si>
  <si>
    <t>compensation_sensor_ada_temperature</t>
  </si>
  <si>
    <t>edwin_temperature</t>
  </si>
  <si>
    <t>compensation_sensor_edwin_temperature</t>
  </si>
  <si>
    <t>bertram_2_office_lounge_temperature</t>
  </si>
  <si>
    <t>compensation_sensor_bertram_2_office_lounge_temperature</t>
  </si>
  <si>
    <t>parents_temperature</t>
  </si>
  <si>
    <t>compensation_sensor_parents_temperature</t>
  </si>
  <si>
    <t>edwin_fan_occupancy</t>
  </si>
  <si>
    <t>ada_fan_occupancy</t>
  </si>
  <si>
    <t>parents_fan_occupancy</t>
  </si>
  <si>
    <t>lounge_fan_occupancy</t>
  </si>
  <si>
    <t>deck_east_fan_occupancy</t>
  </si>
  <si>
    <t>deck_west_fan_occupancy</t>
  </si>
  <si>
    <t>lg_webos_smart_tv</t>
  </si>
  <si>
    <t>button</t>
  </si>
  <si>
    <t>synchronize_devices</t>
  </si>
  <si>
    <t>Device Maintenance</t>
  </si>
  <si>
    <t>Google Device Sync</t>
  </si>
  <si>
    <t>office_home</t>
  </si>
  <si>
    <t>Office Home</t>
  </si>
  <si>
    <t>10.0.0.5</t>
  </si>
  <si>
    <t>6.3.13</t>
  </si>
  <si>
    <t>78:45:58:cb:14:b5</t>
  </si>
  <si>
    <t>edwin_wardrobe_outlet</t>
  </si>
  <si>
    <t>deck_fans_outlet</t>
  </si>
  <si>
    <t>kitchen_fan_outlet</t>
  </si>
  <si>
    <t>Kitchen Fan Outlet</t>
  </si>
  <si>
    <t>Deck Fans Outlet</t>
  </si>
  <si>
    <t>0x0017880108fd8633</t>
  </si>
  <si>
    <t>LOM005</t>
  </si>
  <si>
    <t>1.93.6</t>
  </si>
  <si>
    <t>0x00178801086168ac</t>
  </si>
  <si>
    <t>0x0017880109d4659c</t>
  </si>
  <si>
    <t>Edwin Wardobe Outlet</t>
  </si>
  <si>
    <t>0x000d6f0011274420</t>
  </si>
  <si>
    <t>Yale</t>
  </si>
  <si>
    <t>YRD256 TSDB</t>
  </si>
  <si>
    <t>N/A</t>
  </si>
  <si>
    <t>lock</t>
  </si>
  <si>
    <t>back_door_lock</t>
  </si>
  <si>
    <t>front_door_lock</t>
  </si>
  <si>
    <t>0x000d6f001127f08c</t>
  </si>
  <si>
    <t>Motion</t>
  </si>
  <si>
    <t>Front Door</t>
  </si>
  <si>
    <t>Back Door</t>
  </si>
  <si>
    <t>Edwin's Room</t>
  </si>
  <si>
    <t>Ada's Room</t>
  </si>
  <si>
    <t>Edwin's Camera</t>
  </si>
  <si>
    <t>Ada's Camera</t>
  </si>
  <si>
    <t>House Occupancy</t>
  </si>
  <si>
    <t>10.0.4.55</t>
  </si>
  <si>
    <t>dc:e5:5b:a5:a3:0d</t>
  </si>
  <si>
    <t>parents_tv_speaker</t>
  </si>
  <si>
    <t>Parents TV Speaker</t>
  </si>
  <si>
    <t>Front Door Camera</t>
  </si>
  <si>
    <t>Back Door Camera</t>
  </si>
  <si>
    <t>lounge_home</t>
  </si>
  <si>
    <t>Lounge Home</t>
  </si>
  <si>
    <t>SNZB-04</t>
  </si>
  <si>
    <t>0x00124b0029113713</t>
  </si>
  <si>
    <t>0x00124b0029119f9a</t>
  </si>
  <si>
    <t>Yale Front Door Lock</t>
  </si>
  <si>
    <t>Yale Back Door Lock</t>
  </si>
  <si>
    <t>Sonoff Front Door Sensor</t>
  </si>
  <si>
    <t>Sonoff Back Door Sensor</t>
  </si>
  <si>
    <t>Secure</t>
  </si>
  <si>
    <t>Secure,Secure Mode</t>
  </si>
  <si>
    <t>home_security</t>
  </si>
  <si>
    <t>Heating &amp; Cooling</t>
  </si>
  <si>
    <t>back_door_lock_security</t>
  </si>
  <si>
    <t>front_door_lock_security</t>
  </si>
  <si>
    <t>Davis Console</t>
  </si>
  <si>
    <t>battery</t>
  </si>
  <si>
    <t>template_weatherstation_console_battery_percent_int</t>
  </si>
  <si>
    <t>template_front_door_sensor_contact_last</t>
  </si>
  <si>
    <t>template_back_door_sensor_contact_last</t>
  </si>
  <si>
    <t>back_door_lock_battery</t>
  </si>
  <si>
    <t>front_door_lock_battery</t>
  </si>
  <si>
    <t>template_front_door_sensor_battery_last</t>
  </si>
  <si>
    <t>template_back_door_sensor_battery_last</t>
  </si>
  <si>
    <t>mdi:shield-home</t>
  </si>
  <si>
    <t>template_front_door_state</t>
  </si>
  <si>
    <t>template_back_door_state</t>
  </si>
  <si>
    <t>Door</t>
  </si>
  <si>
    <t>Action</t>
  </si>
  <si>
    <t>action</t>
  </si>
  <si>
    <t>home_secure_back_door_off</t>
  </si>
  <si>
    <t>Unlock back door</t>
  </si>
  <si>
    <t>input_boolean.back_door_lock_security</t>
  </si>
  <si>
    <t>linked_entity</t>
  </si>
  <si>
    <t>linked_service</t>
  </si>
  <si>
    <t>input_boolean.turn_off</t>
  </si>
  <si>
    <t>mdi:lock-open</t>
  </si>
  <si>
    <t>home_secure_front_door_off</t>
  </si>
  <si>
    <t>Unlock front door</t>
  </si>
  <si>
    <t>input_boolean.front_door_lock_security</t>
  </si>
  <si>
    <t>Sleep mode on</t>
  </si>
  <si>
    <t>Sleep mode off</t>
  </si>
  <si>
    <t>home_sleep_on</t>
  </si>
  <si>
    <t>home_sleep_off</t>
  </si>
  <si>
    <t>input_boolean.home_sleep</t>
  </si>
  <si>
    <t>input_boolean.turn_on</t>
  </si>
  <si>
    <t>mdi:chat-sleep-outline</t>
  </si>
  <si>
    <t>office_tv</t>
  </si>
  <si>
    <t>Office TV</t>
  </si>
  <si>
    <t>Zombie</t>
  </si>
  <si>
    <t>HAAS entity that has linked state</t>
  </si>
  <si>
    <t>HAAS service that is called to maintain state</t>
  </si>
  <si>
    <t>MAC /Zigbee address of source device</t>
  </si>
  <si>
    <t>REQUIRED for Network/Zigbee</t>
  </si>
  <si>
    <t>CALCULATED for Network/Zigbee</t>
  </si>
  <si>
    <t>VLAN for sourcedevice</t>
  </si>
  <si>
    <t>List of tupples defining MAC/Zigbee and IP of source device</t>
  </si>
  <si>
    <t>OPTIONAL for Google Home</t>
  </si>
  <si>
    <t>String to define HAAS area to add entity to overiding device_suggested_area</t>
  </si>
  <si>
    <t>device_suggested_area_override</t>
  </si>
  <si>
    <t>Abode</t>
  </si>
  <si>
    <t>OPTIONAL for HAAS UI</t>
  </si>
  <si>
    <t>Tasmota</t>
  </si>
  <si>
    <t>2.3.086</t>
  </si>
  <si>
    <t>E1746</t>
  </si>
  <si>
    <t>0x2c1165fffec5a3f6</t>
  </si>
  <si>
    <t>Garden Repeater</t>
  </si>
  <si>
    <t>Driveway Repeater</t>
  </si>
  <si>
    <t>Landing Repeater</t>
  </si>
  <si>
    <t>Driveway</t>
  </si>
  <si>
    <t>0x2c1165fffebaa93c</t>
  </si>
  <si>
    <t>0x50325ffffe47b8fa</t>
  </si>
  <si>
    <t>Edwin Wardrobe Outlet</t>
  </si>
  <si>
    <t>template_weatherstation_coms_signal_quality_percentage</t>
  </si>
  <si>
    <t>template_driveway_repeater_linkquality_percentage</t>
  </si>
  <si>
    <t>template_landing_repeater_linkquality_percentage</t>
  </si>
  <si>
    <t>template_garden_repeater_linkquality_percentage</t>
  </si>
  <si>
    <t>template_deck_fans_outlet_linkquality_percentage</t>
  </si>
  <si>
    <t>template_kitchen_fan_outlet_linkquality_percentage</t>
  </si>
  <si>
    <t>template_edwin_wardrobe_outlet_linkquality_percentage</t>
  </si>
  <si>
    <t>Zigbee Link Quality</t>
  </si>
  <si>
    <t>Radio Link Quality</t>
  </si>
  <si>
    <t>network_refresh_zigbee_router_lqi</t>
  </si>
  <si>
    <t>Refresh State</t>
  </si>
  <si>
    <t>mdi:wifi-refresh</t>
  </si>
  <si>
    <t>network_certifcate_expiry</t>
  </si>
  <si>
    <t>Certifcate Expiry</t>
  </si>
  <si>
    <t>mdi:cloud-lock</t>
  </si>
  <si>
    <t>expiry_s</t>
  </si>
  <si>
    <t>duration</t>
  </si>
  <si>
    <t>data_rate</t>
  </si>
  <si>
    <t>{% if value_json is defined and value_json.fields is defined and value_json.fields.ping_med_ms is defined %}
  {{ value_json.fields.ping_med_ms | int(0) }}
{% else %}
  {{ """" }}
{% endif %}</t>
  </si>
  <si>
    <t>{% if value_json is defined and value_json.fields is defined and value_json.fields.upload_mbps is defined %}
  {{ value_json.fields.upload_mbps | float(0) | round(2) }}
{% else %}
  {{ "" }}
{% endif %}</t>
  </si>
  <si>
    <t>{% if value_json is defined and value_json.fields is defined and value_json.fields.download_mbps is defined %}
  {{ value_json.fields.download_mbps | float(0) | round(2) }}
{% else %}
  {{ "" }}
{% endif %}</t>
  </si>
  <si>
    <t>{% if value_json is defined and value_json.fields is defined and value_json.fields.expiry_s is defined %}
  {{ ((value_json.fields.expiry_s | int(0)) / 60 / 60 / 24) | round(2) }}
{% else %}
  {{ "" }}
{% endif %}</t>
  </si>
  <si>
    <t>Internet Telemetry</t>
  </si>
  <si>
    <t>Fan,s Fan</t>
  </si>
  <si>
    <t>Fans,Fan</t>
  </si>
  <si>
    <t>Main Light,s Main Light</t>
  </si>
  <si>
    <t>Main Light</t>
  </si>
  <si>
    <t>Main Lights,Main Light</t>
  </si>
  <si>
    <t>Fan Light</t>
  </si>
  <si>
    <t>Downlights,Downlight</t>
  </si>
  <si>
    <t>Pedestals</t>
  </si>
  <si>
    <t>Festoons</t>
  </si>
  <si>
    <t>Spotlights</t>
  </si>
  <si>
    <t>Temperature,s Temperature</t>
  </si>
  <si>
    <t>10.0.4.56</t>
  </si>
  <si>
    <t>dc:e5:5b:4c:e9:69</t>
  </si>
  <si>
    <t>parents_move</t>
  </si>
  <si>
    <t>kitchen_five</t>
  </si>
  <si>
    <t>kitchen_move</t>
  </si>
  <si>
    <t>lounge_arc</t>
  </si>
  <si>
    <t>kitchen_move_battery</t>
  </si>
  <si>
    <t>parents_move_battery</t>
  </si>
  <si>
    <t>Lounge Arc</t>
  </si>
  <si>
    <t>Kitchen Move</t>
  </si>
  <si>
    <t>Kitchen Five</t>
  </si>
  <si>
    <t>Parents Move</t>
  </si>
  <si>
    <t>study_lamp</t>
  </si>
  <si>
    <t>Study Lamp</t>
  </si>
  <si>
    <t>0x00178801040e2034</t>
  </si>
  <si>
    <t>powercalc_config</t>
  </si>
  <si>
    <t>Audio Visual Devices</t>
  </si>
  <si>
    <t>REQUIRED for Powercalc</t>
  </si>
  <si>
    <t>OPTIONAL for Powercalc</t>
  </si>
  <si>
    <t>MIddle level powercalc group</t>
  </si>
  <si>
    <t>Bottom level powercalc group</t>
  </si>
  <si>
    <t>Powercalc config</t>
  </si>
  <si>
    <t>powercalc_group_1</t>
  </si>
  <si>
    <t>powercalc_group_2</t>
  </si>
  <si>
    <t>powercalc_group_3</t>
  </si>
  <si>
    <t>powercalc_group_4</t>
  </si>
  <si>
    <t>standby_power: 1.3
linear:
  min_power: 2.5
  max_power: 31.1</t>
  </si>
  <si>
    <t>homeassistant:
  expire_after: 3600</t>
  </si>
  <si>
    <t>homeassistant:
  expire_after: 3600
  linkquality:
    enabled_by_default: true
  last_seen:
    enabled_by_default: true</t>
  </si>
  <si>
    <t>transition: 1
optimistic: true
off_state: 'all_members_off'</t>
  </si>
  <si>
    <t>transition: 4
optimistic: true
off_state: 'all_members_off'</t>
  </si>
  <si>
    <t>Home Base</t>
  </si>
  <si>
    <t>Home Peak</t>
  </si>
  <si>
    <t>Servers &amp; Network</t>
  </si>
  <si>
    <t>lights_power</t>
  </si>
  <si>
    <t>fans_power</t>
  </si>
  <si>
    <t>lights_energy_daily</t>
  </si>
  <si>
    <t>fans_energy_daily</t>
  </si>
  <si>
    <t>BASICR2</t>
  </si>
  <si>
    <t>servers_network_power</t>
  </si>
  <si>
    <t>servers_network_energy_daily</t>
  </si>
  <si>
    <t>model: Nest Hub 2gen</t>
  </si>
  <si>
    <t>Whitegoods Discretionary</t>
  </si>
  <si>
    <t>Whitegoods Continuous</t>
  </si>
  <si>
    <t>name: Ada Main Fan Light
unique_id: ada_main_light_fan
linear:
  min_power: 0.5
  max_power: 16.3</t>
  </si>
  <si>
    <t>name: Edwin Main Fan Light
unique_id: edwin_main_light_fan
linear:
  min_power: 0.5
  max_power: 16.3</t>
  </si>
  <si>
    <t>name: Lounge Fan Light
unique_id: lounge_light_fan
linear:
  min_power: 0.5
  max_power: 16.3</t>
  </si>
  <si>
    <t>10.5.2</t>
  </si>
  <si>
    <t>10.0.2.13</t>
  </si>
  <si>
    <t>2a:e0:4c:68:06:a1</t>
  </si>
  <si>
    <t>Powercalc</t>
  </si>
  <si>
    <t>kitchen_fridge_power</t>
  </si>
  <si>
    <t>deck_freezer_power</t>
  </si>
  <si>
    <t>study_outlet_power</t>
  </si>
  <si>
    <t>office_outlet_power</t>
  </si>
  <si>
    <t>kitchen_fridge_energy_daily</t>
  </si>
  <si>
    <t>deck_freezer_energy_daily</t>
  </si>
  <si>
    <t>study_outlet_energy_daily</t>
  </si>
  <si>
    <t>office_outlet_energy_daily</t>
  </si>
  <si>
    <t>powercalc_enable</t>
  </si>
  <si>
    <t>Enable powercalc to track this entity</t>
  </si>
  <si>
    <t>True</t>
  </si>
  <si>
    <t>All Fans</t>
  </si>
  <si>
    <t>All Lights</t>
  </si>
  <si>
    <t>Top level powercalc group</t>
  </si>
  <si>
    <t>Lounge Sub</t>
  </si>
  <si>
    <t>mdi:speaker</t>
  </si>
  <si>
    <t>audio_visual_devices_power</t>
  </si>
  <si>
    <t>Audio/Visual Devices</t>
  </si>
  <si>
    <t>audio_visual_devices_energy_daily</t>
  </si>
  <si>
    <t>custom_config</t>
  </si>
  <si>
    <t>OPTIONAL for Network</t>
  </si>
  <si>
    <t>Provide a custom config datum</t>
  </si>
  <si>
    <t>5c:a6:e6:25:59:03</t>
  </si>
  <si>
    <t>10.0.6.91</t>
  </si>
  <si>
    <t>10.0.6.92</t>
  </si>
  <si>
    <t>Servers</t>
  </si>
  <si>
    <t>Network</t>
  </si>
  <si>
    <t>5c:a6:e6:25:59:c0</t>
  </si>
  <si>
    <t>5c:a6:e6:25:56:a7</t>
  </si>
  <si>
    <t>Server Meg</t>
  </si>
  <si>
    <t>Server Flo</t>
  </si>
  <si>
    <t>template_lounge_air_purifier_proxy</t>
  </si>
  <si>
    <t>template_dining_air_purifier_proxy</t>
  </si>
  <si>
    <t>Powercalc Proxy</t>
  </si>
  <si>
    <t>standby_power: 0.5
linear:
  attribute: fan_speed
  calibrate:
    - 0 -&gt; 0
    - 1 -&gt; 1.7
    - 2 -&gt; 3.6
    - 3 -&gt; 8.1
    - 4 -&gt; 16.6
    - 5 -&gt; 21.9</t>
  </si>
  <si>
    <t>template_kitchen_move_proxy</t>
  </si>
  <si>
    <t>template_parents_move_proxy</t>
  </si>
  <si>
    <t>Five</t>
  </si>
  <si>
    <t>standby_power: 0
linear:
  attribute: charging_state
  calibrate:
    - 0 -&gt; 0
    - 1 -&gt; 5
    - 5 -&gt; 15
    - 100 -&gt; 45</t>
  </si>
  <si>
    <t>garden_repeater_linkquality</t>
  </si>
  <si>
    <t>landing_repeater_linkquality</t>
  </si>
  <si>
    <t>driveway_repeater_linkquality</t>
  </si>
  <si>
    <t>standby_power: 0
fixed:
  power: 0.4</t>
  </si>
  <si>
    <t>standby_power: 0.2
fixed:
  power: 0.5</t>
  </si>
  <si>
    <t>Zigbee Repeaters</t>
  </si>
  <si>
    <t>ada_tablet</t>
  </si>
  <si>
    <t>Ada Tablet</t>
  </si>
  <si>
    <t>mdi:tablet</t>
  </si>
  <si>
    <t>32:4c:57:35:08:8d</t>
  </si>
  <si>
    <t>10.0.4.57</t>
  </si>
  <si>
    <t>10.0.4.58</t>
  </si>
  <si>
    <t>13</t>
  </si>
  <si>
    <t>edwin_tablet</t>
  </si>
  <si>
    <t>Edwin Tablet</t>
  </si>
  <si>
    <t>all_standby_power</t>
  </si>
  <si>
    <t>power_sensor_id: sensor.all_standby_power
energy_sensor_id: sensor.all_standby_energy</t>
  </si>
  <si>
    <t>all_standby</t>
  </si>
  <si>
    <t>Standby Power</t>
  </si>
  <si>
    <t>all_standby_energy_daily</t>
  </si>
  <si>
    <t>12:93:f0:d4:3f:cb</t>
  </si>
  <si>
    <t>kitchen_fan_plug</t>
  </si>
  <si>
    <t>kitchen_downlights_plug</t>
  </si>
  <si>
    <t>deck_festoons_plug</t>
  </si>
  <si>
    <t>landing_festoons_plug</t>
  </si>
  <si>
    <t>bathroom_rails_plug</t>
  </si>
  <si>
    <t>lounge_sub_plug</t>
  </si>
  <si>
    <t>study_outlet_plug</t>
  </si>
  <si>
    <t>office_outlet_plug</t>
  </si>
  <si>
    <t>kitchen_dish_washer_plug</t>
  </si>
  <si>
    <t>laundry_clothes_dryer_plug</t>
  </si>
  <si>
    <t>laundry_washing_machine_plug</t>
  </si>
  <si>
    <t>kitchen_coffee_machine_plug</t>
  </si>
  <si>
    <t>kitchen_fridge_plug</t>
  </si>
  <si>
    <t>deck_freezer_plug</t>
  </si>
  <si>
    <t>study_battery_charger_plug</t>
  </si>
  <si>
    <t>laundry_vacuum_charger_plug</t>
  </si>
  <si>
    <t>rack_outlet_plug</t>
  </si>
  <si>
    <t>rack_internet_modem_plug</t>
  </si>
  <si>
    <t>All Standby</t>
  </si>
  <si>
    <t>ensuite_sconces</t>
  </si>
  <si>
    <t>ensuite_sconces_bulb_1</t>
  </si>
  <si>
    <t>ensuite_sconces_bulb_2</t>
  </si>
  <si>
    <t>ensuite_sconces_bulb_3</t>
  </si>
  <si>
    <t>Ensuite Sconces</t>
  </si>
  <si>
    <t>Sconces</t>
  </si>
  <si>
    <t>1.0.012</t>
  </si>
  <si>
    <t>0x2c1165fffe168c7e</t>
  </si>
  <si>
    <t>TRADFRI 470 lm</t>
  </si>
  <si>
    <t>0x2c1165fffea5cd4b</t>
  </si>
  <si>
    <t>0x2c1165fffea89f5f</t>
  </si>
  <si>
    <t>0x2c1165fffea8c4d8</t>
  </si>
  <si>
    <t>0x2c1165fffeb07271</t>
  </si>
  <si>
    <t>hallway_sconces</t>
  </si>
  <si>
    <t>hallway_sconces_bulb_1</t>
  </si>
  <si>
    <t>Hallway Sconces</t>
  </si>
  <si>
    <t>0x2c1165fffe12d5c4</t>
  </si>
  <si>
    <t>0x2c1165fffe109407</t>
  </si>
  <si>
    <t>bathroom_sconces</t>
  </si>
  <si>
    <t>bathroom_sconces_bulb_1</t>
  </si>
  <si>
    <t>bathroom_sconces_bulb_2</t>
  </si>
  <si>
    <t>Bathroom Sconces</t>
  </si>
  <si>
    <t>0x2c1165fffe2787f0</t>
  </si>
  <si>
    <t>0x2c1165fffe18e424</t>
  </si>
  <si>
    <t>Jane Bedside</t>
  </si>
  <si>
    <t>Graham Bedside</t>
  </si>
  <si>
    <t>parents_jane_bedside</t>
  </si>
  <si>
    <t>parents_jane_bedside_bulb_1</t>
  </si>
  <si>
    <t>parents_graham_bedside</t>
  </si>
  <si>
    <t>parents_graham_bedside_bulb_1</t>
  </si>
  <si>
    <t>lighting_reset_adaptive_lighting_hallway_sconces</t>
  </si>
  <si>
    <t>Sconces Reset</t>
  </si>
  <si>
    <t>lighting_reset_adaptive_lighting_parents_jane_bedside</t>
  </si>
  <si>
    <t>lighting_reset_adaptive_lighting_parents_graham_bedside</t>
  </si>
  <si>
    <t>Jane Bedside Reset</t>
  </si>
  <si>
    <t>Graham Bedside Reset</t>
  </si>
  <si>
    <t>lighting_reset_adaptive_lighting_study_lamp</t>
  </si>
  <si>
    <t>lighting_reset_adaptive_lighting_bathroom_sconces</t>
  </si>
  <si>
    <t>lighting_reset_adaptive_lighting_ensuite_sconces</t>
  </si>
  <si>
    <t>Sconces,Bedside,Jane,Jane Bedside</t>
  </si>
  <si>
    <t>Sconces,Bedside,Graham,Graham Bedside</t>
  </si>
  <si>
    <t>switch.adaptive_lighting_ambient</t>
  </si>
  <si>
    <t>switch.adaptive_lighting_night</t>
  </si>
  <si>
    <t>switch.adaptive_lighting_task_narrowband</t>
  </si>
  <si>
    <t>switch.adaptive_lighting_ambient_dimming</t>
  </si>
  <si>
    <t>switch.adaptive_lighting_task</t>
  </si>
  <si>
    <t>lighting_reset_adaptive_lighting_all</t>
  </si>
  <si>
    <t>13.0.0</t>
  </si>
  <si>
    <t>10.0.6.100</t>
  </si>
  <si>
    <t>rack_fans_plug</t>
  </si>
  <si>
    <t>10.0.6.101</t>
  </si>
  <si>
    <t>tasmota_device_config</t>
  </si>
  <si>
    <t>The Tasmota device config</t>
  </si>
  <si>
    <t>OPTIONAL for Tasmota</t>
  </si>
  <si>
    <t>OPTIONAL for MQTT</t>
  </si>
  <si>
    <t>Topic to publish commands to be sent to the device</t>
  </si>
  <si>
    <t>command_topic</t>
  </si>
  <si>
    <t>optimistic</t>
  </si>
  <si>
    <t>"true" or "false", put device in optimistic mode</t>
  </si>
  <si>
    <t>true</t>
  </si>
  <si>
    <t>power</t>
  </si>
  <si>
    <t>energy</t>
  </si>
  <si>
    <t>Current Power</t>
  </si>
  <si>
    <t>Total Energy</t>
  </si>
  <si>
    <t>availability_topic</t>
  </si>
  <si>
    <t>Topic to publish availibility status messages</t>
  </si>
  <si>
    <t>payload_available</t>
  </si>
  <si>
    <t>payload_not_available</t>
  </si>
  <si>
    <t>Online</t>
  </si>
  <si>
    <t>Offline</t>
  </si>
  <si>
    <t>Payload when available</t>
  </si>
  <si>
    <t>Payload when unavailable</t>
  </si>
  <si>
    <t>payload_on</t>
  </si>
  <si>
    <t>payload_off</t>
  </si>
  <si>
    <t>Payload when switch is on</t>
  </si>
  <si>
    <t>Payload when switch is off</t>
  </si>
  <si>
    <t>10.0.6.102</t>
  </si>
  <si>
    <t>c0:49:ef:cc:55:84</t>
  </si>
  <si>
    <t>POWR316D</t>
  </si>
  <si>
    <t>ON</t>
  </si>
  <si>
    <t>OFF</t>
  </si>
  <si>
    <t>switch.adaptive_lighting_ambient_narrowband_dimming</t>
  </si>
  <si>
    <t>4c:eb:d6:b5:f4:6c</t>
  </si>
  <si>
    <t>10.0.6.103</t>
  </si>
  <si>
    <t>template_kitchen_fan_plug_proxy</t>
  </si>
  <si>
    <t>old_rack_outlet_plug</t>
  </si>
  <si>
    <t>old_kitchen_downlights_plug</t>
  </si>
  <si>
    <t>template_old_rack_outlet_plug_proxy</t>
  </si>
  <si>
    <t>old_kitchen_fan_plug</t>
  </si>
  <si>
    <t>c0:49:ef:d1:bc:60</t>
  </si>
  <si>
    <t>10.0.6.104</t>
  </si>
  <si>
    <t>template_old_kitchen_fan_plug_proxy</t>
  </si>
  <si>
    <t>kitchen_fan_plug_energy_power</t>
  </si>
  <si>
    <t>kitchen_fan_plug_energy_total</t>
  </si>
  <si>
    <t>ada_lamp_bulb_1</t>
  </si>
  <si>
    <t>edwin_lamp_bulb_1</t>
  </si>
  <si>
    <t>edwin_night_light_bulb_1</t>
  </si>
  <si>
    <t>hallway_main_bulb_1</t>
  </si>
  <si>
    <t>hallway_main_bulb_2</t>
  </si>
  <si>
    <t>hallway_main_bulb_3</t>
  </si>
  <si>
    <t>hallway_main_bulb_4</t>
  </si>
  <si>
    <t>dining_main_bulb_1</t>
  </si>
  <si>
    <t>dining_main_bulb_2</t>
  </si>
  <si>
    <t>dining_main_bulb_3</t>
  </si>
  <si>
    <t>dining_main_bulb_4</t>
  </si>
  <si>
    <t>dining_main_bulb_5</t>
  </si>
  <si>
    <t>dining_main_bulb_6</t>
  </si>
  <si>
    <t>lounge_main_bulb_1</t>
  </si>
  <si>
    <t>lounge_main_bulb_2</t>
  </si>
  <si>
    <t>lounge_main_bulb_3</t>
  </si>
  <si>
    <t>lounge_lamp_bulb_1</t>
  </si>
  <si>
    <t>parents_main_bulb_1</t>
  </si>
  <si>
    <t>parents_main_bulb_2</t>
  </si>
  <si>
    <t>parents_main_bulb_3</t>
  </si>
  <si>
    <t>study_lamp_bulb_1</t>
  </si>
  <si>
    <t>kitchen_main_bulb_1</t>
  </si>
  <si>
    <t>kitchen_main_bulb_2</t>
  </si>
  <si>
    <t>kitchen_main_bulb_3</t>
  </si>
  <si>
    <t>kitchen_main_bulb_4</t>
  </si>
  <si>
    <t>template_old_kitchen_downlights_plug_proxy</t>
  </si>
  <si>
    <t>laundry_main_bulb_1</t>
  </si>
  <si>
    <t>pantry_main_bulb_1</t>
  </si>
  <si>
    <t>office_main_bulb_1</t>
  </si>
  <si>
    <t>bathroom_main_bulb_1</t>
  </si>
  <si>
    <t>ensuite_main_bulb_1</t>
  </si>
  <si>
    <t>wardrobe_main_bulb_1</t>
  </si>
  <si>
    <t>template_deck_festoons_plug_proxy</t>
  </si>
  <si>
    <t>template_landing_festoons_plug_proxy</t>
  </si>
  <si>
    <t>garden_pedestals_bulb_1</t>
  </si>
  <si>
    <t>garden_pedestals_bulb_2</t>
  </si>
  <si>
    <t>garden_pedestals_bulb_3</t>
  </si>
  <si>
    <t>garden_pedestals_bulb_4</t>
  </si>
  <si>
    <t>tree_spotlights_bulb_1</t>
  </si>
  <si>
    <t>tree_spotlights_bulb_2</t>
  </si>
  <si>
    <t>template_bathroom_rails_plug_proxy</t>
  </si>
  <si>
    <t>template_lounge_sub_plug_proxy</t>
  </si>
  <si>
    <t>template_study_outlet_plug_proxy</t>
  </si>
  <si>
    <t>template_office_outlet_plug_proxy</t>
  </si>
  <si>
    <t>template_kitchen_dish_washer_plug_proxy</t>
  </si>
  <si>
    <t>template_laundry_clothes_dryer_plug_proxy</t>
  </si>
  <si>
    <t>template_laundry_washing_machine_plug_proxy</t>
  </si>
  <si>
    <t>template_kitchen_coffee_machine_plug_proxy</t>
  </si>
  <si>
    <t>template_kitchen_fridge_plug_proxy</t>
  </si>
  <si>
    <t>template_deck_freezer_plug_proxy</t>
  </si>
  <si>
    <t>template_study_battery_charger_plug_proxy</t>
  </si>
  <si>
    <t>template_laundry_vacuum_charger_plug_proxy</t>
  </si>
  <si>
    <t>template_rack_outlet_plug_proxy</t>
  </si>
  <si>
    <t>rack_outlet_plug_energy_power</t>
  </si>
  <si>
    <t>rack_outlet_plug_energy_total</t>
  </si>
  <si>
    <t>template_rack_internet_modem_plug_proxy</t>
  </si>
  <si>
    <t>{{ value }}</t>
  </si>
  <si>
    <t>standby_power: 0.6
fixed:
  power: 16.2</t>
  </si>
  <si>
    <t>{ "hue_power_on_behavior":"on", "hue_power_on_brightness":254, "hue_power_on_color_temperature":65535, "color_temp_startup":65535 }</t>
  </si>
  <si>
    <t>{ "hue_power_on_behavior":"on", "hue_power_on_brightness":3, "hue_power_on_color_temperature":500, "color_temp_startup":500 }</t>
  </si>
  <si>
    <t>{ "hue_power_on_behavior":"on", "hue_power_on_brightness":3, "hue_power_on_color_temperature":65535, "color_temp_startup":65535 }</t>
  </si>
  <si>
    <t>{ "power_on_behavior":"on", "color_temp_startup":65535 }</t>
  </si>
  <si>
    <t>{ "hue_power_on_behavior":"on", "hue_power_on_brightness":254, "hue_power_on_color_temperature":250, "color_temp_startup":250 }</t>
  </si>
  <si>
    <t>{ "hue_power_on_behavior":"off" }</t>
  </si>
  <si>
    <t>{ "led":"False" }</t>
  </si>
  <si>
    <t>{ "led":"True" }</t>
  </si>
  <si>
    <t>standby_power: 0.6
fixed:
  power: 35.2</t>
  </si>
  <si>
    <t>template_old_roof_network_switch_plug_proxy</t>
  </si>
  <si>
    <t>old_roof_network_switch_plug</t>
  </si>
  <si>
    <t>10.0.6.105</t>
  </si>
  <si>
    <t>40:22:d8:62:9e:38</t>
  </si>
  <si>
    <t>TV</t>
  </si>
  <si>
    <t>device_proxy_type</t>
  </si>
  <si>
    <t>Type of device that entity is proxying</t>
  </si>
  <si>
    <t>TV Speaker</t>
  </si>
  <si>
    <t>Sconces Bulb 1</t>
  </si>
  <si>
    <t>Sconces Bulb 2</t>
  </si>
  <si>
    <t>Jane Bedside Bulb 1</t>
  </si>
  <si>
    <t>Graham Bedside Bulb 1</t>
  </si>
  <si>
    <t>Sconces Bulb 3</t>
  </si>
  <si>
    <t>Repeater</t>
  </si>
  <si>
    <t>ASYSTEM_VERSION</t>
  </si>
  <si>
    <t>Home Coach V3</t>
  </si>
  <si>
    <t>Module</t>
  </si>
  <si>
    <t>Base Module</t>
  </si>
  <si>
    <t>Weather Station V3</t>
  </si>
  <si>
    <t>Lamp Bulb 1</t>
  </si>
  <si>
    <t>Night Light Bulb 1</t>
  </si>
  <si>
    <t>Main</t>
  </si>
  <si>
    <t>Main Bulb 1</t>
  </si>
  <si>
    <t>Main Bulb 2</t>
  </si>
  <si>
    <t>Main Bulb 3</t>
  </si>
  <si>
    <t>Main Bulb 4</t>
  </si>
  <si>
    <t>Main Bulb 5</t>
  </si>
  <si>
    <t>Main Bulb 6</t>
  </si>
  <si>
    <t>Pedestals Bulb 1</t>
  </si>
  <si>
    <t>Pedestals Bulb 2</t>
  </si>
  <si>
    <t>Pedestals Bulb 3</t>
  </si>
  <si>
    <t>Pedestals Bulb 4</t>
  </si>
  <si>
    <t>Pedestals Bulb 5</t>
  </si>
  <si>
    <t>Pedestals Bulb 6</t>
  </si>
  <si>
    <t>Pedestals Bulb 7</t>
  </si>
  <si>
    <t>Pedestals Bulb 8</t>
  </si>
  <si>
    <t>Spotlights Bulb 1</t>
  </si>
  <si>
    <t>Spotlights Bulb 2</t>
  </si>
  <si>
    <t>Spotlights Bulb 3</t>
  </si>
  <si>
    <t>Fans Outlet</t>
  </si>
  <si>
    <t>Fan Outlet</t>
  </si>
  <si>
    <t>Wardrobe Outlet</t>
  </si>
  <si>
    <t>East Fan</t>
  </si>
  <si>
    <t>West Fan</t>
  </si>
  <si>
    <t>Outlet</t>
  </si>
  <si>
    <t>Downlights</t>
  </si>
  <si>
    <t>Rails</t>
  </si>
  <si>
    <t>Sub</t>
  </si>
  <si>
    <t>Fridge</t>
  </si>
  <si>
    <t>Freezer</t>
  </si>
  <si>
    <t>Modem</t>
  </si>
  <si>
    <t>USW-24-PoE Gen2</t>
  </si>
  <si>
    <t>US-8-60W Gen1</t>
  </si>
  <si>
    <t>UAP-AC-M Gen2</t>
  </si>
  <si>
    <t>UAP-AC-Pro Gen2</t>
  </si>
  <si>
    <t>UDM-Pro Rev8</t>
  </si>
  <si>
    <t>UDM</t>
  </si>
  <si>
    <t>USW</t>
  </si>
  <si>
    <t>UAP</t>
  </si>
  <si>
    <t>Scales</t>
  </si>
  <si>
    <t>Cube Remote</t>
  </si>
  <si>
    <t>Lock</t>
  </si>
  <si>
    <t>MacBook Pro Late 2013 (11,3)</t>
  </si>
  <si>
    <t>Flo</t>
  </si>
  <si>
    <t>MacMini Late 2012 (6,1)</t>
  </si>
  <si>
    <t>Liz</t>
  </si>
  <si>
    <t>MacMini Mid 2011 (5,2)</t>
  </si>
  <si>
    <t>Nel</t>
  </si>
  <si>
    <t>MacMini Mid 2011 (5,3)</t>
  </si>
  <si>
    <t>MacMini Late 2014 (7,1)</t>
  </si>
  <si>
    <t>Meg</t>
  </si>
  <si>
    <t>Mae</t>
  </si>
  <si>
    <t>Pi 3 Model B</t>
  </si>
  <si>
    <t>Lia</t>
  </si>
  <si>
    <t>Sensor</t>
  </si>
  <si>
    <t>Nest Hub Gen2</t>
  </si>
  <si>
    <t>Apple TV Gen4</t>
  </si>
  <si>
    <t>Move A100</t>
  </si>
  <si>
    <t>Five C100</t>
  </si>
  <si>
    <t>Arc A102</t>
  </si>
  <si>
    <t>HomePod Gen1</t>
  </si>
  <si>
    <t>1.56.356012</t>
  </si>
  <si>
    <t>1.69.362882</t>
  </si>
  <si>
    <t>Pixel Tablet Gen1</t>
  </si>
  <si>
    <t>Telegraf Python Script</t>
  </si>
  <si>
    <t>10.0.6.106</t>
  </si>
  <si>
    <t>ec:fa:bc:50:61:07</t>
  </si>
  <si>
    <t>old_deck_festoons_plug</t>
  </si>
  <si>
    <t>template_old_deck_festoons_plug_proxy</t>
  </si>
  <si>
    <t>template_old_landing_festoons_plug_proxy</t>
  </si>
  <si>
    <t>old_landing_festoons_plug</t>
  </si>
  <si>
    <t>deck_festoons_plug_temperature</t>
  </si>
  <si>
    <t>deck_festoons_plug_humidity</t>
  </si>
  <si>
    <t>landing_festoons_plug_temperature</t>
  </si>
  <si>
    <t>standby_power: 0
fixed:
  power: 31</t>
  </si>
  <si>
    <t>standby_power: 0
fixed:
  power: 4.5</t>
  </si>
  <si>
    <t>10.0.6.107</t>
  </si>
  <si>
    <t>10.0.6.108</t>
  </si>
  <si>
    <t>34:86:5d:fc:b2:20</t>
  </si>
  <si>
    <t>34:86:5d:fd:11:e4</t>
  </si>
  <si>
    <t>0x</t>
  </si>
  <si>
    <t>MacBook</t>
  </si>
  <si>
    <t>MacMini</t>
  </si>
  <si>
    <t>RaspbPi</t>
  </si>
  <si>
    <t>Script</t>
  </si>
  <si>
    <t>_device_name_prefix_custom</t>
  </si>
  <si>
    <t>_device_name_prefix_default</t>
  </si>
  <si>
    <t>_device_name_suffix</t>
  </si>
  <si>
    <t>MacBook Flo</t>
  </si>
  <si>
    <t>MacMini Meg</t>
  </si>
  <si>
    <t>iPhone</t>
  </si>
  <si>
    <t>iPhone 13</t>
  </si>
  <si>
    <t>16.1</t>
  </si>
  <si>
    <t>Net</t>
  </si>
  <si>
    <t>String to overide default name prefix</t>
  </si>
  <si>
    <t>String that prefixes name by default</t>
  </si>
  <si>
    <t>String that suffixes the name</t>
  </si>
  <si>
    <t>4.10.2</t>
  </si>
  <si>
    <t>6.5.28</t>
  </si>
  <si>
    <t>6.5.59</t>
  </si>
  <si>
    <t>standby_power: 0.5
unavailable_power: 0
fixed:
  power: 0.9</t>
  </si>
  <si>
    <t>standby_power: 1.54
unavailable_power: 0
fixed:
  power: 2.19</t>
  </si>
  <si>
    <t>standby_power: 1.5
unavailable_power: 0
fixed:
  power: 2</t>
  </si>
  <si>
    <t>lounge_tv_plug</t>
  </si>
  <si>
    <t>template_lounge_tv_plug_proxy</t>
  </si>
  <si>
    <t>template_ada_tablet_plug_proxy</t>
  </si>
  <si>
    <t>ada_tablet_plug</t>
  </si>
  <si>
    <t>template_server_flo_plug_proxy</t>
  </si>
  <si>
    <t>server_flo_plug</t>
  </si>
  <si>
    <t>template_server_meg_plug_proxy</t>
  </si>
  <si>
    <t>server_meg_plug</t>
  </si>
  <si>
    <t>coffee_machine_power</t>
  </si>
  <si>
    <t>battery_charger_power</t>
  </si>
  <si>
    <t>vacuum_charger_power</t>
  </si>
  <si>
    <t>pool_filter_power</t>
  </si>
  <si>
    <t>water_booster_power</t>
  </si>
  <si>
    <t>dish_washer_power</t>
  </si>
  <si>
    <t>clothes_dryer_power</t>
  </si>
  <si>
    <t>washing_machine_power</t>
  </si>
  <si>
    <t>towel_rails_power</t>
  </si>
  <si>
    <t>coffee_machine_energy_daily</t>
  </si>
  <si>
    <t>battery_charger_energy_daily</t>
  </si>
  <si>
    <t>vacuum_charger_energy_daily</t>
  </si>
  <si>
    <t>pool_filter_energy_daily</t>
  </si>
  <si>
    <t>water_booster_energy_daily</t>
  </si>
  <si>
    <t>dish_washer_energy_daily</t>
  </si>
  <si>
    <t>clothes_dryer_energy_daily</t>
  </si>
  <si>
    <t>washing_machine_energy_daily</t>
  </si>
  <si>
    <t>towel_rails_energy_daily</t>
  </si>
  <si>
    <t>template_ceiling_water_booster_plug_proxy</t>
  </si>
  <si>
    <t>ceiling_water_booster_plug</t>
  </si>
  <si>
    <t>ceiling_water_booster_plug_energy_power</t>
  </si>
  <si>
    <t>ceiling_water_booster_plug_energy_total</t>
  </si>
  <si>
    <t>template_ceiling_network_switch_plug_proxy</t>
  </si>
  <si>
    <t>ceiling_network_switch_plug</t>
  </si>
  <si>
    <t>ceiling_network_switch_plug_energy_power</t>
  </si>
  <si>
    <t>ceiling_network_switch_plug_energy_total</t>
  </si>
  <si>
    <t>template_garden_pool_filter_plug_proxy</t>
  </si>
  <si>
    <t>garden_pool_filter_plug</t>
  </si>
  <si>
    <t>garden_pool_filter_plug_energy_power</t>
  </si>
  <si>
    <t>garden_pool_filter_plug_energy_total</t>
  </si>
  <si>
    <t>mdi:pool</t>
  </si>
  <si>
    <t>{ "PowerOnState":0, "PowerRetain":"ON", "StatusRetain":"ON", "SensorRetain":"OFF", "TelePeriod":10 }</t>
  </si>
  <si>
    <t>{{ value_json['ENERGY']['Power'] }}</t>
  </si>
  <si>
    <t>{{ value_json['ENERGY']['Total'] }}</t>
  </si>
  <si>
    <t>{ "PowerOnState":1, "PowerRetain":"ON", "StatusRetain":"ON", "SensorRetain":"OFF" }</t>
  </si>
  <si>
    <t>{ "PowerOnState":0, "PowerRetain":"ON", "StatusRetain":"ON", "SensorRetain":"OFF", "TelePeriod":10, "PowerDelta1":25, "PowerDelta2":0, "PowerDelta3":0, "PowerLow":0, "PowerHigh":0, "VoltageLow":0, "VoltageHigh":0, "CurrentLow":0, "CurrentHigh":0 }</t>
  </si>
  <si>
    <t>{ "PowerOnState":1, "PowerRetain":"ON", "StatusRetain":"ON", "SensorRetain":"OFF", "TelePeriod":10, "PowerDelta1":25, "PowerDelta2":0, "PowerDelta3":0, "PowerLow":0, "PowerHigh":0, "VoltageLow":0, "VoltageHigh":0, "CurrentLow":0, "CurrentHigh":0 }</t>
  </si>
  <si>
    <t>{ "PowerOnState":0, "PowerRetain":"ON", "StatusRetain":"ON", "SensorRetain":"OFF" }</t>
  </si>
  <si>
    <t>SONOFF</t>
  </si>
  <si>
    <t>THR316D / SI7021</t>
  </si>
  <si>
    <t>THR316D / DS18x20</t>
  </si>
  <si>
    <t>{{ value_json['DS18B20']['Temperature'] if (value_json['DS18B20']['Temperature'] is defined and (value_json['DS18B20']['Temperature'] | float(-200) &gt; -100) and (value_json['DS18B20']['Temperature'] | float(200) &lt; 100)) else (states('sensor.landing_festoons_plug_temperature') | float(None)) }}</t>
  </si>
  <si>
    <t>{{ value_json['SI7021']['Humidity'] if (value_json['SI7021']['Humidity'] is defined and (value_json['SI7021']['Humidity'] | float(-200) &gt; 0) and (value_json['SI7021']['Humidity'] | float(200) &lt; 101)) else (states('sensor.deck_festoons_plug_humidity') | float(None)) }}</t>
  </si>
  <si>
    <t>{{ value_json['SI7021']['Temperature'] if (value_json['SI7021']['Temperature'] is defined and (value_json['SI7021']['Temperature'] | float(-200) &gt; -100) and (value_json['SI7021']['Temperature'] | float(200) &lt; 100)) else (states('sensor.deck_festoons_plug_temperature') | float(None)) }}</t>
  </si>
  <si>
    <t>16:a2:af:ac:63:01</t>
  </si>
  <si>
    <t>DigiTemp</t>
  </si>
  <si>
    <t>rack_top_temperature</t>
  </si>
  <si>
    <t>Rack 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</si>
</sst>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theme="0"/>
      <name val="Calibri (Body)"/>
    </font>
    <font>
      <sz val="12"/>
      <color theme="1"/>
      <name val="Calibri (Body)"/>
    </font>
    <font>
      <u/>
      <sz val="12"/>
      <color theme="0"/>
      <name val="Calibri (Body)"/>
    </font>
    <font>
      <b/>
      <sz val="12"/>
      <color theme="0"/>
      <name val="Calibri (Body)"/>
    </font>
    <font>
      <sz val="12"/>
      <color rgb="FF000000"/>
      <name val="Calibri (Body)"/>
    </font>
    <font>
      <sz val="12"/>
      <color rgb="FF212121"/>
      <name val="Calibri (Body)"/>
    </font>
    <font>
      <sz val="12"/>
      <name val="Calibri (Body)"/>
    </font>
    <font>
      <u/>
      <sz val="12"/>
      <color theme="0"/>
      <name val="Calibri"/>
      <family val="2"/>
      <scheme val="minor"/>
    </font>
    <font>
      <u/>
      <sz val="12"/>
      <color theme="4"/>
      <name val="Calibri"/>
      <family val="2"/>
      <scheme val="minor"/>
    </font>
    <font>
      <u/>
      <sz val="12"/>
      <color theme="4"/>
      <name val="Calibri (Body)"/>
    </font>
    <font>
      <sz val="12"/>
      <name val="Calibri"/>
      <family val="2"/>
      <scheme val="minor"/>
    </font>
    <font>
      <b/>
      <sz val="12"/>
      <color rgb="FFFFFFFF"/>
      <name val="Calibri (Body)"/>
    </font>
    <font>
      <sz val="12"/>
      <color rgb="FF333745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006EBF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tted">
        <color theme="4"/>
      </left>
      <right style="dotted">
        <color theme="4"/>
      </right>
      <top style="dotted">
        <color theme="4"/>
      </top>
      <bottom style="dotted">
        <color theme="4"/>
      </bottom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 style="dotted">
        <color theme="4" tint="-0.499984740745262"/>
      </bottom>
      <diagonal/>
    </border>
    <border>
      <left style="dotted">
        <color theme="4"/>
      </left>
      <right/>
      <top style="dotted">
        <color theme="4"/>
      </top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 style="thin">
        <color theme="4" tint="-0.499984740745262"/>
      </bottom>
      <diagonal/>
    </border>
    <border>
      <left style="dotted">
        <color theme="4"/>
      </left>
      <right style="dotted">
        <color theme="4"/>
      </right>
      <top/>
      <bottom style="dotted">
        <color theme="4"/>
      </bottom>
      <diagonal/>
    </border>
    <border>
      <left style="dotted">
        <color theme="4"/>
      </left>
      <right style="dotted">
        <color theme="4"/>
      </right>
      <top style="dotted">
        <color theme="4"/>
      </top>
      <bottom/>
      <diagonal/>
    </border>
    <border>
      <left style="dotted">
        <color theme="4"/>
      </left>
      <right/>
      <top style="dotted">
        <color theme="4"/>
      </top>
      <bottom/>
      <diagonal/>
    </border>
    <border>
      <left style="dotted">
        <color rgb="FF4472C4"/>
      </left>
      <right/>
      <top style="dotted">
        <color rgb="FF4472C4"/>
      </top>
      <bottom/>
      <diagonal/>
    </border>
    <border>
      <left style="dotted">
        <color theme="4" tint="-0.499984740745262"/>
      </left>
      <right style="dotted">
        <color theme="4" tint="-0.499984740745262"/>
      </right>
      <top style="dotted">
        <color theme="4" tint="-0.499984740745262"/>
      </top>
      <bottom/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5">
    <xf numFmtId="0" fontId="0" fillId="0" borderId="0" xfId="0"/>
    <xf numFmtId="49" fontId="3" fillId="0" borderId="0" xfId="0" applyNumberFormat="1" applyFont="1" applyAlignment="1">
      <alignment horizontal="left" vertical="top"/>
    </xf>
    <xf numFmtId="0" fontId="3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center"/>
    </xf>
    <xf numFmtId="49" fontId="3" fillId="2" borderId="3" xfId="0" applyNumberFormat="1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49" fontId="3" fillId="2" borderId="0" xfId="0" applyNumberFormat="1" applyFont="1" applyFill="1" applyAlignment="1">
      <alignment horizontal="left" vertical="top" wrapText="1"/>
    </xf>
    <xf numFmtId="0" fontId="5" fillId="2" borderId="2" xfId="1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/>
    </xf>
    <xf numFmtId="49" fontId="3" fillId="2" borderId="2" xfId="0" applyNumberFormat="1" applyFont="1" applyFill="1" applyBorder="1" applyAlignment="1">
      <alignment horizontal="left" vertical="top" wrapText="1"/>
    </xf>
    <xf numFmtId="0" fontId="10" fillId="2" borderId="2" xfId="1" applyFont="1" applyFill="1" applyBorder="1" applyAlignment="1">
      <alignment horizontal="left" vertical="top" wrapText="1"/>
    </xf>
    <xf numFmtId="49" fontId="11" fillId="0" borderId="0" xfId="1" applyNumberFormat="1" applyFont="1" applyFill="1" applyBorder="1" applyAlignment="1">
      <alignment horizontal="left" vertical="top"/>
    </xf>
    <xf numFmtId="49" fontId="12" fillId="0" borderId="0" xfId="1" applyNumberFormat="1" applyFont="1" applyFill="1" applyBorder="1" applyAlignment="1">
      <alignment horizontal="left" vertical="top"/>
    </xf>
    <xf numFmtId="0" fontId="3" fillId="2" borderId="2" xfId="0" applyFont="1" applyFill="1" applyBorder="1" applyAlignment="1">
      <alignment vertical="center"/>
    </xf>
    <xf numFmtId="49" fontId="3" fillId="2" borderId="3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4" fillId="0" borderId="0" xfId="0" applyFont="1" applyAlignment="1">
      <alignment horizontal="left" vertical="top"/>
    </xf>
    <xf numFmtId="49" fontId="4" fillId="0" borderId="0" xfId="0" applyNumberFormat="1" applyFont="1" applyAlignment="1">
      <alignment horizontal="left" vertical="top"/>
    </xf>
    <xf numFmtId="49" fontId="12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left" vertical="top"/>
    </xf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top"/>
    </xf>
    <xf numFmtId="1" fontId="4" fillId="0" borderId="0" xfId="0" applyNumberFormat="1" applyFont="1" applyAlignment="1">
      <alignment horizontal="left" vertical="top"/>
    </xf>
    <xf numFmtId="49" fontId="4" fillId="0" borderId="0" xfId="0" applyNumberFormat="1" applyFont="1" applyAlignment="1">
      <alignment horizontal="left" vertical="top" wrapText="1"/>
    </xf>
    <xf numFmtId="0" fontId="12" fillId="0" borderId="0" xfId="0" applyFont="1" applyAlignment="1">
      <alignment horizontal="left" vertical="top"/>
    </xf>
    <xf numFmtId="0" fontId="4" fillId="5" borderId="0" xfId="0" applyFont="1" applyFill="1" applyAlignment="1">
      <alignment horizontal="left" vertical="top"/>
    </xf>
    <xf numFmtId="0" fontId="4" fillId="5" borderId="0" xfId="0" applyFont="1" applyFill="1" applyAlignment="1">
      <alignment horizontal="left" vertical="top" wrapText="1"/>
    </xf>
    <xf numFmtId="0" fontId="4" fillId="5" borderId="0" xfId="0" applyFont="1" applyFill="1"/>
    <xf numFmtId="49" fontId="4" fillId="5" borderId="0" xfId="0" applyNumberFormat="1" applyFont="1" applyFill="1" applyAlignment="1">
      <alignment horizontal="left" vertical="top"/>
    </xf>
    <xf numFmtId="49" fontId="12" fillId="5" borderId="0" xfId="0" applyNumberFormat="1" applyFont="1" applyFill="1" applyAlignment="1">
      <alignment horizontal="left" vertical="top"/>
    </xf>
    <xf numFmtId="0" fontId="4" fillId="4" borderId="0" xfId="0" applyFont="1" applyFill="1" applyAlignment="1">
      <alignment horizontal="left" vertical="top"/>
    </xf>
    <xf numFmtId="0" fontId="4" fillId="4" borderId="0" xfId="0" applyFont="1" applyFill="1" applyAlignment="1">
      <alignment horizontal="left" vertical="top" wrapText="1"/>
    </xf>
    <xf numFmtId="0" fontId="4" fillId="4" borderId="0" xfId="0" applyFont="1" applyFill="1"/>
    <xf numFmtId="49" fontId="4" fillId="4" borderId="0" xfId="0" applyNumberFormat="1" applyFont="1" applyFill="1" applyAlignment="1">
      <alignment horizontal="left" vertical="top"/>
    </xf>
    <xf numFmtId="49" fontId="12" fillId="4" borderId="0" xfId="0" applyNumberFormat="1" applyFont="1" applyFill="1" applyAlignment="1">
      <alignment horizontal="left" vertical="top"/>
    </xf>
    <xf numFmtId="0" fontId="1" fillId="4" borderId="0" xfId="1" applyNumberFormat="1" applyFill="1" applyBorder="1" applyAlignment="1">
      <alignment horizontal="left" vertical="top"/>
    </xf>
    <xf numFmtId="0" fontId="7" fillId="4" borderId="0" xfId="0" applyFont="1" applyFill="1" applyAlignment="1">
      <alignment horizontal="left" vertical="top"/>
    </xf>
    <xf numFmtId="0" fontId="8" fillId="0" borderId="0" xfId="0" applyFont="1"/>
    <xf numFmtId="0" fontId="7" fillId="0" borderId="0" xfId="0" applyFont="1" applyAlignment="1">
      <alignment horizontal="left" vertical="top" wrapText="1"/>
    </xf>
    <xf numFmtId="0" fontId="13" fillId="0" borderId="0" xfId="0" applyFont="1" applyAlignment="1">
      <alignment horizontal="left" vertical="top"/>
    </xf>
    <xf numFmtId="49" fontId="15" fillId="0" borderId="0" xfId="0" applyNumberFormat="1" applyFont="1"/>
    <xf numFmtId="0" fontId="3" fillId="2" borderId="5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center"/>
    </xf>
    <xf numFmtId="0" fontId="3" fillId="0" borderId="6" xfId="0" applyFont="1" applyBorder="1" applyAlignment="1">
      <alignment horizontal="left" vertical="top"/>
    </xf>
    <xf numFmtId="0" fontId="3" fillId="0" borderId="7" xfId="0" applyFont="1" applyBorder="1" applyAlignment="1">
      <alignment horizontal="left" vertical="top"/>
    </xf>
    <xf numFmtId="49" fontId="3" fillId="0" borderId="7" xfId="0" applyNumberFormat="1" applyFont="1" applyBorder="1" applyAlignment="1">
      <alignment horizontal="left" vertical="top"/>
    </xf>
    <xf numFmtId="0" fontId="14" fillId="3" borderId="8" xfId="0" applyFont="1" applyFill="1" applyBorder="1" applyAlignment="1">
      <alignment horizontal="left" vertical="top"/>
    </xf>
    <xf numFmtId="0" fontId="3" fillId="0" borderId="9" xfId="0" applyFont="1" applyBorder="1" applyAlignment="1">
      <alignment horizontal="left" vertical="top"/>
    </xf>
    <xf numFmtId="49" fontId="3" fillId="0" borderId="9" xfId="0" applyNumberFormat="1" applyFont="1" applyBorder="1" applyAlignment="1">
      <alignment horizontal="left" vertical="top"/>
    </xf>
    <xf numFmtId="49" fontId="4" fillId="4" borderId="0" xfId="0" applyNumberFormat="1" applyFont="1" applyFill="1" applyAlignment="1">
      <alignment horizontal="left" vertical="top" wrapText="1"/>
    </xf>
    <xf numFmtId="0" fontId="13" fillId="4" borderId="0" xfId="0" applyFont="1" applyFill="1" applyAlignment="1">
      <alignment horizontal="left" vertical="top"/>
    </xf>
    <xf numFmtId="0" fontId="3" fillId="2" borderId="3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top" wrapText="1"/>
    </xf>
    <xf numFmtId="0" fontId="4" fillId="0" borderId="0" xfId="0" applyFont="1" applyAlignment="1">
      <alignment wrapText="1"/>
    </xf>
    <xf numFmtId="49" fontId="11" fillId="4" borderId="0" xfId="1" applyNumberFormat="1" applyFont="1" applyFill="1" applyBorder="1" applyAlignment="1">
      <alignment horizontal="left" vertical="top"/>
    </xf>
    <xf numFmtId="49" fontId="11" fillId="5" borderId="0" xfId="1" applyNumberFormat="1" applyFont="1" applyFill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65"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0" formatCode="General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outline val="0"/>
        <shadow val="0"/>
        <u/>
        <vertAlign val="baseline"/>
        <sz val="12"/>
        <color theme="4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30" formatCode="@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numFmt numFmtId="30" formatCode="@"/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font>
        <strike val="0"/>
        <outline val="0"/>
        <shadow val="0"/>
        <vertAlign val="baseline"/>
        <sz val="12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indent="0" justifyLastLine="0" shrinkToFit="0" readingOrder="0"/>
    </dxf>
    <dxf>
      <border>
        <bottom style="dotted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 (Body)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dotted">
          <color theme="4"/>
        </left>
        <right style="dotted">
          <color theme="4"/>
        </right>
        <top/>
        <bottom/>
      </border>
    </dxf>
  </dxfs>
  <tableStyles count="0" defaultTableStyle="TableStyleMedium2" defaultPivotStyle="PivotStyleLight16"/>
  <colors>
    <mruColors>
      <color rgb="FF3992E5"/>
      <color rgb="FF006EBF"/>
      <color rgb="FF0432FF"/>
      <color rgb="FFF251FF"/>
      <color rgb="FF03FF15"/>
      <color rgb="FF569CDB"/>
      <color rgb="FF4276A7"/>
      <color rgb="FF5CAEDB"/>
      <color rgb="FF5092CD"/>
      <color rgb="FF9AB9E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3:BJ431" totalsRowShown="0" headerRowDxfId="64" dataDxfId="62" headerRowBorderDxfId="63">
  <autoFilter ref="A3:BJ431" xr:uid="{00000000-0009-0000-0100-000002000000}">
    <filterColumn colId="2">
      <filters>
        <filter val="DigiTemp"/>
        <filter val="Internet"/>
      </filters>
    </filterColumn>
  </autoFilter>
  <sortState xmlns:xlrd2="http://schemas.microsoft.com/office/spreadsheetml/2017/richdata2" ref="A5:BJ340">
    <sortCondition ref="BB3:BB431"/>
  </sortState>
  <tableColumns count="62">
    <tableColumn id="1" xr3:uid="{00000000-0010-0000-0000-000001000000}" name="index" dataDxfId="61"/>
    <tableColumn id="2" xr3:uid="{00000000-0010-0000-0000-000002000000}" name="entity_status" dataDxfId="60"/>
    <tableColumn id="30" xr3:uid="{9A7EFF98-BFE6-E446-8CFB-C6A8F1F4C72D}" name="device_via_device" dataDxfId="59"/>
    <tableColumn id="3" xr3:uid="{00000000-0010-0000-0000-000003000000}" name="entity_namespace" dataDxfId="58"/>
    <tableColumn id="4" xr3:uid="{00000000-0010-0000-0000-000004000000}" name="unique_id" dataDxfId="57"/>
    <tableColumn id="29" xr3:uid="{C9099E62-9C90-774C-B487-C1E8FC10D09D}" name="name" dataDxfId="56">
      <calculatedColumnFormula>IF(ISBLANK(Table2[[#This Row],[unique_id]]), "", Table2[[#This Row],[unique_id]])</calculatedColumnFormula>
    </tableColumn>
    <tableColumn id="5" xr3:uid="{00000000-0010-0000-0000-000005000000}" name="friendly_name" dataDxfId="55"/>
    <tableColumn id="6" xr3:uid="{00000000-0010-0000-0000-000006000000}" name="entity_domain" dataDxfId="54"/>
    <tableColumn id="7" xr3:uid="{00000000-0010-0000-0000-000007000000}" name="entity_group" dataDxfId="53"/>
    <tableColumn id="27" xr3:uid="{60418A65-0C60-7646-A0ED-ABB0E1A36C63}" name="google_aliases" dataDxfId="52"/>
    <tableColumn id="13" xr3:uid="{B4C4A2D6-C804-F043-B392-3D0AB90153D7}" name="linked_entity" dataDxfId="51"/>
    <tableColumn id="39" xr3:uid="{4CB6C6ED-220F-EA47-A177-F3CF94B4FCB8}" name="linked_service" dataDxfId="50"/>
    <tableColumn id="32" xr3:uid="{9FB83457-10AD-D34A-B0A0-C03B121132D6}" name="haas_display_mode" dataDxfId="49"/>
    <tableColumn id="28" xr3:uid="{0EA9866E-7EBB-1F4E-864B-B4B41A0868C7}" name="haas_display_type" dataDxfId="48"/>
    <tableColumn id="51" xr3:uid="{8DBDF391-07AE-4A4F-903B-5BBD64761C59}" name="powercalc_enable" dataDxfId="47"/>
    <tableColumn id="50" xr3:uid="{07C23DD5-25CE-2A4A-8455-1C159ED44B79}" name="powercalc_group_1" dataDxfId="46"/>
    <tableColumn id="49" xr3:uid="{674D5879-982E-C54E-BB3C-3856904C3F08}" name="powercalc_group_2" dataDxfId="45"/>
    <tableColumn id="48" xr3:uid="{58F1B851-B412-434F-90C1-FC461B06CD87}" name="powercalc_group_3" dataDxfId="44"/>
    <tableColumn id="47" xr3:uid="{B8549644-CEBE-B04C-A925-E1930F8FB34D}" name="powercalc_group_4" dataDxfId="43"/>
    <tableColumn id="46" xr3:uid="{D0327CDA-BCAE-2F44-B16C-849736CDE7F5}" name="powercalc_config" dataDxfId="42"/>
    <tableColumn id="31" xr3:uid="{0D8A1BBE-51B4-E147-A44E-9683CA8C518F}" name="grafana_display_type" dataDxfId="41"/>
    <tableColumn id="14" xr3:uid="{78BFD416-14E2-1346-ABA3-7482F2EF964B}" name="compensation_curve" dataDxfId="40"/>
    <tableColumn id="42" xr3:uid="{89DBF06F-3894-034F-A260-C4F7288ABF85}" name="zigbee_type" dataDxfId="39"/>
    <tableColumn id="43" xr3:uid="{E7D1DC27-417A-B44D-9C67-253D3AEEAC31}" name="zigbee_group" dataDxfId="38"/>
    <tableColumn id="41" xr3:uid="{C2AC9DC2-579C-114D-BD33-47F922A7ECD8}" name="zigbee_config" dataDxfId="37"/>
    <tableColumn id="38" xr3:uid="{26490464-B58E-B747-AFA6-696984DB49F8}" name="zigbee_device_config" dataDxfId="36"/>
    <tableColumn id="53" xr3:uid="{97C0AC03-0E68-C04D-AAB1-394239DA0E93}" name="tasmota_device_config" dataDxfId="35"/>
    <tableColumn id="8" xr3:uid="{00000000-0010-0000-0000-000008000000}" name="state_class" dataDxfId="34"/>
    <tableColumn id="9" xr3:uid="{00000000-0010-0000-0000-000009000000}" name="unit_of_measurement" dataDxfId="33"/>
    <tableColumn id="10" xr3:uid="{00000000-0010-0000-0000-00000A000000}" name="device_class" dataDxfId="32"/>
    <tableColumn id="11" xr3:uid="{00000000-0010-0000-0000-00000B000000}" name="icon" dataDxfId="31"/>
    <tableColumn id="12" xr3:uid="{00000000-0010-0000-0000-00000C000000}" name="sample_period" dataDxfId="30"/>
    <tableColumn id="15" xr3:uid="{00000000-0010-0000-0000-00000F000000}" name="force_update" dataDxfId="29"/>
    <tableColumn id="55" xr3:uid="{A7039A10-DEBB-A944-8FAD-A77F3CF1F429}" name="optimistic" dataDxfId="28"/>
    <tableColumn id="16" xr3:uid="{00000000-0010-0000-0000-000010000000}" name="unique_id_device" dataDxfId="27"/>
    <tableColumn id="17" xr3:uid="{00000000-0010-0000-0000-000011000000}" name="discovery_topic" dataDxfId="26">
      <calculatedColumnFormula>IF(ISBLANK(AI4),  "", _xlfn.CONCAT("haas/entity/sensor/", LOWER(C4), "/", E4, "/config"))</calculatedColumnFormula>
    </tableColumn>
    <tableColumn id="18" xr3:uid="{00000000-0010-0000-0000-000012000000}" name="state_topic" dataDxfId="25">
      <calculatedColumnFormula>IF(ISBLANK(AI4),  "", _xlfn.CONCAT(LOWER(C4), "/", E4))</calculatedColumnFormula>
    </tableColumn>
    <tableColumn id="54" xr3:uid="{07C1F1CD-523C-4A44-98AC-1E70912971C8}" name="command_topic" dataDxfId="24"/>
    <tableColumn id="56" xr3:uid="{256F7B55-FAA5-B74F-8FD2-07EB07120BFC}" name="availability_topic" dataDxfId="23"/>
    <tableColumn id="60" xr3:uid="{879A506D-709C-0C47-A5F6-FF87CE7E643D}" name="payload_on" dataDxfId="22"/>
    <tableColumn id="59" xr3:uid="{5292E359-6C9C-B546-A29E-DEF850DCCA28}" name="payload_off" dataDxfId="21"/>
    <tableColumn id="58" xr3:uid="{DE814105-6A0E-9345-AA8B-97FD58CC76ED}" name="payload_available" dataDxfId="20"/>
    <tableColumn id="57" xr3:uid="{9E11398C-2422-0E41-8975-F1A8C86DE2C4}" name="payload_not_available" dataDxfId="19"/>
    <tableColumn id="19" xr3:uid="{00000000-0010-0000-0000-000013000000}" name="value_template" dataDxfId="18"/>
    <tableColumn id="20" xr3:uid="{00000000-0010-0000-0000-000014000000}" name="qos" dataDxfId="17"/>
    <tableColumn id="37" xr3:uid="{64D4DD58-B502-4345-9167-C0EACC9E86EC}" name="device_configuration_url" dataDxfId="16"/>
    <tableColumn id="64" xr3:uid="{24CCFA05-A4F8-534D-91C0-D3447DCE67C4}" name="device_proxy_type" dataDxfId="15"/>
    <tableColumn id="21" xr3:uid="{00000000-0010-0000-0000-000015000000}" name="device_identifiers" dataDxfId="14"/>
    <tableColumn id="23" xr3:uid="{00000000-0010-0000-0000-000017000000}" name="device_name" dataDxfId="13"/>
    <tableColumn id="70" xr3:uid="{86BF12BE-6611-5F4A-B51A-958EF054030A}" name="_device_name_prefix_custom" dataDxfId="12"/>
    <tableColumn id="69" xr3:uid="{E9085A4B-1F83-9F48-9959-5208B03EB691}" name="_device_name_prefix_default" dataDxfId="11">
      <calculatedColumnFormula>IF(ISBLANK(Table2[[#This Row],[device_model]]), "", Table2[[#This Row],[device_suggested_area]])</calculatedColumnFormula>
    </tableColumn>
    <tableColumn id="68" xr3:uid="{367C2781-0CFC-E449-AB25-A709A2ED12F2}" name="_device_name_suffix" dataDxfId="10"/>
    <tableColumn id="24" xr3:uid="{00000000-0010-0000-0000-000018000000}" name="device_model" dataDxfId="9"/>
    <tableColumn id="25" xr3:uid="{00000000-0010-0000-0000-000019000000}" name="device_manufacturer" dataDxfId="8"/>
    <tableColumn id="65" xr3:uid="{8685B72E-27AD-BF42-B42B-86B1468C2061}" name="device_sw_version" dataDxfId="7"/>
    <tableColumn id="26" xr3:uid="{00000000-0010-0000-0000-00001A000000}" name="device_suggested_area" dataDxfId="6"/>
    <tableColumn id="40" xr3:uid="{344437C2-0BDB-7546-8FAB-6C4F23E06045}" name="device_suggested_area_override" dataDxfId="5"/>
    <tableColumn id="63" xr3:uid="{45112545-FC08-BC40-A551-0454D8CE3BD0}" name="custom_config" dataDxfId="4"/>
    <tableColumn id="36" xr3:uid="{9BE9D8F1-8323-CD41-9A9F-7BB21381C895}" name="connection_vlan" dataDxfId="3"/>
    <tableColumn id="35" xr3:uid="{083AE619-8F32-3D45-8483-3D0D4C3918AF}" name="connection_mac" dataDxfId="2"/>
    <tableColumn id="34" xr3:uid="{BBD927E3-6295-6C4D-8EC3-6DFFCC064F3B}" name="connection_ip" dataDxfId="1"/>
    <tableColumn id="33" xr3:uid="{02BC701A-79AC-534B-9960-6F231D2962E3}" name="device_connections" dataDxfId="0">
      <calculatedColumnFormula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calculatedColumnFormula>
    </tableColumn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home-assistant.io/docs/configuration/templating/" TargetMode="External"/><Relationship Id="rId2" Type="http://schemas.openxmlformats.org/officeDocument/2006/relationships/hyperlink" Target="https://github.com/home-assistant/core/blob/dev/homeassistant/components/sensor/const.py" TargetMode="External"/><Relationship Id="rId1" Type="http://schemas.openxmlformats.org/officeDocument/2006/relationships/hyperlink" Target="https://developers.home-assistant.io/docs/core/entity/sensor/" TargetMode="External"/><Relationship Id="rId6" Type="http://schemas.openxmlformats.org/officeDocument/2006/relationships/table" Target="../tables/table1.xml"/><Relationship Id="rId5" Type="http://schemas.openxmlformats.org/officeDocument/2006/relationships/hyperlink" Target="https://www.zigbee2mqtt.io/guide/configuration/devices-groups.html" TargetMode="External"/><Relationship Id="rId4" Type="http://schemas.openxmlformats.org/officeDocument/2006/relationships/hyperlink" Target="https://github.com/home-assistant/core/blob/dev/homeassistant/const.p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J431"/>
  <sheetViews>
    <sheetView tabSelected="1" topLeftCell="AH1" zoomScale="120" zoomScaleNormal="120" workbookViewId="0">
      <selection activeCell="AK185" sqref="AK185"/>
    </sheetView>
  </sheetViews>
  <sheetFormatPr baseColWidth="10" defaultRowHeight="16" customHeight="1"/>
  <cols>
    <col min="1" max="1" width="14.33203125" style="21" bestFit="1" customWidth="1"/>
    <col min="2" max="2" width="21.1640625" style="21" bestFit="1" customWidth="1"/>
    <col min="3" max="3" width="21.5" style="21" customWidth="1"/>
    <col min="4" max="4" width="20.83203125" style="21" customWidth="1"/>
    <col min="5" max="6" width="56.1640625" style="21" customWidth="1"/>
    <col min="7" max="7" width="22.33203125" style="21" customWidth="1"/>
    <col min="8" max="8" width="25.6640625" style="21" customWidth="1"/>
    <col min="9" max="9" width="17.6640625" style="21" customWidth="1"/>
    <col min="10" max="10" width="38.5" style="21" customWidth="1"/>
    <col min="11" max="11" width="49.33203125" style="21" customWidth="1"/>
    <col min="12" max="12" width="33.5" style="21" customWidth="1"/>
    <col min="13" max="13" width="37.1640625" style="21" customWidth="1"/>
    <col min="14" max="14" width="28.5" style="21" customWidth="1"/>
    <col min="15" max="15" width="21.83203125" style="22" customWidth="1"/>
    <col min="16" max="17" width="21.83203125" style="21" customWidth="1"/>
    <col min="18" max="18" width="25.5" style="21" customWidth="1"/>
    <col min="19" max="19" width="26" style="21" customWidth="1"/>
    <col min="20" max="20" width="68.5" style="60" bestFit="1" customWidth="1"/>
    <col min="21" max="21" width="39.6640625" style="21" customWidth="1"/>
    <col min="22" max="22" width="40.33203125" style="21" customWidth="1"/>
    <col min="23" max="23" width="24.6640625" style="21" customWidth="1"/>
    <col min="24" max="24" width="25" style="21" customWidth="1"/>
    <col min="25" max="25" width="25.1640625" style="21" customWidth="1"/>
    <col min="26" max="26" width="117.33203125" style="22" customWidth="1"/>
    <col min="27" max="27" width="211.5" style="22" bestFit="1" customWidth="1"/>
    <col min="28" max="28" width="18.83203125" style="21" customWidth="1"/>
    <col min="29" max="29" width="32.83203125" style="21" customWidth="1"/>
    <col min="30" max="30" width="45.1640625" style="21" customWidth="1"/>
    <col min="31" max="31" width="27.5" style="21" customWidth="1"/>
    <col min="32" max="32" width="18.33203125" style="21" customWidth="1"/>
    <col min="33" max="33" width="19.5" style="21" customWidth="1"/>
    <col min="34" max="34" width="18.33203125" style="21" customWidth="1"/>
    <col min="35" max="35" width="42.1640625" style="21" customWidth="1"/>
    <col min="36" max="36" width="74.83203125" style="21" customWidth="1"/>
    <col min="37" max="37" width="64.6640625" style="21" bestFit="1" customWidth="1"/>
    <col min="38" max="38" width="52.5" style="21" bestFit="1" customWidth="1"/>
    <col min="39" max="39" width="48.33203125" style="21" bestFit="1" customWidth="1"/>
    <col min="40" max="40" width="23" style="21" customWidth="1"/>
    <col min="41" max="41" width="23.33203125" style="21" customWidth="1"/>
    <col min="42" max="42" width="20.5" style="21" customWidth="1"/>
    <col min="43" max="43" width="22.6640625" style="21" customWidth="1"/>
    <col min="44" max="44" width="231" style="21" customWidth="1"/>
    <col min="45" max="45" width="21.1640625" style="22" customWidth="1"/>
    <col min="46" max="46" width="63.33203125" style="21" customWidth="1"/>
    <col min="47" max="47" width="20.1640625" style="21" customWidth="1"/>
    <col min="48" max="48" width="28.83203125" style="22" customWidth="1"/>
    <col min="49" max="49" width="27.6640625" style="21" bestFit="1" customWidth="1"/>
    <col min="50" max="50" width="28.83203125" style="21" customWidth="1"/>
    <col min="51" max="51" width="29.33203125" style="21" customWidth="1"/>
    <col min="52" max="52" width="25.33203125" style="21" customWidth="1"/>
    <col min="53" max="53" width="26" style="21" bestFit="1" customWidth="1"/>
    <col min="54" max="54" width="31.83203125" style="21" bestFit="1" customWidth="1"/>
    <col min="55" max="55" width="20.33203125" style="21" bestFit="1" customWidth="1"/>
    <col min="56" max="56" width="36.6640625" style="21" bestFit="1" customWidth="1"/>
    <col min="57" max="57" width="31.33203125" style="21" bestFit="1" customWidth="1"/>
    <col min="58" max="58" width="27" style="21" bestFit="1" customWidth="1"/>
    <col min="59" max="59" width="30.6640625" style="21" bestFit="1" customWidth="1"/>
    <col min="60" max="60" width="27" style="22" bestFit="1" customWidth="1"/>
    <col min="61" max="61" width="23.5" style="22" bestFit="1" customWidth="1"/>
    <col min="62" max="62" width="43.83203125" style="21" bestFit="1" customWidth="1"/>
    <col min="63" max="16384" width="10.83203125" style="21"/>
  </cols>
  <sheetData>
    <row r="1" spans="1:62" s="18" customFormat="1" ht="16" customHeight="1">
      <c r="A1" s="49" t="s">
        <v>278</v>
      </c>
      <c r="B1" s="2" t="s">
        <v>278</v>
      </c>
      <c r="C1" s="2" t="s">
        <v>278</v>
      </c>
      <c r="D1" s="2" t="s">
        <v>278</v>
      </c>
      <c r="E1" s="2" t="s">
        <v>278</v>
      </c>
      <c r="F1" s="2" t="s">
        <v>366</v>
      </c>
      <c r="G1" s="2" t="s">
        <v>278</v>
      </c>
      <c r="H1" s="2" t="s">
        <v>278</v>
      </c>
      <c r="I1" s="2" t="s">
        <v>278</v>
      </c>
      <c r="J1" s="2" t="s">
        <v>560</v>
      </c>
      <c r="K1" s="2" t="s">
        <v>279</v>
      </c>
      <c r="L1" s="2" t="s">
        <v>279</v>
      </c>
      <c r="M1" s="2" t="s">
        <v>279</v>
      </c>
      <c r="N1" s="2" t="s">
        <v>280</v>
      </c>
      <c r="O1" s="6" t="s">
        <v>915</v>
      </c>
      <c r="P1" s="5" t="s">
        <v>915</v>
      </c>
      <c r="Q1" s="5" t="s">
        <v>915</v>
      </c>
      <c r="R1" s="5" t="s">
        <v>915</v>
      </c>
      <c r="S1" s="5" t="s">
        <v>915</v>
      </c>
      <c r="T1" s="58" t="s">
        <v>916</v>
      </c>
      <c r="U1" s="5" t="s">
        <v>279</v>
      </c>
      <c r="V1" s="6" t="s">
        <v>279</v>
      </c>
      <c r="W1" s="7" t="s">
        <v>575</v>
      </c>
      <c r="X1" s="7" t="s">
        <v>575</v>
      </c>
      <c r="Y1" s="7" t="s">
        <v>575</v>
      </c>
      <c r="Z1" s="7" t="s">
        <v>643</v>
      </c>
      <c r="AA1" s="7" t="s">
        <v>1081</v>
      </c>
      <c r="AB1" s="7" t="s">
        <v>195</v>
      </c>
      <c r="AC1" s="7" t="s">
        <v>196</v>
      </c>
      <c r="AD1" s="16" t="s">
        <v>197</v>
      </c>
      <c r="AE1" s="16" t="s">
        <v>852</v>
      </c>
      <c r="AF1" s="7" t="s">
        <v>195</v>
      </c>
      <c r="AG1" s="7" t="s">
        <v>195</v>
      </c>
      <c r="AH1" s="7" t="s">
        <v>1082</v>
      </c>
      <c r="AI1" s="7" t="s">
        <v>195</v>
      </c>
      <c r="AJ1" s="7" t="s">
        <v>195</v>
      </c>
      <c r="AK1" s="7" t="s">
        <v>195</v>
      </c>
      <c r="AL1" s="7" t="s">
        <v>1082</v>
      </c>
      <c r="AM1" s="7" t="s">
        <v>1082</v>
      </c>
      <c r="AN1" s="7" t="s">
        <v>1082</v>
      </c>
      <c r="AO1" s="7" t="s">
        <v>1082</v>
      </c>
      <c r="AP1" s="7" t="s">
        <v>1082</v>
      </c>
      <c r="AQ1" s="7" t="s">
        <v>1082</v>
      </c>
      <c r="AR1" s="7" t="s">
        <v>195</v>
      </c>
      <c r="AS1" s="7" t="s">
        <v>195</v>
      </c>
      <c r="AT1" s="7" t="s">
        <v>195</v>
      </c>
      <c r="AU1" s="7" t="s">
        <v>969</v>
      </c>
      <c r="AV1" s="7" t="s">
        <v>536</v>
      </c>
      <c r="AW1" s="7" t="s">
        <v>536</v>
      </c>
      <c r="AX1" s="7" t="s">
        <v>969</v>
      </c>
      <c r="AY1" s="7" t="s">
        <v>536</v>
      </c>
      <c r="AZ1" s="7" t="s">
        <v>536</v>
      </c>
      <c r="BA1" s="7" t="s">
        <v>536</v>
      </c>
      <c r="BB1" s="7" t="s">
        <v>536</v>
      </c>
      <c r="BC1" s="7" t="s">
        <v>536</v>
      </c>
      <c r="BD1" s="7" t="s">
        <v>536</v>
      </c>
      <c r="BE1" s="7" t="s">
        <v>848</v>
      </c>
      <c r="BF1" s="7" t="s">
        <v>969</v>
      </c>
      <c r="BG1" s="7" t="s">
        <v>536</v>
      </c>
      <c r="BH1" s="7" t="s">
        <v>844</v>
      </c>
      <c r="BI1" s="7" t="s">
        <v>536</v>
      </c>
      <c r="BJ1" s="7" t="s">
        <v>845</v>
      </c>
    </row>
    <row r="2" spans="1:62" s="19" customFormat="1" ht="52" customHeight="1">
      <c r="A2" s="48" t="s">
        <v>173</v>
      </c>
      <c r="B2" s="3" t="s">
        <v>227</v>
      </c>
      <c r="C2" s="3" t="s">
        <v>171</v>
      </c>
      <c r="D2" s="3" t="s">
        <v>152</v>
      </c>
      <c r="E2" s="3" t="s">
        <v>153</v>
      </c>
      <c r="F2" s="3" t="s">
        <v>193</v>
      </c>
      <c r="G2" s="3" t="s">
        <v>191</v>
      </c>
      <c r="H2" s="3" t="s">
        <v>154</v>
      </c>
      <c r="I2" s="3" t="s">
        <v>155</v>
      </c>
      <c r="J2" s="4" t="s">
        <v>565</v>
      </c>
      <c r="K2" s="3" t="s">
        <v>841</v>
      </c>
      <c r="L2" s="3" t="s">
        <v>842</v>
      </c>
      <c r="M2" s="3" t="s">
        <v>558</v>
      </c>
      <c r="N2" s="3" t="s">
        <v>559</v>
      </c>
      <c r="O2" s="17" t="s">
        <v>958</v>
      </c>
      <c r="P2" s="4" t="s">
        <v>962</v>
      </c>
      <c r="Q2" s="4" t="s">
        <v>917</v>
      </c>
      <c r="R2" s="4" t="s">
        <v>917</v>
      </c>
      <c r="S2" s="4" t="s">
        <v>918</v>
      </c>
      <c r="T2" s="4" t="s">
        <v>919</v>
      </c>
      <c r="U2" s="4" t="s">
        <v>561</v>
      </c>
      <c r="V2" s="8" t="s">
        <v>335</v>
      </c>
      <c r="W2" s="8" t="s">
        <v>583</v>
      </c>
      <c r="X2" s="8" t="s">
        <v>584</v>
      </c>
      <c r="Y2" s="13" t="s">
        <v>576</v>
      </c>
      <c r="Z2" s="8" t="s">
        <v>644</v>
      </c>
      <c r="AA2" s="8" t="s">
        <v>1080</v>
      </c>
      <c r="AB2" s="9" t="s">
        <v>156</v>
      </c>
      <c r="AC2" s="9" t="s">
        <v>157</v>
      </c>
      <c r="AD2" s="13" t="s">
        <v>184</v>
      </c>
      <c r="AE2" s="10" t="s">
        <v>158</v>
      </c>
      <c r="AF2" s="10" t="s">
        <v>159</v>
      </c>
      <c r="AG2" s="10" t="s">
        <v>160</v>
      </c>
      <c r="AH2" s="10" t="s">
        <v>1086</v>
      </c>
      <c r="AI2" s="10" t="s">
        <v>161</v>
      </c>
      <c r="AJ2" s="11" t="s">
        <v>162</v>
      </c>
      <c r="AK2" s="10" t="s">
        <v>163</v>
      </c>
      <c r="AL2" s="10" t="s">
        <v>1083</v>
      </c>
      <c r="AM2" s="10" t="s">
        <v>1093</v>
      </c>
      <c r="AN2" s="10" t="s">
        <v>1102</v>
      </c>
      <c r="AO2" s="10" t="s">
        <v>1103</v>
      </c>
      <c r="AP2" s="10" t="s">
        <v>1098</v>
      </c>
      <c r="AQ2" s="10" t="s">
        <v>1099</v>
      </c>
      <c r="AR2" s="9" t="s">
        <v>164</v>
      </c>
      <c r="AS2" s="10" t="s">
        <v>614</v>
      </c>
      <c r="AT2" s="12" t="s">
        <v>170</v>
      </c>
      <c r="AU2" s="12" t="s">
        <v>1195</v>
      </c>
      <c r="AV2" s="10" t="s">
        <v>370</v>
      </c>
      <c r="AW2" s="10" t="s">
        <v>166</v>
      </c>
      <c r="AX2" s="10" t="s">
        <v>1303</v>
      </c>
      <c r="AY2" s="10" t="s">
        <v>1304</v>
      </c>
      <c r="AZ2" s="10" t="s">
        <v>1305</v>
      </c>
      <c r="BA2" s="10" t="s">
        <v>167</v>
      </c>
      <c r="BB2" s="10" t="s">
        <v>168</v>
      </c>
      <c r="BC2" s="12" t="s">
        <v>165</v>
      </c>
      <c r="BD2" s="10" t="s">
        <v>169</v>
      </c>
      <c r="BE2" s="10" t="s">
        <v>849</v>
      </c>
      <c r="BF2" s="10" t="s">
        <v>970</v>
      </c>
      <c r="BG2" s="10" t="s">
        <v>846</v>
      </c>
      <c r="BH2" s="10" t="s">
        <v>843</v>
      </c>
      <c r="BI2" s="10" t="s">
        <v>369</v>
      </c>
      <c r="BJ2" s="12" t="s">
        <v>847</v>
      </c>
    </row>
    <row r="3" spans="1:62" s="20" customFormat="1" ht="16" customHeight="1">
      <c r="A3" s="50" t="s">
        <v>0</v>
      </c>
      <c r="B3" s="50" t="s">
        <v>1</v>
      </c>
      <c r="C3" s="50" t="s">
        <v>25</v>
      </c>
      <c r="D3" s="50" t="s">
        <v>2</v>
      </c>
      <c r="E3" s="50" t="s">
        <v>3</v>
      </c>
      <c r="F3" s="50" t="s">
        <v>4</v>
      </c>
      <c r="G3" s="50" t="s">
        <v>192</v>
      </c>
      <c r="H3" s="50" t="s">
        <v>5</v>
      </c>
      <c r="I3" s="50" t="s">
        <v>6</v>
      </c>
      <c r="J3" s="51" t="s">
        <v>562</v>
      </c>
      <c r="K3" s="50" t="s">
        <v>824</v>
      </c>
      <c r="L3" s="50" t="s">
        <v>825</v>
      </c>
      <c r="M3" s="50" t="s">
        <v>555</v>
      </c>
      <c r="N3" s="50" t="s">
        <v>556</v>
      </c>
      <c r="O3" s="52" t="s">
        <v>957</v>
      </c>
      <c r="P3" s="51" t="s">
        <v>920</v>
      </c>
      <c r="Q3" s="51" t="s">
        <v>921</v>
      </c>
      <c r="R3" s="53" t="s">
        <v>922</v>
      </c>
      <c r="S3" s="53" t="s">
        <v>923</v>
      </c>
      <c r="T3" s="59" t="s">
        <v>913</v>
      </c>
      <c r="U3" s="51" t="s">
        <v>557</v>
      </c>
      <c r="V3" s="1" t="s">
        <v>333</v>
      </c>
      <c r="W3" s="1" t="s">
        <v>639</v>
      </c>
      <c r="X3" s="1" t="s">
        <v>640</v>
      </c>
      <c r="Y3" s="1" t="s">
        <v>641</v>
      </c>
      <c r="Z3" s="1" t="s">
        <v>642</v>
      </c>
      <c r="AA3" s="1" t="s">
        <v>1079</v>
      </c>
      <c r="AB3" s="54" t="s">
        <v>7</v>
      </c>
      <c r="AC3" s="54" t="s">
        <v>8</v>
      </c>
      <c r="AD3" s="54" t="s">
        <v>9</v>
      </c>
      <c r="AE3" s="54" t="s">
        <v>10</v>
      </c>
      <c r="AF3" s="54" t="s">
        <v>11</v>
      </c>
      <c r="AG3" s="55" t="s">
        <v>12</v>
      </c>
      <c r="AH3" s="55" t="s">
        <v>1085</v>
      </c>
      <c r="AI3" s="54" t="s">
        <v>13</v>
      </c>
      <c r="AJ3" s="54" t="s">
        <v>14</v>
      </c>
      <c r="AK3" s="54" t="s">
        <v>15</v>
      </c>
      <c r="AL3" s="54" t="s">
        <v>1084</v>
      </c>
      <c r="AM3" s="54" t="s">
        <v>1092</v>
      </c>
      <c r="AN3" s="54" t="s">
        <v>1100</v>
      </c>
      <c r="AO3" s="54" t="s">
        <v>1101</v>
      </c>
      <c r="AP3" s="54" t="s">
        <v>1094</v>
      </c>
      <c r="AQ3" s="54" t="s">
        <v>1095</v>
      </c>
      <c r="AR3" s="54" t="s">
        <v>16</v>
      </c>
      <c r="AS3" s="54" t="s">
        <v>17</v>
      </c>
      <c r="AT3" s="55" t="s">
        <v>24</v>
      </c>
      <c r="AU3" s="55" t="s">
        <v>1194</v>
      </c>
      <c r="AV3" s="54" t="s">
        <v>20</v>
      </c>
      <c r="AW3" s="54" t="s">
        <v>18</v>
      </c>
      <c r="AX3" s="54" t="s">
        <v>1294</v>
      </c>
      <c r="AY3" s="54" t="s">
        <v>1295</v>
      </c>
      <c r="AZ3" s="54" t="s">
        <v>1296</v>
      </c>
      <c r="BA3" s="54" t="s">
        <v>21</v>
      </c>
      <c r="BB3" s="54" t="s">
        <v>22</v>
      </c>
      <c r="BC3" s="55" t="s">
        <v>19</v>
      </c>
      <c r="BD3" s="54" t="s">
        <v>23</v>
      </c>
      <c r="BE3" s="54" t="s">
        <v>850</v>
      </c>
      <c r="BF3" s="54" t="s">
        <v>968</v>
      </c>
      <c r="BG3" s="54" t="s">
        <v>432</v>
      </c>
      <c r="BH3" s="54" t="s">
        <v>367</v>
      </c>
      <c r="BI3" s="54" t="s">
        <v>368</v>
      </c>
      <c r="BJ3" s="55" t="s">
        <v>396</v>
      </c>
    </row>
    <row r="4" spans="1:62" s="25" customFormat="1" ht="16" hidden="1" customHeight="1">
      <c r="A4" s="26">
        <v>1000</v>
      </c>
      <c r="B4" s="21" t="s">
        <v>26</v>
      </c>
      <c r="C4" s="21" t="s">
        <v>39</v>
      </c>
      <c r="D4" s="21" t="s">
        <v>27</v>
      </c>
      <c r="E4" s="25" t="s">
        <v>569</v>
      </c>
      <c r="F4" s="25" t="str">
        <f>IF(ISBLANK(Table2[[#This Row],[unique_id]]), "", Table2[[#This Row],[unique_id]])</f>
        <v>roof_temperature</v>
      </c>
      <c r="G4" s="21" t="s">
        <v>38</v>
      </c>
      <c r="H4" s="21" t="s">
        <v>87</v>
      </c>
      <c r="I4" s="21" t="s">
        <v>30</v>
      </c>
      <c r="J4" s="21" t="s">
        <v>87</v>
      </c>
      <c r="K4" s="21"/>
      <c r="L4" s="21"/>
      <c r="M4" s="21"/>
      <c r="N4" s="21"/>
      <c r="O4" s="22"/>
      <c r="P4" s="21"/>
      <c r="Q4" s="21"/>
      <c r="R4" s="21"/>
      <c r="S4" s="21"/>
      <c r="T4" s="27"/>
      <c r="U4" s="21"/>
      <c r="V4" s="22"/>
      <c r="W4" s="22"/>
      <c r="X4" s="22"/>
      <c r="Y4" s="22"/>
      <c r="Z4" s="22"/>
      <c r="AA4" s="22"/>
      <c r="AB4" s="21"/>
      <c r="AC4" s="21" t="s">
        <v>88</v>
      </c>
      <c r="AD4" s="21" t="s">
        <v>89</v>
      </c>
      <c r="AE4" s="21" t="s">
        <v>347</v>
      </c>
      <c r="AF4" s="21"/>
      <c r="AG4" s="22"/>
      <c r="AH4" s="22"/>
      <c r="AI4" s="21"/>
      <c r="AJ4" s="21" t="str">
        <f>IF(ISBLANK(AI4),  "", _xlfn.CONCAT("haas/entity/sensor/", LOWER(C4), "/", E4, "/config"))</f>
        <v/>
      </c>
      <c r="AK4" s="21" t="str">
        <f>IF(ISBLANK(AI4),  "", _xlfn.CONCAT(LOWER(C4), "/", E4))</f>
        <v/>
      </c>
      <c r="AL4" s="21"/>
      <c r="AM4" s="21"/>
      <c r="AN4" s="21"/>
      <c r="AO4" s="21"/>
      <c r="AP4" s="21"/>
      <c r="AQ4" s="21"/>
      <c r="AR4" s="21"/>
      <c r="AS4" s="21"/>
      <c r="AT4" s="14"/>
      <c r="AU4" s="21"/>
      <c r="AV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X4" s="21"/>
      <c r="AY4" s="21" t="str">
        <f>IF(ISBLANK(Table2[[#This Row],[device_model]]), "", Table2[[#This Row],[device_suggested_area]])</f>
        <v>Roof</v>
      </c>
      <c r="AZ4" s="21" t="s">
        <v>500</v>
      </c>
      <c r="BA4" s="21" t="s">
        <v>36</v>
      </c>
      <c r="BB4" s="21" t="s">
        <v>37</v>
      </c>
      <c r="BC4" s="21" t="s">
        <v>1306</v>
      </c>
      <c r="BD4" s="21" t="s">
        <v>38</v>
      </c>
      <c r="BE4" s="21"/>
      <c r="BF4" s="21"/>
      <c r="BG4" s="21"/>
      <c r="BH4" s="21"/>
      <c r="BI4" s="21"/>
      <c r="BJ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" spans="1:62" ht="16" hidden="1" customHeight="1">
      <c r="A5" s="21">
        <v>1001</v>
      </c>
      <c r="B5" s="21" t="s">
        <v>26</v>
      </c>
      <c r="C5" s="21" t="s">
        <v>39</v>
      </c>
      <c r="D5" s="21" t="s">
        <v>27</v>
      </c>
      <c r="E5" s="21" t="s">
        <v>336</v>
      </c>
      <c r="F5" s="25" t="str">
        <f>IF(ISBLANK(Table2[[#This Row],[unique_id]]), "", Table2[[#This Row],[unique_id]])</f>
        <v>compensation_sensor_roof_temperature</v>
      </c>
      <c r="G5" s="21" t="s">
        <v>38</v>
      </c>
      <c r="H5" s="21" t="s">
        <v>87</v>
      </c>
      <c r="I5" s="21" t="s">
        <v>30</v>
      </c>
      <c r="M5" s="21" t="s">
        <v>90</v>
      </c>
      <c r="T5" s="27"/>
      <c r="U5" s="21" t="s">
        <v>523</v>
      </c>
      <c r="V5" s="22" t="s">
        <v>346</v>
      </c>
      <c r="W5" s="22"/>
      <c r="X5" s="22"/>
      <c r="Y5" s="22"/>
      <c r="AB5" s="21" t="s">
        <v>31</v>
      </c>
      <c r="AC5" s="21" t="s">
        <v>88</v>
      </c>
      <c r="AD5" s="21" t="s">
        <v>89</v>
      </c>
      <c r="AE5" s="21" t="s">
        <v>347</v>
      </c>
      <c r="AF5" s="21">
        <v>300</v>
      </c>
      <c r="AG5" s="22" t="s">
        <v>34</v>
      </c>
      <c r="AH5" s="22"/>
      <c r="AI5" s="21" t="s">
        <v>91</v>
      </c>
      <c r="AJ5" s="21" t="str">
        <f>IF(ISBLANK(Table2[[#This Row],[index]]),  "", _xlfn.CONCAT("haas/entity/sensor/", LOWER(Table2[[#This Row],[device_via_device]]), "/", Table2[[#This Row],[unique_id]], "/config"))</f>
        <v>haas/entity/sensor/weewx/compensation_sensor_roof_temperature/config</v>
      </c>
      <c r="AK5" s="21" t="str">
        <f>IF(ISBLANK(Table2[[#This Row],[index]]),  "", _xlfn.CONCAT(LOWER(Table2[[#This Row],[device_via_device]]), "/", Table2[[#This Row],[unique_id]]))</f>
        <v>weewx/compensation_sensor_roof_temperature</v>
      </c>
      <c r="AR5" s="21" t="s">
        <v>311</v>
      </c>
      <c r="AS5" s="21">
        <v>1</v>
      </c>
      <c r="AT5" s="14"/>
      <c r="AV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" s="21" t="str">
        <f>IF(ISBLANK(Table2[[#This Row],[device_model]]), "", Table2[[#This Row],[device_suggested_area]])</f>
        <v>Roof</v>
      </c>
      <c r="AZ5" s="21" t="s">
        <v>500</v>
      </c>
      <c r="BA5" s="21" t="s">
        <v>36</v>
      </c>
      <c r="BB5" s="21" t="s">
        <v>37</v>
      </c>
      <c r="BC5" s="21" t="s">
        <v>1306</v>
      </c>
      <c r="BD5" s="21" t="s">
        <v>38</v>
      </c>
      <c r="BH5" s="21"/>
      <c r="BI5" s="21"/>
      <c r="BJ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" spans="1:62" ht="16" hidden="1" customHeight="1">
      <c r="A6" s="26">
        <v>1002</v>
      </c>
      <c r="B6" s="21" t="s">
        <v>26</v>
      </c>
      <c r="C6" s="21" t="s">
        <v>128</v>
      </c>
      <c r="D6" s="21" t="s">
        <v>27</v>
      </c>
      <c r="E6" s="21" t="s">
        <v>734</v>
      </c>
      <c r="F6" s="25" t="str">
        <f>IF(ISBLANK(Table2[[#This Row],[unique_id]]), "", Table2[[#This Row],[unique_id]])</f>
        <v>ada_temperature</v>
      </c>
      <c r="G6" s="21" t="s">
        <v>130</v>
      </c>
      <c r="H6" s="21" t="s">
        <v>87</v>
      </c>
      <c r="I6" s="21" t="s">
        <v>30</v>
      </c>
      <c r="J6" s="21" t="s">
        <v>897</v>
      </c>
      <c r="T6" s="27"/>
      <c r="V6" s="22"/>
      <c r="W6" s="22"/>
      <c r="X6" s="22"/>
      <c r="Y6" s="22"/>
      <c r="AE6" s="21" t="s">
        <v>347</v>
      </c>
      <c r="AG6" s="22"/>
      <c r="AH6" s="22"/>
      <c r="AJ6" s="21" t="str">
        <f>IF(ISBLANK(AI6),  "", _xlfn.CONCAT("haas/entity/sensor/", LOWER(C6), "/", E6, "/config"))</f>
        <v/>
      </c>
      <c r="AK6" s="21" t="str">
        <f>IF(ISBLANK(AI6),  "", _xlfn.CONCAT(LOWER(C6), "/", E6))</f>
        <v/>
      </c>
      <c r="AS6" s="21"/>
      <c r="AT6" s="15"/>
      <c r="AV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" s="21" t="str">
        <f>IF(ISBLANK(Table2[[#This Row],[device_model]]), "", Table2[[#This Row],[device_suggested_area]])</f>
        <v>Ada</v>
      </c>
      <c r="AZ6" s="21" t="s">
        <v>1206</v>
      </c>
      <c r="BA6" s="21" t="s">
        <v>1204</v>
      </c>
      <c r="BB6" s="21" t="s">
        <v>128</v>
      </c>
      <c r="BC6" s="21" t="s">
        <v>501</v>
      </c>
      <c r="BD6" s="21" t="s">
        <v>130</v>
      </c>
      <c r="BH6" s="21"/>
      <c r="BI6" s="21"/>
      <c r="BJ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" spans="1:62" ht="16" hidden="1" customHeight="1">
      <c r="A7" s="26">
        <v>1003</v>
      </c>
      <c r="B7" s="21" t="s">
        <v>26</v>
      </c>
      <c r="C7" s="21" t="s">
        <v>128</v>
      </c>
      <c r="D7" s="21" t="s">
        <v>27</v>
      </c>
      <c r="E7" s="21" t="s">
        <v>735</v>
      </c>
      <c r="F7" s="25" t="str">
        <f>IF(ISBLANK(Table2[[#This Row],[unique_id]]), "", Table2[[#This Row],[unique_id]])</f>
        <v>compensation_sensor_ada_temperature</v>
      </c>
      <c r="G7" s="21" t="s">
        <v>130</v>
      </c>
      <c r="H7" s="21" t="s">
        <v>87</v>
      </c>
      <c r="I7" s="21" t="s">
        <v>30</v>
      </c>
      <c r="M7" s="21" t="s">
        <v>90</v>
      </c>
      <c r="T7" s="27"/>
      <c r="U7" s="21" t="s">
        <v>523</v>
      </c>
      <c r="V7" s="22" t="s">
        <v>346</v>
      </c>
      <c r="W7" s="22"/>
      <c r="X7" s="22"/>
      <c r="Y7" s="22"/>
      <c r="AE7" s="21" t="s">
        <v>347</v>
      </c>
      <c r="AG7" s="22"/>
      <c r="AH7" s="22"/>
      <c r="AJ7" s="21" t="str">
        <f>IF(ISBLANK(AI7),  "", _xlfn.CONCAT("haas/entity/sensor/", LOWER(C7), "/", E7, "/config"))</f>
        <v/>
      </c>
      <c r="AK7" s="21" t="str">
        <f>IF(ISBLANK(AI7),  "", _xlfn.CONCAT(LOWER(C7), "/", E7))</f>
        <v/>
      </c>
      <c r="AS7" s="21"/>
      <c r="AT7" s="15"/>
      <c r="AV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7" s="21" t="str">
        <f>IF(ISBLANK(Table2[[#This Row],[device_model]]), "", Table2[[#This Row],[device_suggested_area]])</f>
        <v>Ada</v>
      </c>
      <c r="AZ7" s="21" t="s">
        <v>1206</v>
      </c>
      <c r="BA7" s="21" t="s">
        <v>1204</v>
      </c>
      <c r="BB7" s="21" t="s">
        <v>128</v>
      </c>
      <c r="BC7" s="21" t="s">
        <v>501</v>
      </c>
      <c r="BD7" s="21" t="s">
        <v>130</v>
      </c>
      <c r="BG7" s="21" t="s">
        <v>440</v>
      </c>
      <c r="BH7" s="27" t="s">
        <v>508</v>
      </c>
      <c r="BI7" s="21"/>
      <c r="BJ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"70:ee:50:25:7f:50"]]</v>
      </c>
    </row>
    <row r="8" spans="1:62" ht="16" hidden="1" customHeight="1">
      <c r="A8" s="21">
        <v>1004</v>
      </c>
      <c r="B8" s="21" t="s">
        <v>26</v>
      </c>
      <c r="C8" s="21" t="s">
        <v>128</v>
      </c>
      <c r="D8" s="21" t="s">
        <v>27</v>
      </c>
      <c r="E8" s="21" t="s">
        <v>736</v>
      </c>
      <c r="F8" s="25" t="str">
        <f>IF(ISBLANK(Table2[[#This Row],[unique_id]]), "", Table2[[#This Row],[unique_id]])</f>
        <v>edwin_temperature</v>
      </c>
      <c r="G8" s="21" t="s">
        <v>127</v>
      </c>
      <c r="H8" s="21" t="s">
        <v>87</v>
      </c>
      <c r="I8" s="21" t="s">
        <v>30</v>
      </c>
      <c r="J8" s="21" t="s">
        <v>897</v>
      </c>
      <c r="T8" s="27"/>
      <c r="V8" s="22"/>
      <c r="W8" s="22"/>
      <c r="X8" s="22"/>
      <c r="Y8" s="22"/>
      <c r="AE8" s="21" t="s">
        <v>347</v>
      </c>
      <c r="AG8" s="22"/>
      <c r="AH8" s="22"/>
      <c r="AJ8" s="21" t="str">
        <f>IF(ISBLANK(AI8),  "", _xlfn.CONCAT("haas/entity/sensor/", LOWER(C8), "/", E8, "/config"))</f>
        <v/>
      </c>
      <c r="AK8" s="21" t="str">
        <f>IF(ISBLANK(AI8),  "", _xlfn.CONCAT(LOWER(C8), "/", E8))</f>
        <v/>
      </c>
      <c r="AS8" s="21"/>
      <c r="AT8" s="15"/>
      <c r="AV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8" s="21" t="str">
        <f>IF(ISBLANK(Table2[[#This Row],[device_model]]), "", Table2[[#This Row],[device_suggested_area]])</f>
        <v>Edwin</v>
      </c>
      <c r="AZ8" s="21" t="s">
        <v>1206</v>
      </c>
      <c r="BA8" s="21" t="s">
        <v>1204</v>
      </c>
      <c r="BB8" s="21" t="s">
        <v>128</v>
      </c>
      <c r="BC8" s="21" t="s">
        <v>501</v>
      </c>
      <c r="BD8" s="21" t="s">
        <v>127</v>
      </c>
      <c r="BH8" s="21"/>
      <c r="BI8" s="21"/>
      <c r="BJ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" spans="1:62" ht="16" hidden="1" customHeight="1">
      <c r="A9" s="26">
        <v>1005</v>
      </c>
      <c r="B9" s="21" t="s">
        <v>26</v>
      </c>
      <c r="C9" s="21" t="s">
        <v>128</v>
      </c>
      <c r="D9" s="21" t="s">
        <v>27</v>
      </c>
      <c r="E9" s="21" t="s">
        <v>737</v>
      </c>
      <c r="F9" s="25" t="str">
        <f>IF(ISBLANK(Table2[[#This Row],[unique_id]]), "", Table2[[#This Row],[unique_id]])</f>
        <v>compensation_sensor_edwin_temperature</v>
      </c>
      <c r="G9" s="21" t="s">
        <v>127</v>
      </c>
      <c r="H9" s="21" t="s">
        <v>87</v>
      </c>
      <c r="I9" s="21" t="s">
        <v>30</v>
      </c>
      <c r="M9" s="21" t="s">
        <v>90</v>
      </c>
      <c r="T9" s="27"/>
      <c r="U9" s="21" t="s">
        <v>523</v>
      </c>
      <c r="V9" s="22" t="s">
        <v>346</v>
      </c>
      <c r="W9" s="22"/>
      <c r="X9" s="22"/>
      <c r="Y9" s="22"/>
      <c r="AE9" s="21" t="s">
        <v>347</v>
      </c>
      <c r="AG9" s="22"/>
      <c r="AH9" s="22"/>
      <c r="AJ9" s="21" t="str">
        <f>IF(ISBLANK(AI9),  "", _xlfn.CONCAT("haas/entity/sensor/", LOWER(C9), "/", E9, "/config"))</f>
        <v/>
      </c>
      <c r="AK9" s="21" t="str">
        <f>IF(ISBLANK(AI9),  "", _xlfn.CONCAT(LOWER(C9), "/", E9))</f>
        <v/>
      </c>
      <c r="AS9" s="21"/>
      <c r="AT9" s="15"/>
      <c r="AV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9" s="21" t="str">
        <f>IF(ISBLANK(Table2[[#This Row],[device_model]]), "", Table2[[#This Row],[device_suggested_area]])</f>
        <v>Edwin</v>
      </c>
      <c r="AZ9" s="21" t="s">
        <v>1206</v>
      </c>
      <c r="BA9" s="21" t="s">
        <v>1204</v>
      </c>
      <c r="BB9" s="21" t="s">
        <v>128</v>
      </c>
      <c r="BC9" s="21" t="s">
        <v>501</v>
      </c>
      <c r="BD9" s="21" t="s">
        <v>127</v>
      </c>
      <c r="BG9" s="21" t="s">
        <v>440</v>
      </c>
      <c r="BH9" s="21" t="s">
        <v>507</v>
      </c>
      <c r="BI9" s="21"/>
      <c r="BJ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"70:ee:50:25:93:90"]]</v>
      </c>
    </row>
    <row r="10" spans="1:62" ht="16" hidden="1" customHeight="1">
      <c r="A10" s="26">
        <v>1006</v>
      </c>
      <c r="B10" s="21" t="s">
        <v>26</v>
      </c>
      <c r="C10" s="21" t="s">
        <v>128</v>
      </c>
      <c r="D10" s="21" t="s">
        <v>27</v>
      </c>
      <c r="E10" s="21" t="s">
        <v>738</v>
      </c>
      <c r="F10" s="25" t="str">
        <f>IF(ISBLANK(Table2[[#This Row],[unique_id]]), "", Table2[[#This Row],[unique_id]])</f>
        <v>bertram_2_office_lounge_temperature</v>
      </c>
      <c r="G10" s="21" t="s">
        <v>203</v>
      </c>
      <c r="H10" s="21" t="s">
        <v>87</v>
      </c>
      <c r="I10" s="21" t="s">
        <v>30</v>
      </c>
      <c r="J10" s="21" t="s">
        <v>87</v>
      </c>
      <c r="T10" s="27"/>
      <c r="V10" s="22"/>
      <c r="W10" s="22"/>
      <c r="X10" s="22"/>
      <c r="Y10" s="22"/>
      <c r="AE10" s="21" t="s">
        <v>347</v>
      </c>
      <c r="AG10" s="22"/>
      <c r="AH10" s="22"/>
      <c r="AJ10" s="21" t="str">
        <f>IF(ISBLANK(AI10),  "", _xlfn.CONCAT("haas/entity/sensor/", LOWER(C10), "/", E10, "/config"))</f>
        <v/>
      </c>
      <c r="AK10" s="21" t="str">
        <f>IF(ISBLANK(AI10),  "", _xlfn.CONCAT(LOWER(C10), "/", E10))</f>
        <v/>
      </c>
      <c r="AS10" s="21"/>
      <c r="AT10" s="15"/>
      <c r="AV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0" s="21" t="str">
        <f>IF(ISBLANK(Table2[[#This Row],[device_model]]), "", Table2[[#This Row],[device_suggested_area]])</f>
        <v>Lounge</v>
      </c>
      <c r="AZ10" s="21" t="s">
        <v>1205</v>
      </c>
      <c r="BA10" s="21" t="s">
        <v>1207</v>
      </c>
      <c r="BB10" s="21" t="s">
        <v>128</v>
      </c>
      <c r="BC10" s="21" t="s">
        <v>502</v>
      </c>
      <c r="BD10" s="21" t="s">
        <v>203</v>
      </c>
      <c r="BH10" s="21"/>
      <c r="BI10" s="21"/>
      <c r="BJ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" spans="1:62" ht="16" hidden="1" customHeight="1">
      <c r="A11" s="21">
        <v>1007</v>
      </c>
      <c r="B11" s="21" t="s">
        <v>26</v>
      </c>
      <c r="C11" s="21" t="s">
        <v>128</v>
      </c>
      <c r="D11" s="21" t="s">
        <v>27</v>
      </c>
      <c r="E11" s="21" t="s">
        <v>739</v>
      </c>
      <c r="F11" s="25" t="str">
        <f>IF(ISBLANK(Table2[[#This Row],[unique_id]]), "", Table2[[#This Row],[unique_id]])</f>
        <v>compensation_sensor_bertram_2_office_lounge_temperature</v>
      </c>
      <c r="G11" s="21" t="s">
        <v>203</v>
      </c>
      <c r="H11" s="21" t="s">
        <v>87</v>
      </c>
      <c r="I11" s="21" t="s">
        <v>30</v>
      </c>
      <c r="M11" s="21" t="s">
        <v>90</v>
      </c>
      <c r="T11" s="27"/>
      <c r="U11" s="21" t="s">
        <v>523</v>
      </c>
      <c r="V11" s="22" t="s">
        <v>346</v>
      </c>
      <c r="W11" s="22"/>
      <c r="X11" s="22"/>
      <c r="Y11" s="22"/>
      <c r="AE11" s="21" t="s">
        <v>347</v>
      </c>
      <c r="AG11" s="22"/>
      <c r="AH11" s="22"/>
      <c r="AJ11" s="21" t="str">
        <f>IF(ISBLANK(AI11),  "", _xlfn.CONCAT("haas/entity/sensor/", LOWER(C11), "/", E11, "/config"))</f>
        <v/>
      </c>
      <c r="AK11" s="21" t="str">
        <f>IF(ISBLANK(AI11),  "", _xlfn.CONCAT(LOWER(C11), "/", E11))</f>
        <v/>
      </c>
      <c r="AS11" s="21"/>
      <c r="AT11" s="15"/>
      <c r="AV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11" s="21" t="str">
        <f>IF(ISBLANK(Table2[[#This Row],[device_model]]), "", Table2[[#This Row],[device_suggested_area]])</f>
        <v>Lounge</v>
      </c>
      <c r="AZ11" s="21" t="s">
        <v>1205</v>
      </c>
      <c r="BA11" s="21" t="s">
        <v>1207</v>
      </c>
      <c r="BB11" s="21" t="s">
        <v>128</v>
      </c>
      <c r="BC11" s="21" t="s">
        <v>502</v>
      </c>
      <c r="BD11" s="21" t="s">
        <v>203</v>
      </c>
      <c r="BH11" s="21"/>
      <c r="BI11" s="21"/>
      <c r="BJ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" spans="1:62" ht="16" hidden="1" customHeight="1">
      <c r="A12" s="26">
        <v>1008</v>
      </c>
      <c r="B12" s="21" t="s">
        <v>26</v>
      </c>
      <c r="C12" s="21" t="s">
        <v>128</v>
      </c>
      <c r="D12" s="21" t="s">
        <v>27</v>
      </c>
      <c r="E12" s="21" t="s">
        <v>740</v>
      </c>
      <c r="F12" s="25" t="str">
        <f>IF(ISBLANK(Table2[[#This Row],[unique_id]]), "", Table2[[#This Row],[unique_id]])</f>
        <v>parents_temperature</v>
      </c>
      <c r="G12" s="21" t="s">
        <v>201</v>
      </c>
      <c r="H12" s="21" t="s">
        <v>87</v>
      </c>
      <c r="I12" s="21" t="s">
        <v>30</v>
      </c>
      <c r="J12" s="21" t="s">
        <v>87</v>
      </c>
      <c r="T12" s="27"/>
      <c r="V12" s="22"/>
      <c r="W12" s="22"/>
      <c r="X12" s="22"/>
      <c r="Y12" s="22"/>
      <c r="AE12" s="21" t="s">
        <v>347</v>
      </c>
      <c r="AG12" s="22"/>
      <c r="AH12" s="22"/>
      <c r="AJ12" s="21" t="str">
        <f>IF(ISBLANK(AI12),  "", _xlfn.CONCAT("haas/entity/sensor/", LOWER(C12), "/", E12, "/config"))</f>
        <v/>
      </c>
      <c r="AK12" s="21" t="str">
        <f>IF(ISBLANK(AI12),  "", _xlfn.CONCAT(LOWER(C12), "/", E12))</f>
        <v/>
      </c>
      <c r="AS12" s="21"/>
      <c r="AT12" s="15"/>
      <c r="AV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2" s="21" t="str">
        <f>IF(ISBLANK(Table2[[#This Row],[device_model]]), "", Table2[[#This Row],[device_suggested_area]])</f>
        <v>Parents</v>
      </c>
      <c r="AZ12" s="21" t="s">
        <v>1206</v>
      </c>
      <c r="BA12" s="21" t="s">
        <v>1204</v>
      </c>
      <c r="BB12" s="21" t="s">
        <v>128</v>
      </c>
      <c r="BC12" s="21" t="s">
        <v>501</v>
      </c>
      <c r="BD12" s="21" t="s">
        <v>201</v>
      </c>
      <c r="BH12" s="21"/>
      <c r="BI12" s="21"/>
      <c r="BJ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" spans="1:62" ht="16" hidden="1" customHeight="1">
      <c r="A13" s="26">
        <v>1009</v>
      </c>
      <c r="B13" s="21" t="s">
        <v>26</v>
      </c>
      <c r="C13" s="21" t="s">
        <v>128</v>
      </c>
      <c r="D13" s="21" t="s">
        <v>27</v>
      </c>
      <c r="E13" s="21" t="s">
        <v>741</v>
      </c>
      <c r="F13" s="25" t="str">
        <f>IF(ISBLANK(Table2[[#This Row],[unique_id]]), "", Table2[[#This Row],[unique_id]])</f>
        <v>compensation_sensor_parents_temperature</v>
      </c>
      <c r="G13" s="21" t="s">
        <v>201</v>
      </c>
      <c r="H13" s="21" t="s">
        <v>87</v>
      </c>
      <c r="I13" s="21" t="s">
        <v>30</v>
      </c>
      <c r="M13" s="21" t="s">
        <v>136</v>
      </c>
      <c r="T13" s="27"/>
      <c r="U13" s="21" t="s">
        <v>523</v>
      </c>
      <c r="V13" s="22" t="s">
        <v>346</v>
      </c>
      <c r="W13" s="22"/>
      <c r="X13" s="22"/>
      <c r="Y13" s="22"/>
      <c r="AE13" s="21" t="s">
        <v>347</v>
      </c>
      <c r="AG13" s="22"/>
      <c r="AH13" s="22"/>
      <c r="AJ13" s="21" t="str">
        <f>IF(ISBLANK(AI13),  "", _xlfn.CONCAT("haas/entity/sensor/", LOWER(C13), "/", E13, "/config"))</f>
        <v/>
      </c>
      <c r="AK13" s="21" t="str">
        <f>IF(ISBLANK(AI13),  "", _xlfn.CONCAT(LOWER(C13), "/", E13))</f>
        <v/>
      </c>
      <c r="AS13" s="21"/>
      <c r="AT13" s="15"/>
      <c r="AV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13" s="21" t="str">
        <f>IF(ISBLANK(Table2[[#This Row],[device_model]]), "", Table2[[#This Row],[device_suggested_area]])</f>
        <v>Parents</v>
      </c>
      <c r="AZ13" s="21" t="s">
        <v>1206</v>
      </c>
      <c r="BA13" s="21" t="s">
        <v>1204</v>
      </c>
      <c r="BB13" s="21" t="s">
        <v>128</v>
      </c>
      <c r="BC13" s="21" t="s">
        <v>501</v>
      </c>
      <c r="BD13" s="21" t="s">
        <v>201</v>
      </c>
      <c r="BG13" s="21" t="s">
        <v>440</v>
      </c>
      <c r="BH13" s="21" t="s">
        <v>503</v>
      </c>
      <c r="BI13" s="21"/>
      <c r="BJ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"70:ee:50:25:9c:68"]]</v>
      </c>
    </row>
    <row r="14" spans="1:62" ht="16" hidden="1" customHeight="1">
      <c r="A14" s="21">
        <v>1010</v>
      </c>
      <c r="B14" s="21" t="s">
        <v>26</v>
      </c>
      <c r="C14" s="21" t="s">
        <v>128</v>
      </c>
      <c r="D14" s="21" t="s">
        <v>27</v>
      </c>
      <c r="E14" s="21" t="s">
        <v>693</v>
      </c>
      <c r="F14" s="25" t="str">
        <f>IF(ISBLANK(Table2[[#This Row],[unique_id]]), "", Table2[[#This Row],[unique_id]])</f>
        <v>bertram_2_office_temperature</v>
      </c>
      <c r="G14" s="21" t="s">
        <v>222</v>
      </c>
      <c r="H14" s="21" t="s">
        <v>87</v>
      </c>
      <c r="I14" s="21" t="s">
        <v>30</v>
      </c>
      <c r="J14" s="21" t="s">
        <v>87</v>
      </c>
      <c r="T14" s="27"/>
      <c r="V14" s="22"/>
      <c r="W14" s="22"/>
      <c r="X14" s="22"/>
      <c r="Y14" s="22"/>
      <c r="AE14" s="21" t="s">
        <v>347</v>
      </c>
      <c r="AG14" s="22"/>
      <c r="AH14" s="22"/>
      <c r="AJ14" s="21" t="str">
        <f>IF(ISBLANK(AI14),  "", _xlfn.CONCAT("haas/entity/sensor/", LOWER(C14), "/", E14, "/config"))</f>
        <v/>
      </c>
      <c r="AK14" s="21" t="str">
        <f>IF(ISBLANK(AI14),  "", _xlfn.CONCAT(LOWER(C14), "/", E14))</f>
        <v/>
      </c>
      <c r="AS14" s="21"/>
      <c r="AT14" s="15"/>
      <c r="AV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4" s="21" t="str">
        <f>IF(ISBLANK(Table2[[#This Row],[device_model]]), "", Table2[[#This Row],[device_suggested_area]])</f>
        <v>Office</v>
      </c>
      <c r="AZ14" s="21" t="s">
        <v>1206</v>
      </c>
      <c r="BA14" s="21" t="s">
        <v>1207</v>
      </c>
      <c r="BB14" s="21" t="s">
        <v>128</v>
      </c>
      <c r="BC14" s="21" t="s">
        <v>502</v>
      </c>
      <c r="BD14" s="21" t="s">
        <v>222</v>
      </c>
      <c r="BH14" s="21"/>
      <c r="BI14" s="21"/>
      <c r="BJ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" spans="1:62" ht="16" hidden="1" customHeight="1">
      <c r="A15" s="26">
        <v>1011</v>
      </c>
      <c r="B15" s="21" t="s">
        <v>26</v>
      </c>
      <c r="C15" s="21" t="s">
        <v>128</v>
      </c>
      <c r="D15" s="21" t="s">
        <v>27</v>
      </c>
      <c r="E15" s="21" t="s">
        <v>694</v>
      </c>
      <c r="F15" s="25" t="str">
        <f>IF(ISBLANK(Table2[[#This Row],[unique_id]]), "", Table2[[#This Row],[unique_id]])</f>
        <v>compensation_sensor_bertram_2_office_temperature</v>
      </c>
      <c r="G15" s="21" t="s">
        <v>222</v>
      </c>
      <c r="H15" s="21" t="s">
        <v>87</v>
      </c>
      <c r="I15" s="21" t="s">
        <v>30</v>
      </c>
      <c r="M15" s="21" t="s">
        <v>136</v>
      </c>
      <c r="T15" s="27"/>
      <c r="U15" s="21" t="s">
        <v>523</v>
      </c>
      <c r="V15" s="22" t="s">
        <v>346</v>
      </c>
      <c r="W15" s="22"/>
      <c r="X15" s="22"/>
      <c r="Y15" s="22"/>
      <c r="AE15" s="21" t="s">
        <v>347</v>
      </c>
      <c r="AG15" s="22"/>
      <c r="AH15" s="22"/>
      <c r="AJ15" s="21" t="str">
        <f>IF(ISBLANK(AI15),  "", _xlfn.CONCAT("haas/entity/sensor/", LOWER(C15), "/", E15, "/config"))</f>
        <v/>
      </c>
      <c r="AK15" s="21" t="str">
        <f>IF(ISBLANK(AI15),  "", _xlfn.CONCAT(LOWER(C15), "/", E15))</f>
        <v/>
      </c>
      <c r="AS15" s="21"/>
      <c r="AT15" s="15"/>
      <c r="AV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netatmo-office-base-module</v>
      </c>
      <c r="AW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Base Module</v>
      </c>
      <c r="AY15" s="21" t="str">
        <f>IF(ISBLANK(Table2[[#This Row],[device_model]]), "", Table2[[#This Row],[device_suggested_area]])</f>
        <v>Office</v>
      </c>
      <c r="AZ15" s="21" t="s">
        <v>1206</v>
      </c>
      <c r="BA15" s="21" t="s">
        <v>1207</v>
      </c>
      <c r="BB15" s="21" t="s">
        <v>128</v>
      </c>
      <c r="BC15" s="21" t="s">
        <v>502</v>
      </c>
      <c r="BD15" s="21" t="s">
        <v>222</v>
      </c>
      <c r="BG15" s="21" t="s">
        <v>440</v>
      </c>
      <c r="BH15" s="21" t="s">
        <v>504</v>
      </c>
      <c r="BI15" s="21"/>
      <c r="BJ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"70:ee:50:2b:6a:2c"]]</v>
      </c>
    </row>
    <row r="16" spans="1:62" ht="16" hidden="1" customHeight="1">
      <c r="A16" s="26">
        <v>1012</v>
      </c>
      <c r="B16" s="21" t="s">
        <v>26</v>
      </c>
      <c r="C16" s="21" t="s">
        <v>128</v>
      </c>
      <c r="D16" s="21" t="s">
        <v>27</v>
      </c>
      <c r="E16" s="21" t="s">
        <v>695</v>
      </c>
      <c r="F16" s="25" t="str">
        <f>IF(ISBLANK(Table2[[#This Row],[unique_id]]), "", Table2[[#This Row],[unique_id]])</f>
        <v>bertram_2_kitchen_temperature</v>
      </c>
      <c r="G16" s="21" t="s">
        <v>215</v>
      </c>
      <c r="H16" s="21" t="s">
        <v>87</v>
      </c>
      <c r="I16" s="21" t="s">
        <v>30</v>
      </c>
      <c r="J16" s="21" t="s">
        <v>87</v>
      </c>
      <c r="T16" s="27"/>
      <c r="V16" s="22"/>
      <c r="W16" s="22"/>
      <c r="X16" s="22"/>
      <c r="Y16" s="22"/>
      <c r="AE16" s="21" t="s">
        <v>347</v>
      </c>
      <c r="AG16" s="22"/>
      <c r="AH16" s="22"/>
      <c r="AJ16" s="21" t="str">
        <f>IF(ISBLANK(AI16),  "", _xlfn.CONCAT("haas/entity/sensor/", LOWER(C16), "/", E16, "/config"))</f>
        <v/>
      </c>
      <c r="AK16" s="21" t="str">
        <f>IF(ISBLANK(AI16),  "", _xlfn.CONCAT(LOWER(C16), "/", E16))</f>
        <v/>
      </c>
      <c r="AS16" s="21"/>
      <c r="AT16" s="15"/>
      <c r="AV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6" s="21" t="str">
        <f>IF(ISBLANK(Table2[[#This Row],[device_model]]), "", Table2[[#This Row],[device_suggested_area]])</f>
        <v>Kitchen</v>
      </c>
      <c r="AZ16" s="21" t="s">
        <v>1206</v>
      </c>
      <c r="BA16" s="21" t="s">
        <v>1207</v>
      </c>
      <c r="BB16" s="21" t="s">
        <v>128</v>
      </c>
      <c r="BC16" s="21" t="s">
        <v>502</v>
      </c>
      <c r="BD16" s="21" t="s">
        <v>215</v>
      </c>
      <c r="BH16" s="21"/>
      <c r="BI16" s="21"/>
      <c r="BJ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" spans="1:62" ht="16" hidden="1" customHeight="1">
      <c r="A17" s="21">
        <v>1013</v>
      </c>
      <c r="B17" s="21" t="s">
        <v>26</v>
      </c>
      <c r="C17" s="21" t="s">
        <v>128</v>
      </c>
      <c r="D17" s="21" t="s">
        <v>27</v>
      </c>
      <c r="E17" s="24" t="s">
        <v>696</v>
      </c>
      <c r="F17" s="25" t="str">
        <f>IF(ISBLANK(Table2[[#This Row],[unique_id]]), "", Table2[[#This Row],[unique_id]])</f>
        <v>compensation_sensor_bertram_2_kitchen_temperature</v>
      </c>
      <c r="G17" s="21" t="s">
        <v>215</v>
      </c>
      <c r="H17" s="21" t="s">
        <v>87</v>
      </c>
      <c r="I17" s="21" t="s">
        <v>30</v>
      </c>
      <c r="M17" s="21" t="s">
        <v>136</v>
      </c>
      <c r="T17" s="27"/>
      <c r="U17" s="21" t="s">
        <v>523</v>
      </c>
      <c r="V17" s="22" t="s">
        <v>346</v>
      </c>
      <c r="W17" s="22"/>
      <c r="X17" s="22"/>
      <c r="Y17" s="22"/>
      <c r="AE17" s="21" t="s">
        <v>347</v>
      </c>
      <c r="AG17" s="22"/>
      <c r="AH17" s="22"/>
      <c r="AJ17" s="21" t="str">
        <f>IF(ISBLANK(AI17),  "", _xlfn.CONCAT("haas/entity/sensor/", LOWER(C17), "/", E17, "/config"))</f>
        <v/>
      </c>
      <c r="AK17" s="21" t="str">
        <f>IF(ISBLANK(AI17),  "", _xlfn.CONCAT(LOWER(C17), "/", E17))</f>
        <v/>
      </c>
      <c r="AS17" s="21"/>
      <c r="AT17" s="15"/>
      <c r="AV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netatmo-kitchen-base-module</v>
      </c>
      <c r="AW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Base Module</v>
      </c>
      <c r="AY17" s="21" t="str">
        <f>IF(ISBLANK(Table2[[#This Row],[device_model]]), "", Table2[[#This Row],[device_suggested_area]])</f>
        <v>Kitchen</v>
      </c>
      <c r="AZ17" s="21" t="s">
        <v>1206</v>
      </c>
      <c r="BA17" s="21" t="s">
        <v>1207</v>
      </c>
      <c r="BB17" s="21" t="s">
        <v>128</v>
      </c>
      <c r="BC17" s="21" t="s">
        <v>502</v>
      </c>
      <c r="BD17" s="21" t="s">
        <v>215</v>
      </c>
      <c r="BG17" s="21" t="s">
        <v>440</v>
      </c>
      <c r="BH17" s="21" t="s">
        <v>506</v>
      </c>
      <c r="BI17" s="21"/>
      <c r="BJ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"70:ee:50:2c:8d:28"]]</v>
      </c>
    </row>
    <row r="18" spans="1:62" ht="16" hidden="1" customHeight="1">
      <c r="A18" s="26">
        <v>1014</v>
      </c>
      <c r="B18" s="21" t="s">
        <v>26</v>
      </c>
      <c r="C18" s="21" t="s">
        <v>128</v>
      </c>
      <c r="D18" s="21" t="s">
        <v>27</v>
      </c>
      <c r="E18" s="24" t="s">
        <v>697</v>
      </c>
      <c r="F18" s="25" t="str">
        <f>IF(ISBLANK(Table2[[#This Row],[unique_id]]), "", Table2[[#This Row],[unique_id]])</f>
        <v>bertram_2_office_pantry_temperature</v>
      </c>
      <c r="G18" s="21" t="s">
        <v>221</v>
      </c>
      <c r="H18" s="21" t="s">
        <v>87</v>
      </c>
      <c r="I18" s="21" t="s">
        <v>30</v>
      </c>
      <c r="J18" s="21" t="s">
        <v>87</v>
      </c>
      <c r="T18" s="27"/>
      <c r="V18" s="22"/>
      <c r="W18" s="22"/>
      <c r="X18" s="22"/>
      <c r="Y18" s="22"/>
      <c r="AE18" s="21" t="s">
        <v>347</v>
      </c>
      <c r="AG18" s="22"/>
      <c r="AH18" s="22"/>
      <c r="AJ18" s="21" t="str">
        <f>IF(ISBLANK(AI18),  "", _xlfn.CONCAT("haas/entity/sensor/", LOWER(C18), "/", E18, "/config"))</f>
        <v/>
      </c>
      <c r="AK18" s="21" t="str">
        <f>IF(ISBLANK(AI18),  "", _xlfn.CONCAT(LOWER(C18), "/", E18))</f>
        <v/>
      </c>
      <c r="AS18" s="21"/>
      <c r="AT18" s="15"/>
      <c r="AV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8" s="21" t="str">
        <f>IF(ISBLANK(Table2[[#This Row],[device_model]]), "", Table2[[#This Row],[device_suggested_area]])</f>
        <v>Pantry</v>
      </c>
      <c r="AZ18" s="21" t="s">
        <v>1205</v>
      </c>
      <c r="BA18" s="21" t="s">
        <v>1207</v>
      </c>
      <c r="BB18" s="21" t="s">
        <v>128</v>
      </c>
      <c r="BC18" s="21" t="s">
        <v>502</v>
      </c>
      <c r="BD18" s="21" t="s">
        <v>221</v>
      </c>
      <c r="BH18" s="21"/>
      <c r="BI18" s="21"/>
      <c r="BJ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" spans="1:62" ht="16" hidden="1" customHeight="1">
      <c r="A19" s="26">
        <v>1015</v>
      </c>
      <c r="B19" s="21" t="s">
        <v>26</v>
      </c>
      <c r="C19" s="21" t="s">
        <v>128</v>
      </c>
      <c r="D19" s="21" t="s">
        <v>27</v>
      </c>
      <c r="E19" s="24" t="s">
        <v>698</v>
      </c>
      <c r="F19" s="25" t="str">
        <f>IF(ISBLANK(Table2[[#This Row],[unique_id]]), "", Table2[[#This Row],[unique_id]])</f>
        <v>compensation_sensor_bertram_2_office_pantry_temperature</v>
      </c>
      <c r="G19" s="21" t="s">
        <v>221</v>
      </c>
      <c r="H19" s="21" t="s">
        <v>87</v>
      </c>
      <c r="I19" s="21" t="s">
        <v>30</v>
      </c>
      <c r="M19" s="21" t="s">
        <v>136</v>
      </c>
      <c r="T19" s="27"/>
      <c r="U19" s="21" t="s">
        <v>523</v>
      </c>
      <c r="V19" s="22" t="s">
        <v>346</v>
      </c>
      <c r="W19" s="22"/>
      <c r="X19" s="22"/>
      <c r="Y19" s="22"/>
      <c r="AE19" s="21" t="s">
        <v>347</v>
      </c>
      <c r="AG19" s="22"/>
      <c r="AH19" s="22"/>
      <c r="AJ19" s="21" t="str">
        <f>IF(ISBLANK(AI19),  "", _xlfn.CONCAT("haas/entity/sensor/", LOWER(C19), "/", E19, "/config"))</f>
        <v/>
      </c>
      <c r="AK19" s="21" t="str">
        <f>IF(ISBLANK(AI19),  "", _xlfn.CONCAT(LOWER(C19), "/", E19))</f>
        <v/>
      </c>
      <c r="AS19" s="21"/>
      <c r="AT19" s="15"/>
      <c r="AV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19" s="21" t="str">
        <f>IF(ISBLANK(Table2[[#This Row],[device_model]]), "", Table2[[#This Row],[device_suggested_area]])</f>
        <v>Pantry</v>
      </c>
      <c r="AZ19" s="21" t="s">
        <v>1205</v>
      </c>
      <c r="BA19" s="21" t="s">
        <v>1207</v>
      </c>
      <c r="BB19" s="21" t="s">
        <v>128</v>
      </c>
      <c r="BC19" s="21" t="s">
        <v>502</v>
      </c>
      <c r="BD19" s="21" t="s">
        <v>221</v>
      </c>
      <c r="BH19" s="21"/>
      <c r="BI19" s="21"/>
      <c r="BJ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" spans="1:62" ht="16" hidden="1" customHeight="1">
      <c r="A20" s="21">
        <v>1016</v>
      </c>
      <c r="B20" s="21" t="s">
        <v>26</v>
      </c>
      <c r="C20" s="21" t="s">
        <v>128</v>
      </c>
      <c r="D20" s="21" t="s">
        <v>27</v>
      </c>
      <c r="E20" s="24" t="s">
        <v>699</v>
      </c>
      <c r="F20" s="25" t="str">
        <f>IF(ISBLANK(Table2[[#This Row],[unique_id]]), "", Table2[[#This Row],[unique_id]])</f>
        <v>bertram_2_office_dining_temperature</v>
      </c>
      <c r="G20" s="21" t="s">
        <v>202</v>
      </c>
      <c r="H20" s="21" t="s">
        <v>87</v>
      </c>
      <c r="I20" s="21" t="s">
        <v>30</v>
      </c>
      <c r="J20" s="21" t="s">
        <v>87</v>
      </c>
      <c r="T20" s="27"/>
      <c r="V20" s="22"/>
      <c r="W20" s="22"/>
      <c r="X20" s="22"/>
      <c r="Y20" s="22"/>
      <c r="AE20" s="21" t="s">
        <v>347</v>
      </c>
      <c r="AG20" s="22"/>
      <c r="AH20" s="22"/>
      <c r="AJ20" s="21" t="str">
        <f>IF(ISBLANK(AI20),  "", _xlfn.CONCAT("haas/entity/sensor/", LOWER(C20), "/", E20, "/config"))</f>
        <v/>
      </c>
      <c r="AK20" s="21" t="str">
        <f>IF(ISBLANK(AI20),  "", _xlfn.CONCAT(LOWER(C20), "/", E20))</f>
        <v/>
      </c>
      <c r="AS20" s="21"/>
      <c r="AT20" s="15"/>
      <c r="AV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0" s="21" t="str">
        <f>IF(ISBLANK(Table2[[#This Row],[device_model]]), "", Table2[[#This Row],[device_suggested_area]])</f>
        <v>Dining</v>
      </c>
      <c r="AZ20" s="21" t="s">
        <v>1205</v>
      </c>
      <c r="BA20" s="21" t="s">
        <v>1207</v>
      </c>
      <c r="BB20" s="21" t="s">
        <v>128</v>
      </c>
      <c r="BC20" s="21" t="s">
        <v>502</v>
      </c>
      <c r="BD20" s="21" t="s">
        <v>202</v>
      </c>
      <c r="BH20" s="21"/>
      <c r="BI20" s="21"/>
      <c r="BJ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" spans="1:62" ht="16" hidden="1" customHeight="1">
      <c r="A21" s="26">
        <v>1017</v>
      </c>
      <c r="B21" s="21" t="s">
        <v>26</v>
      </c>
      <c r="C21" s="21" t="s">
        <v>128</v>
      </c>
      <c r="D21" s="21" t="s">
        <v>27</v>
      </c>
      <c r="E21" s="21" t="s">
        <v>700</v>
      </c>
      <c r="F21" s="25" t="str">
        <f>IF(ISBLANK(Table2[[#This Row],[unique_id]]), "", Table2[[#This Row],[unique_id]])</f>
        <v>compensation_sensor_bertram_2_office_dining_temperature</v>
      </c>
      <c r="G21" s="21" t="s">
        <v>202</v>
      </c>
      <c r="H21" s="21" t="s">
        <v>87</v>
      </c>
      <c r="I21" s="21" t="s">
        <v>30</v>
      </c>
      <c r="M21" s="21" t="s">
        <v>136</v>
      </c>
      <c r="T21" s="27"/>
      <c r="U21" s="21" t="s">
        <v>523</v>
      </c>
      <c r="V21" s="22" t="s">
        <v>346</v>
      </c>
      <c r="W21" s="22"/>
      <c r="X21" s="22"/>
      <c r="Y21" s="22"/>
      <c r="AE21" s="21" t="s">
        <v>347</v>
      </c>
      <c r="AG21" s="22"/>
      <c r="AH21" s="22"/>
      <c r="AJ21" s="21" t="str">
        <f>IF(ISBLANK(AI21),  "", _xlfn.CONCAT("haas/entity/sensor/", LOWER(C21), "/", E21, "/config"))</f>
        <v/>
      </c>
      <c r="AK21" s="21" t="str">
        <f>IF(ISBLANK(AI21),  "", _xlfn.CONCAT(LOWER(C21), "/", E21))</f>
        <v/>
      </c>
      <c r="AS21" s="21"/>
      <c r="AT21" s="15"/>
      <c r="AV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1" s="21" t="str">
        <f>IF(ISBLANK(Table2[[#This Row],[device_model]]), "", Table2[[#This Row],[device_suggested_area]])</f>
        <v>Dining</v>
      </c>
      <c r="AZ21" s="21" t="s">
        <v>1205</v>
      </c>
      <c r="BA21" s="21" t="s">
        <v>1207</v>
      </c>
      <c r="BB21" s="21" t="s">
        <v>128</v>
      </c>
      <c r="BC21" s="21" t="s">
        <v>502</v>
      </c>
      <c r="BD21" s="21" t="s">
        <v>202</v>
      </c>
      <c r="BH21" s="21"/>
      <c r="BI21" s="21"/>
      <c r="BJ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" spans="1:62" ht="16" hidden="1" customHeight="1">
      <c r="A22" s="26">
        <v>1018</v>
      </c>
      <c r="B22" s="21" t="s">
        <v>26</v>
      </c>
      <c r="C22" s="21" t="s">
        <v>128</v>
      </c>
      <c r="D22" s="21" t="s">
        <v>27</v>
      </c>
      <c r="E22" s="21" t="s">
        <v>701</v>
      </c>
      <c r="F22" s="25" t="str">
        <f>IF(ISBLANK(Table2[[#This Row],[unique_id]]), "", Table2[[#This Row],[unique_id]])</f>
        <v>laundry_temperature</v>
      </c>
      <c r="G22" s="21" t="s">
        <v>223</v>
      </c>
      <c r="H22" s="21" t="s">
        <v>87</v>
      </c>
      <c r="I22" s="21" t="s">
        <v>30</v>
      </c>
      <c r="J22" s="21" t="s">
        <v>87</v>
      </c>
      <c r="T22" s="27"/>
      <c r="V22" s="22"/>
      <c r="W22" s="22"/>
      <c r="X22" s="22"/>
      <c r="Y22" s="22"/>
      <c r="AE22" s="21" t="s">
        <v>347</v>
      </c>
      <c r="AG22" s="22"/>
      <c r="AH22" s="22"/>
      <c r="AJ22" s="21" t="str">
        <f>IF(ISBLANK(AI22),  "", _xlfn.CONCAT("haas/entity/sensor/", LOWER(C22), "/", E22, "/config"))</f>
        <v/>
      </c>
      <c r="AK22" s="21" t="str">
        <f>IF(ISBLANK(AI22),  "", _xlfn.CONCAT(LOWER(C22), "/", E22))</f>
        <v/>
      </c>
      <c r="AS22" s="21"/>
      <c r="AT22" s="15"/>
      <c r="AV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2" s="21" t="str">
        <f>IF(ISBLANK(Table2[[#This Row],[device_model]]), "", Table2[[#This Row],[device_suggested_area]])</f>
        <v>Laundry</v>
      </c>
      <c r="AZ22" s="21" t="s">
        <v>1206</v>
      </c>
      <c r="BA22" s="21" t="s">
        <v>1204</v>
      </c>
      <c r="BB22" s="21" t="s">
        <v>128</v>
      </c>
      <c r="BC22" s="21" t="s">
        <v>501</v>
      </c>
      <c r="BD22" s="21" t="s">
        <v>223</v>
      </c>
      <c r="BH22" s="21"/>
      <c r="BI22" s="21"/>
      <c r="BJ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" spans="1:62" ht="16" hidden="1" customHeight="1">
      <c r="A23" s="21">
        <v>1019</v>
      </c>
      <c r="B23" s="21" t="s">
        <v>26</v>
      </c>
      <c r="C23" s="21" t="s">
        <v>128</v>
      </c>
      <c r="D23" s="21" t="s">
        <v>27</v>
      </c>
      <c r="E23" s="21" t="s">
        <v>702</v>
      </c>
      <c r="F23" s="25" t="str">
        <f>IF(ISBLANK(Table2[[#This Row],[unique_id]]), "", Table2[[#This Row],[unique_id]])</f>
        <v>compensation_sensor_laundry_temperature</v>
      </c>
      <c r="G23" s="21" t="s">
        <v>223</v>
      </c>
      <c r="H23" s="21" t="s">
        <v>87</v>
      </c>
      <c r="I23" s="21" t="s">
        <v>30</v>
      </c>
      <c r="M23" s="21" t="s">
        <v>136</v>
      </c>
      <c r="T23" s="27"/>
      <c r="U23" s="21" t="s">
        <v>523</v>
      </c>
      <c r="V23" s="22" t="s">
        <v>346</v>
      </c>
      <c r="W23" s="22"/>
      <c r="X23" s="22"/>
      <c r="Y23" s="22"/>
      <c r="AE23" s="21" t="s">
        <v>347</v>
      </c>
      <c r="AG23" s="22"/>
      <c r="AH23" s="22"/>
      <c r="AJ23" s="21" t="str">
        <f>IF(ISBLANK(AI23),  "", _xlfn.CONCAT("haas/entity/sensor/", LOWER(C23), "/", E23, "/config"))</f>
        <v/>
      </c>
      <c r="AK23" s="21" t="str">
        <f>IF(ISBLANK(AI23),  "", _xlfn.CONCAT(LOWER(C23), "/", E23))</f>
        <v/>
      </c>
      <c r="AS23" s="21"/>
      <c r="AT23" s="15"/>
      <c r="AV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23" s="21" t="str">
        <f>IF(ISBLANK(Table2[[#This Row],[device_model]]), "", Table2[[#This Row],[device_suggested_area]])</f>
        <v>Laundry</v>
      </c>
      <c r="AZ23" s="21" t="s">
        <v>1206</v>
      </c>
      <c r="BA23" s="21" t="s">
        <v>1204</v>
      </c>
      <c r="BB23" s="21" t="s">
        <v>128</v>
      </c>
      <c r="BC23" s="21" t="s">
        <v>501</v>
      </c>
      <c r="BD23" s="21" t="s">
        <v>223</v>
      </c>
      <c r="BG23" s="21" t="s">
        <v>440</v>
      </c>
      <c r="BH23" s="27" t="s">
        <v>505</v>
      </c>
      <c r="BI23" s="21"/>
      <c r="BJ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"70:ee:50:25:9d:90"]]</v>
      </c>
    </row>
    <row r="24" spans="1:62" ht="16" hidden="1" customHeight="1">
      <c r="A24" s="26">
        <v>1020</v>
      </c>
      <c r="B24" s="21" t="s">
        <v>26</v>
      </c>
      <c r="C24" s="21" t="s">
        <v>128</v>
      </c>
      <c r="D24" s="21" t="s">
        <v>27</v>
      </c>
      <c r="E24" s="21" t="s">
        <v>703</v>
      </c>
      <c r="F24" s="25" t="str">
        <f>IF(ISBLANK(Table2[[#This Row],[unique_id]]), "", Table2[[#This Row],[unique_id]])</f>
        <v>bertram_2_office_basement_temperature</v>
      </c>
      <c r="G24" s="21" t="s">
        <v>220</v>
      </c>
      <c r="H24" s="21" t="s">
        <v>87</v>
      </c>
      <c r="I24" s="21" t="s">
        <v>30</v>
      </c>
      <c r="J24" s="21" t="s">
        <v>87</v>
      </c>
      <c r="T24" s="27"/>
      <c r="V24" s="22"/>
      <c r="W24" s="22"/>
      <c r="X24" s="22"/>
      <c r="Y24" s="22"/>
      <c r="AE24" s="21" t="s">
        <v>347</v>
      </c>
      <c r="AG24" s="22"/>
      <c r="AH24" s="22"/>
      <c r="AJ24" s="21" t="str">
        <f>IF(ISBLANK(AI24),  "", _xlfn.CONCAT("haas/entity/sensor/", LOWER(C24), "/", E24, "/config"))</f>
        <v/>
      </c>
      <c r="AK24" s="21" t="str">
        <f>IF(ISBLANK(AI24),  "", _xlfn.CONCAT(LOWER(C24), "/", E24))</f>
        <v/>
      </c>
      <c r="AS24" s="21"/>
      <c r="AT24" s="15"/>
      <c r="AV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4" s="21" t="str">
        <f>IF(ISBLANK(Table2[[#This Row],[device_model]]), "", Table2[[#This Row],[device_suggested_area]])</f>
        <v>Basement</v>
      </c>
      <c r="AZ24" s="21" t="s">
        <v>1205</v>
      </c>
      <c r="BA24" s="21" t="s">
        <v>1207</v>
      </c>
      <c r="BB24" s="21" t="s">
        <v>128</v>
      </c>
      <c r="BC24" s="21" t="s">
        <v>502</v>
      </c>
      <c r="BD24" s="21" t="s">
        <v>220</v>
      </c>
      <c r="BH24" s="21"/>
      <c r="BI24" s="21"/>
      <c r="BJ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" spans="1:62" ht="16" hidden="1" customHeight="1">
      <c r="A25" s="26">
        <v>1021</v>
      </c>
      <c r="B25" s="21" t="s">
        <v>26</v>
      </c>
      <c r="C25" s="21" t="s">
        <v>128</v>
      </c>
      <c r="D25" s="21" t="s">
        <v>27</v>
      </c>
      <c r="E25" s="21" t="s">
        <v>704</v>
      </c>
      <c r="F25" s="25" t="str">
        <f>IF(ISBLANK(Table2[[#This Row],[unique_id]]), "", Table2[[#This Row],[unique_id]])</f>
        <v>compensation_sensor_bertram_2_office_basement_temperature</v>
      </c>
      <c r="G25" s="21" t="s">
        <v>220</v>
      </c>
      <c r="H25" s="21" t="s">
        <v>87</v>
      </c>
      <c r="I25" s="21" t="s">
        <v>30</v>
      </c>
      <c r="M25" s="21" t="s">
        <v>136</v>
      </c>
      <c r="T25" s="27"/>
      <c r="U25" s="21" t="s">
        <v>523</v>
      </c>
      <c r="V25" s="22" t="s">
        <v>346</v>
      </c>
      <c r="W25" s="22"/>
      <c r="X25" s="22"/>
      <c r="Y25" s="22"/>
      <c r="AE25" s="21" t="s">
        <v>347</v>
      </c>
      <c r="AG25" s="22"/>
      <c r="AH25" s="22"/>
      <c r="AJ25" s="21" t="str">
        <f>IF(ISBLANK(AI25),  "", _xlfn.CONCAT("haas/entity/sensor/", LOWER(C25), "/", E25, "/config"))</f>
        <v/>
      </c>
      <c r="AK25" s="21" t="str">
        <f>IF(ISBLANK(AI25),  "", _xlfn.CONCAT(LOWER(C25), "/", E25))</f>
        <v/>
      </c>
      <c r="AS25" s="21"/>
      <c r="AT25" s="15"/>
      <c r="AV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5" s="21" t="str">
        <f>IF(ISBLANK(Table2[[#This Row],[device_model]]), "", Table2[[#This Row],[device_suggested_area]])</f>
        <v>Basement</v>
      </c>
      <c r="AZ25" s="21" t="s">
        <v>1205</v>
      </c>
      <c r="BA25" s="21" t="s">
        <v>1207</v>
      </c>
      <c r="BB25" s="21" t="s">
        <v>128</v>
      </c>
      <c r="BC25" s="21" t="s">
        <v>502</v>
      </c>
      <c r="BD25" s="21" t="s">
        <v>220</v>
      </c>
      <c r="BH25" s="21"/>
      <c r="BI25" s="21"/>
      <c r="BJ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" spans="1:62" s="37" customFormat="1" ht="16" hidden="1" customHeight="1">
      <c r="A26" s="26">
        <v>1024</v>
      </c>
      <c r="B26" s="21" t="s">
        <v>26</v>
      </c>
      <c r="C26" s="21" t="s">
        <v>39</v>
      </c>
      <c r="D26" s="21" t="s">
        <v>27</v>
      </c>
      <c r="E26" s="21" t="s">
        <v>337</v>
      </c>
      <c r="F26" s="25" t="str">
        <f>IF(ISBLANK(Table2[[#This Row],[unique_id]]), "", Table2[[#This Row],[unique_id]])</f>
        <v>compensation_sensor_rack_temperature</v>
      </c>
      <c r="G26" s="21" t="s">
        <v>28</v>
      </c>
      <c r="H26" s="21" t="s">
        <v>87</v>
      </c>
      <c r="I26" s="21" t="s">
        <v>30</v>
      </c>
      <c r="J26" s="21"/>
      <c r="K26" s="21"/>
      <c r="L26" s="21"/>
      <c r="M26" s="21" t="s">
        <v>136</v>
      </c>
      <c r="N26" s="21"/>
      <c r="O26" s="22"/>
      <c r="P26" s="21"/>
      <c r="Q26" s="21"/>
      <c r="R26" s="21"/>
      <c r="S26" s="21"/>
      <c r="T26" s="27"/>
      <c r="U26" s="21"/>
      <c r="V26" s="22" t="s">
        <v>346</v>
      </c>
      <c r="W26" s="22"/>
      <c r="X26" s="22"/>
      <c r="Y26" s="22"/>
      <c r="Z26" s="22"/>
      <c r="AA26" s="22"/>
      <c r="AB26" s="21" t="s">
        <v>31</v>
      </c>
      <c r="AC26" s="21" t="s">
        <v>88</v>
      </c>
      <c r="AD26" s="21" t="s">
        <v>89</v>
      </c>
      <c r="AE26" s="21" t="s">
        <v>347</v>
      </c>
      <c r="AF26" s="21">
        <v>300</v>
      </c>
      <c r="AG26" s="22" t="s">
        <v>34</v>
      </c>
      <c r="AH26" s="22"/>
      <c r="AI26" s="21" t="s">
        <v>176</v>
      </c>
      <c r="AJ26" s="21" t="str">
        <f>IF(ISBLANK(Table2[[#This Row],[index]]),  "", _xlfn.CONCAT("haas/entity/sensor/", LOWER(Table2[[#This Row],[device_via_device]]), "/", Table2[[#This Row],[unique_id]], "/config"))</f>
        <v>haas/entity/sensor/weewx/compensation_sensor_rack_temperature/config</v>
      </c>
      <c r="AK26" s="21" t="str">
        <f>IF(ISBLANK(Table2[[#This Row],[index]]),  "", _xlfn.CONCAT(LOWER(Table2[[#This Row],[device_via_device]]), "/", Table2[[#This Row],[unique_id]]))</f>
        <v>weewx/compensation_sensor_rack_temperature</v>
      </c>
      <c r="AL26" s="21"/>
      <c r="AM26" s="21"/>
      <c r="AN26" s="21"/>
      <c r="AO26" s="21"/>
      <c r="AP26" s="21"/>
      <c r="AQ26" s="21"/>
      <c r="AR26" s="21" t="s">
        <v>311</v>
      </c>
      <c r="AS26" s="21">
        <v>1</v>
      </c>
      <c r="AT26" s="14"/>
      <c r="AU26" s="21"/>
      <c r="AV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26" s="21"/>
      <c r="AY26" s="21" t="str">
        <f>IF(ISBLANK(Table2[[#This Row],[device_model]]), "", Table2[[#This Row],[device_suggested_area]])</f>
        <v>Rack</v>
      </c>
      <c r="AZ26" s="21" t="s">
        <v>500</v>
      </c>
      <c r="BA26" s="21" t="s">
        <v>36</v>
      </c>
      <c r="BB26" s="21" t="s">
        <v>37</v>
      </c>
      <c r="BC26" s="21" t="s">
        <v>1306</v>
      </c>
      <c r="BD26" s="21" t="s">
        <v>28</v>
      </c>
      <c r="BE26" s="21"/>
      <c r="BF26" s="21"/>
      <c r="BG26" s="21"/>
      <c r="BH26" s="21"/>
      <c r="BI26" s="21"/>
      <c r="BJ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" spans="1:62" s="32" customFormat="1" ht="16" hidden="1" customHeight="1">
      <c r="A27" s="26">
        <v>1023</v>
      </c>
      <c r="B27" s="32" t="s">
        <v>26</v>
      </c>
      <c r="C27" s="32" t="s">
        <v>39</v>
      </c>
      <c r="D27" s="32" t="s">
        <v>27</v>
      </c>
      <c r="E27" s="32" t="s">
        <v>570</v>
      </c>
      <c r="F27" s="34" t="str">
        <f>IF(ISBLANK(Table2[[#This Row],[unique_id]]), "", Table2[[#This Row],[unique_id]])</f>
        <v>rack_temperature</v>
      </c>
      <c r="G27" s="32" t="s">
        <v>28</v>
      </c>
      <c r="H27" s="32" t="s">
        <v>87</v>
      </c>
      <c r="I27" s="32" t="s">
        <v>30</v>
      </c>
      <c r="J27" s="32" t="s">
        <v>87</v>
      </c>
      <c r="O27" s="35"/>
      <c r="T27" s="33"/>
      <c r="V27" s="35"/>
      <c r="W27" s="35"/>
      <c r="X27" s="35"/>
      <c r="Y27" s="35"/>
      <c r="Z27" s="35"/>
      <c r="AA27" s="35"/>
      <c r="AC27" s="32" t="s">
        <v>88</v>
      </c>
      <c r="AD27" s="32" t="s">
        <v>89</v>
      </c>
      <c r="AE27" s="32" t="s">
        <v>347</v>
      </c>
      <c r="AG27" s="35"/>
      <c r="AH27" s="35"/>
      <c r="AJ27" s="32" t="str">
        <f>IF(ISBLANK(AI27),  "", _xlfn.CONCAT("haas/entity/sensor/", LOWER(C27), "/", E27, "/config"))</f>
        <v/>
      </c>
      <c r="AK27" s="32" t="str">
        <f>IF(ISBLANK(AI27),  "", _xlfn.CONCAT(LOWER(C27), "/", E27))</f>
        <v/>
      </c>
      <c r="AT27" s="62"/>
      <c r="AV27" s="32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27" s="32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27" s="32" t="str">
        <f>IF(ISBLANK(Table2[[#This Row],[device_model]]), "", Table2[[#This Row],[device_suggested_area]])</f>
        <v>Rack</v>
      </c>
      <c r="AZ27" s="32" t="s">
        <v>500</v>
      </c>
      <c r="BA27" s="32" t="s">
        <v>36</v>
      </c>
      <c r="BB27" s="32" t="s">
        <v>37</v>
      </c>
      <c r="BC27" s="32" t="s">
        <v>1306</v>
      </c>
      <c r="BD27" s="32" t="s">
        <v>28</v>
      </c>
      <c r="BJ2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" spans="1:62" ht="16" hidden="1" customHeight="1">
      <c r="A28" s="21">
        <v>1025</v>
      </c>
      <c r="B28" s="21" t="s">
        <v>26</v>
      </c>
      <c r="C28" s="21" t="s">
        <v>39</v>
      </c>
      <c r="D28" s="21" t="s">
        <v>27</v>
      </c>
      <c r="E28" s="21" t="s">
        <v>338</v>
      </c>
      <c r="F28" s="25" t="str">
        <f>IF(ISBLANK(Table2[[#This Row],[unique_id]]), "", Table2[[#This Row],[unique_id]])</f>
        <v>compensation_sensor_roof_apparent_temperature</v>
      </c>
      <c r="G28" s="21" t="s">
        <v>92</v>
      </c>
      <c r="H28" s="21" t="s">
        <v>87</v>
      </c>
      <c r="I28" s="21" t="s">
        <v>30</v>
      </c>
      <c r="T28" s="27"/>
      <c r="V28" s="22" t="s">
        <v>346</v>
      </c>
      <c r="W28" s="22"/>
      <c r="X28" s="22"/>
      <c r="Y28" s="22"/>
      <c r="AB28" s="21" t="s">
        <v>31</v>
      </c>
      <c r="AC28" s="21" t="s">
        <v>88</v>
      </c>
      <c r="AD28" s="21" t="s">
        <v>89</v>
      </c>
      <c r="AE28" s="21" t="s">
        <v>347</v>
      </c>
      <c r="AF28" s="21">
        <v>300</v>
      </c>
      <c r="AG28" s="22" t="s">
        <v>34</v>
      </c>
      <c r="AH28" s="22"/>
      <c r="AI28" s="21" t="s">
        <v>93</v>
      </c>
      <c r="AJ28" s="21" t="str">
        <f>IF(ISBLANK(Table2[[#This Row],[index]]),  "", _xlfn.CONCAT("haas/entity/sensor/", LOWER(Table2[[#This Row],[device_via_device]]), "/", Table2[[#This Row],[unique_id]], "/config"))</f>
        <v>haas/entity/sensor/weewx/compensation_sensor_roof_apparent_temperature/config</v>
      </c>
      <c r="AK28" s="21" t="str">
        <f>IF(ISBLANK(Table2[[#This Row],[index]]),  "", _xlfn.CONCAT(LOWER(Table2[[#This Row],[device_via_device]]), "/", Table2[[#This Row],[unique_id]]))</f>
        <v>weewx/compensation_sensor_roof_apparent_temperature</v>
      </c>
      <c r="AR28" s="21" t="s">
        <v>311</v>
      </c>
      <c r="AS28" s="21">
        <v>1</v>
      </c>
      <c r="AT28" s="14"/>
      <c r="AV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8" s="21" t="str">
        <f>IF(ISBLANK(Table2[[#This Row],[device_model]]), "", Table2[[#This Row],[device_suggested_area]])</f>
        <v>Roof</v>
      </c>
      <c r="AZ28" s="21" t="s">
        <v>500</v>
      </c>
      <c r="BA28" s="21" t="s">
        <v>36</v>
      </c>
      <c r="BB28" s="21" t="s">
        <v>37</v>
      </c>
      <c r="BC28" s="21" t="s">
        <v>1306</v>
      </c>
      <c r="BD28" s="21" t="s">
        <v>38</v>
      </c>
      <c r="BH28" s="21"/>
      <c r="BI28" s="21"/>
      <c r="BJ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" spans="1:62" ht="16" hidden="1" customHeight="1">
      <c r="A29" s="26">
        <v>1026</v>
      </c>
      <c r="B29" s="21" t="s">
        <v>26</v>
      </c>
      <c r="C29" s="21" t="s">
        <v>39</v>
      </c>
      <c r="D29" s="21" t="s">
        <v>27</v>
      </c>
      <c r="E29" s="21" t="s">
        <v>339</v>
      </c>
      <c r="F29" s="25" t="str">
        <f>IF(ISBLANK(Table2[[#This Row],[unique_id]]), "", Table2[[#This Row],[unique_id]])</f>
        <v>compensation_sensor_roof_dew_point</v>
      </c>
      <c r="G29" s="21" t="s">
        <v>94</v>
      </c>
      <c r="H29" s="21" t="s">
        <v>87</v>
      </c>
      <c r="I29" s="21" t="s">
        <v>30</v>
      </c>
      <c r="T29" s="27"/>
      <c r="V29" s="22" t="s">
        <v>346</v>
      </c>
      <c r="W29" s="22"/>
      <c r="X29" s="22"/>
      <c r="Y29" s="22"/>
      <c r="AB29" s="21" t="s">
        <v>31</v>
      </c>
      <c r="AC29" s="21" t="s">
        <v>88</v>
      </c>
      <c r="AD29" s="21" t="s">
        <v>89</v>
      </c>
      <c r="AE29" s="21" t="s">
        <v>347</v>
      </c>
      <c r="AF29" s="21">
        <v>300</v>
      </c>
      <c r="AG29" s="22" t="s">
        <v>34</v>
      </c>
      <c r="AH29" s="22"/>
      <c r="AI29" s="21" t="s">
        <v>95</v>
      </c>
      <c r="AJ29" s="21" t="str">
        <f>IF(ISBLANK(Table2[[#This Row],[index]]),  "", _xlfn.CONCAT("haas/entity/sensor/", LOWER(Table2[[#This Row],[device_via_device]]), "/", Table2[[#This Row],[unique_id]], "/config"))</f>
        <v>haas/entity/sensor/weewx/compensation_sensor_roof_dew_point/config</v>
      </c>
      <c r="AK29" s="21" t="str">
        <f>IF(ISBLANK(Table2[[#This Row],[index]]),  "", _xlfn.CONCAT(LOWER(Table2[[#This Row],[device_via_device]]), "/", Table2[[#This Row],[unique_id]]))</f>
        <v>weewx/compensation_sensor_roof_dew_point</v>
      </c>
      <c r="AR29" s="21" t="s">
        <v>311</v>
      </c>
      <c r="AS29" s="21">
        <v>1</v>
      </c>
      <c r="AT29" s="14"/>
      <c r="AV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29" s="21" t="str">
        <f>IF(ISBLANK(Table2[[#This Row],[device_model]]), "", Table2[[#This Row],[device_suggested_area]])</f>
        <v>Roof</v>
      </c>
      <c r="AZ29" s="21" t="s">
        <v>500</v>
      </c>
      <c r="BA29" s="21" t="s">
        <v>36</v>
      </c>
      <c r="BB29" s="21" t="s">
        <v>37</v>
      </c>
      <c r="BC29" s="21" t="s">
        <v>1306</v>
      </c>
      <c r="BD29" s="21" t="s">
        <v>38</v>
      </c>
      <c r="BH29" s="21"/>
      <c r="BI29" s="21"/>
      <c r="BJ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" spans="1:62" ht="16" hidden="1" customHeight="1">
      <c r="A30" s="26">
        <v>1027</v>
      </c>
      <c r="B30" s="21" t="s">
        <v>26</v>
      </c>
      <c r="C30" s="21" t="s">
        <v>39</v>
      </c>
      <c r="D30" s="21" t="s">
        <v>27</v>
      </c>
      <c r="E30" s="21" t="s">
        <v>340</v>
      </c>
      <c r="F30" s="25" t="str">
        <f>IF(ISBLANK(Table2[[#This Row],[unique_id]]), "", Table2[[#This Row],[unique_id]])</f>
        <v>compensation_sensor_roof_heat_index</v>
      </c>
      <c r="G30" s="21" t="s">
        <v>96</v>
      </c>
      <c r="H30" s="21" t="s">
        <v>87</v>
      </c>
      <c r="I30" s="21" t="s">
        <v>30</v>
      </c>
      <c r="T30" s="27"/>
      <c r="V30" s="22" t="s">
        <v>346</v>
      </c>
      <c r="W30" s="22"/>
      <c r="X30" s="22"/>
      <c r="Y30" s="22"/>
      <c r="AB30" s="21" t="s">
        <v>31</v>
      </c>
      <c r="AC30" s="21" t="s">
        <v>88</v>
      </c>
      <c r="AD30" s="21" t="s">
        <v>89</v>
      </c>
      <c r="AE30" s="21" t="s">
        <v>347</v>
      </c>
      <c r="AF30" s="21">
        <v>300</v>
      </c>
      <c r="AG30" s="22" t="s">
        <v>34</v>
      </c>
      <c r="AH30" s="22"/>
      <c r="AI30" s="21" t="s">
        <v>97</v>
      </c>
      <c r="AJ30" s="21" t="str">
        <f>IF(ISBLANK(Table2[[#This Row],[index]]),  "", _xlfn.CONCAT("haas/entity/sensor/", LOWER(Table2[[#This Row],[device_via_device]]), "/", Table2[[#This Row],[unique_id]], "/config"))</f>
        <v>haas/entity/sensor/weewx/compensation_sensor_roof_heat_index/config</v>
      </c>
      <c r="AK30" s="21" t="str">
        <f>IF(ISBLANK(Table2[[#This Row],[index]]),  "", _xlfn.CONCAT(LOWER(Table2[[#This Row],[device_via_device]]), "/", Table2[[#This Row],[unique_id]]))</f>
        <v>weewx/compensation_sensor_roof_heat_index</v>
      </c>
      <c r="AR30" s="21" t="s">
        <v>311</v>
      </c>
      <c r="AS30" s="21">
        <v>1</v>
      </c>
      <c r="AT30" s="14"/>
      <c r="AV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0" s="21" t="str">
        <f>IF(ISBLANK(Table2[[#This Row],[device_model]]), "", Table2[[#This Row],[device_suggested_area]])</f>
        <v>Roof</v>
      </c>
      <c r="AZ30" s="21" t="s">
        <v>500</v>
      </c>
      <c r="BA30" s="21" t="s">
        <v>36</v>
      </c>
      <c r="BB30" s="21" t="s">
        <v>37</v>
      </c>
      <c r="BC30" s="21" t="s">
        <v>1306</v>
      </c>
      <c r="BD30" s="21" t="s">
        <v>38</v>
      </c>
      <c r="BH30" s="21"/>
      <c r="BI30" s="21"/>
      <c r="BJ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" spans="1:62" ht="16" hidden="1" customHeight="1">
      <c r="A31" s="21">
        <v>1028</v>
      </c>
      <c r="B31" s="21" t="s">
        <v>26</v>
      </c>
      <c r="C31" s="21" t="s">
        <v>39</v>
      </c>
      <c r="D31" s="21" t="s">
        <v>27</v>
      </c>
      <c r="E31" s="21" t="s">
        <v>341</v>
      </c>
      <c r="F31" s="25" t="str">
        <f>IF(ISBLANK(Table2[[#This Row],[unique_id]]), "", Table2[[#This Row],[unique_id]])</f>
        <v>compensation_sensor_roof_humidity_index</v>
      </c>
      <c r="G31" s="21" t="s">
        <v>98</v>
      </c>
      <c r="H31" s="21" t="s">
        <v>87</v>
      </c>
      <c r="I31" s="21" t="s">
        <v>30</v>
      </c>
      <c r="T31" s="27"/>
      <c r="V31" s="22" t="s">
        <v>346</v>
      </c>
      <c r="W31" s="22"/>
      <c r="X31" s="22"/>
      <c r="Y31" s="22"/>
      <c r="AB31" s="21" t="s">
        <v>31</v>
      </c>
      <c r="AC31" s="21" t="s">
        <v>88</v>
      </c>
      <c r="AD31" s="21" t="s">
        <v>89</v>
      </c>
      <c r="AE31" s="21" t="s">
        <v>347</v>
      </c>
      <c r="AF31" s="21">
        <v>300</v>
      </c>
      <c r="AG31" s="22" t="s">
        <v>34</v>
      </c>
      <c r="AH31" s="22"/>
      <c r="AI31" s="21" t="s">
        <v>99</v>
      </c>
      <c r="AJ31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haas/entity/sensor/weewx/compensation_sensor_roof_humidity_index/config</v>
      </c>
      <c r="AK31" s="21" t="str">
        <f>IF(ISBLANK(Table2[[#This Row],[index]]),  "", _xlfn.CONCAT(LOWER(Table2[[#This Row],[device_via_device]]), "/", Table2[[#This Row],[unique_id]]))</f>
        <v>weewx/compensation_sensor_roof_humidity_index</v>
      </c>
      <c r="AR31" s="21" t="s">
        <v>311</v>
      </c>
      <c r="AS31" s="21">
        <v>1</v>
      </c>
      <c r="AT31" s="14"/>
      <c r="AV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1" s="21" t="str">
        <f>IF(ISBLANK(Table2[[#This Row],[device_model]]), "", Table2[[#This Row],[device_suggested_area]])</f>
        <v>Roof</v>
      </c>
      <c r="AZ31" s="21" t="s">
        <v>500</v>
      </c>
      <c r="BA31" s="21" t="s">
        <v>36</v>
      </c>
      <c r="BB31" s="21" t="s">
        <v>37</v>
      </c>
      <c r="BC31" s="21" t="s">
        <v>1306</v>
      </c>
      <c r="BD31" s="21" t="s">
        <v>38</v>
      </c>
      <c r="BH31" s="21"/>
      <c r="BI31" s="21"/>
      <c r="BJ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" spans="1:62" ht="16" hidden="1" customHeight="1">
      <c r="A32" s="26">
        <v>1029</v>
      </c>
      <c r="B32" s="21" t="s">
        <v>26</v>
      </c>
      <c r="C32" s="21" t="s">
        <v>39</v>
      </c>
      <c r="D32" s="21" t="s">
        <v>27</v>
      </c>
      <c r="E32" s="21" t="s">
        <v>342</v>
      </c>
      <c r="F32" s="25" t="str">
        <f>IF(ISBLANK(Table2[[#This Row],[unique_id]]), "", Table2[[#This Row],[unique_id]])</f>
        <v>compensation_sensor_rack_dew_point</v>
      </c>
      <c r="G32" s="21" t="s">
        <v>100</v>
      </c>
      <c r="H32" s="21" t="s">
        <v>87</v>
      </c>
      <c r="I32" s="21" t="s">
        <v>30</v>
      </c>
      <c r="T32" s="27"/>
      <c r="V32" s="22" t="s">
        <v>346</v>
      </c>
      <c r="W32" s="22"/>
      <c r="X32" s="22"/>
      <c r="Y32" s="22"/>
      <c r="AB32" s="21" t="s">
        <v>31</v>
      </c>
      <c r="AC32" s="21" t="s">
        <v>88</v>
      </c>
      <c r="AD32" s="21" t="s">
        <v>89</v>
      </c>
      <c r="AE32" s="21" t="s">
        <v>347</v>
      </c>
      <c r="AF32" s="21">
        <v>300</v>
      </c>
      <c r="AG32" s="22" t="s">
        <v>34</v>
      </c>
      <c r="AH32" s="22"/>
      <c r="AI32" s="21" t="s">
        <v>101</v>
      </c>
      <c r="AJ32" s="21" t="str">
        <f>IF(ISBLANK(Table2[[#This Row],[index]]),  "", _xlfn.CONCAT("haas/entity/sensor/", LOWER(Table2[[#This Row],[device_via_device]]), "/", Table2[[#This Row],[unique_id]], "/config"))</f>
        <v>haas/entity/sensor/weewx/compensation_sensor_rack_dew_point/config</v>
      </c>
      <c r="AK32" s="21" t="str">
        <f>IF(ISBLANK(Table2[[#This Row],[index]]),  "", _xlfn.CONCAT(LOWER(Table2[[#This Row],[device_via_device]]), "/", Table2[[#This Row],[unique_id]]))</f>
        <v>weewx/compensation_sensor_rack_dew_point</v>
      </c>
      <c r="AR32" s="21" t="s">
        <v>311</v>
      </c>
      <c r="AS32" s="21">
        <v>1</v>
      </c>
      <c r="AT32" s="14"/>
      <c r="AV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2" s="21" t="str">
        <f>IF(ISBLANK(Table2[[#This Row],[device_model]]), "", Table2[[#This Row],[device_suggested_area]])</f>
        <v>Rack</v>
      </c>
      <c r="AZ32" s="21" t="s">
        <v>500</v>
      </c>
      <c r="BA32" s="21" t="s">
        <v>36</v>
      </c>
      <c r="BB32" s="21" t="s">
        <v>37</v>
      </c>
      <c r="BC32" s="21" t="s">
        <v>1306</v>
      </c>
      <c r="BD32" s="21" t="s">
        <v>28</v>
      </c>
      <c r="BH32" s="21"/>
      <c r="BI32" s="21"/>
      <c r="BJ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" spans="1:62" ht="16" hidden="1" customHeight="1">
      <c r="A33" s="26">
        <v>1030</v>
      </c>
      <c r="B33" s="21" t="s">
        <v>26</v>
      </c>
      <c r="C33" s="21" t="s">
        <v>39</v>
      </c>
      <c r="D33" s="21" t="s">
        <v>27</v>
      </c>
      <c r="E33" s="21" t="s">
        <v>343</v>
      </c>
      <c r="F33" s="25" t="str">
        <f>IF(ISBLANK(Table2[[#This Row],[unique_id]]), "", Table2[[#This Row],[unique_id]])</f>
        <v>compensation_sensor_roof_wind_chill_temperature</v>
      </c>
      <c r="G33" s="21" t="s">
        <v>102</v>
      </c>
      <c r="H33" s="21" t="s">
        <v>87</v>
      </c>
      <c r="I33" s="21" t="s">
        <v>30</v>
      </c>
      <c r="T33" s="27"/>
      <c r="V33" s="22" t="s">
        <v>346</v>
      </c>
      <c r="W33" s="22"/>
      <c r="X33" s="22"/>
      <c r="Y33" s="22"/>
      <c r="AB33" s="21" t="s">
        <v>31</v>
      </c>
      <c r="AC33" s="21" t="s">
        <v>88</v>
      </c>
      <c r="AD33" s="21" t="s">
        <v>89</v>
      </c>
      <c r="AE33" s="21" t="s">
        <v>347</v>
      </c>
      <c r="AF33" s="21">
        <v>300</v>
      </c>
      <c r="AG33" s="22" t="s">
        <v>34</v>
      </c>
      <c r="AH33" s="22"/>
      <c r="AI33" s="21" t="s">
        <v>103</v>
      </c>
      <c r="AJ33" s="21" t="str">
        <f>IF(ISBLANK(Table2[[#This Row],[index]]),  "", _xlfn.CONCAT("haas/entity/sensor/", LOWER(Table2[[#This Row],[device_via_device]]), "/", Table2[[#This Row],[unique_id]], "/config"))</f>
        <v>haas/entity/sensor/weewx/compensation_sensor_roof_wind_chill_temperature/config</v>
      </c>
      <c r="AK33" s="21" t="str">
        <f>IF(ISBLANK(Table2[[#This Row],[index]]),  "", _xlfn.CONCAT(LOWER(Table2[[#This Row],[device_via_device]]), "/", Table2[[#This Row],[unique_id]]))</f>
        <v>weewx/compensation_sensor_roof_wind_chill_temperature</v>
      </c>
      <c r="AR33" s="21" t="s">
        <v>311</v>
      </c>
      <c r="AS33" s="21">
        <v>1</v>
      </c>
      <c r="AT33" s="14"/>
      <c r="AV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3" s="21" t="str">
        <f>IF(ISBLANK(Table2[[#This Row],[device_model]]), "", Table2[[#This Row],[device_suggested_area]])</f>
        <v>Roof</v>
      </c>
      <c r="AZ33" s="21" t="s">
        <v>500</v>
      </c>
      <c r="BA33" s="21" t="s">
        <v>36</v>
      </c>
      <c r="BB33" s="21" t="s">
        <v>37</v>
      </c>
      <c r="BC33" s="21" t="s">
        <v>1306</v>
      </c>
      <c r="BD33" s="21" t="s">
        <v>38</v>
      </c>
      <c r="BH33" s="21"/>
      <c r="BI33" s="21"/>
      <c r="BJ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" spans="1:62" ht="16" hidden="1" customHeight="1">
      <c r="A34" s="21">
        <v>1050</v>
      </c>
      <c r="B34" s="21" t="s">
        <v>26</v>
      </c>
      <c r="C34" s="21" t="s">
        <v>39</v>
      </c>
      <c r="D34" s="21" t="s">
        <v>27</v>
      </c>
      <c r="E34" s="21" t="s">
        <v>344</v>
      </c>
      <c r="F34" s="25" t="str">
        <f>IF(ISBLANK(Table2[[#This Row],[unique_id]]), "", Table2[[#This Row],[unique_id]])</f>
        <v>compensation_sensor_roof_humidity</v>
      </c>
      <c r="G34" s="21" t="s">
        <v>38</v>
      </c>
      <c r="H34" s="21" t="s">
        <v>29</v>
      </c>
      <c r="I34" s="21" t="s">
        <v>30</v>
      </c>
      <c r="M34" s="21" t="s">
        <v>90</v>
      </c>
      <c r="T34" s="27"/>
      <c r="U34" s="21" t="s">
        <v>523</v>
      </c>
      <c r="V34" s="22" t="s">
        <v>346</v>
      </c>
      <c r="W34" s="22"/>
      <c r="X34" s="22"/>
      <c r="Y34" s="22"/>
      <c r="AB34" s="21" t="s">
        <v>31</v>
      </c>
      <c r="AC34" s="21" t="s">
        <v>32</v>
      </c>
      <c r="AD34" s="21" t="s">
        <v>33</v>
      </c>
      <c r="AE34" s="21" t="s">
        <v>349</v>
      </c>
      <c r="AF34" s="21">
        <v>300</v>
      </c>
      <c r="AG34" s="22" t="s">
        <v>34</v>
      </c>
      <c r="AH34" s="22"/>
      <c r="AI34" s="21" t="s">
        <v>40</v>
      </c>
      <c r="AJ34" s="21" t="str">
        <f>IF(ISBLANK(Table2[[#This Row],[index]]),  "", _xlfn.CONCAT("haas/entity/sensor/", LOWER(Table2[[#This Row],[device_via_device]]), "/", Table2[[#This Row],[unique_id]], "/config"))</f>
        <v>haas/entity/sensor/weewx/compensation_sensor_roof_humidity/config</v>
      </c>
      <c r="AK34" s="21" t="str">
        <f>IF(ISBLANK(Table2[[#This Row],[index]]),  "", _xlfn.CONCAT(LOWER(Table2[[#This Row],[device_via_device]]), "/", Table2[[#This Row],[unique_id]]))</f>
        <v>weewx/compensation_sensor_roof_humidity</v>
      </c>
      <c r="AR34" s="21" t="s">
        <v>312</v>
      </c>
      <c r="AS34" s="21">
        <v>1</v>
      </c>
      <c r="AT34" s="14"/>
      <c r="AV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34" s="21" t="str">
        <f>IF(ISBLANK(Table2[[#This Row],[device_model]]), "", Table2[[#This Row],[device_suggested_area]])</f>
        <v>Roof</v>
      </c>
      <c r="AZ34" s="21" t="s">
        <v>500</v>
      </c>
      <c r="BA34" s="21" t="s">
        <v>36</v>
      </c>
      <c r="BB34" s="21" t="s">
        <v>37</v>
      </c>
      <c r="BC34" s="21" t="s">
        <v>1306</v>
      </c>
      <c r="BD34" s="21" t="s">
        <v>38</v>
      </c>
      <c r="BH34" s="21"/>
      <c r="BI34" s="21"/>
      <c r="BJ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" spans="1:62" ht="16" hidden="1" customHeight="1">
      <c r="A35" s="21">
        <v>1031</v>
      </c>
      <c r="B35" s="21" t="s">
        <v>26</v>
      </c>
      <c r="C35" s="21" t="s">
        <v>527</v>
      </c>
      <c r="D35" s="21" t="s">
        <v>364</v>
      </c>
      <c r="E35" s="21" t="s">
        <v>363</v>
      </c>
      <c r="F35" s="25" t="str">
        <f>IF(ISBLANK(Table2[[#This Row],[unique_id]]), "", Table2[[#This Row],[unique_id]])</f>
        <v>column_break</v>
      </c>
      <c r="G35" s="21" t="s">
        <v>360</v>
      </c>
      <c r="H35" s="21" t="s">
        <v>87</v>
      </c>
      <c r="I35" s="21" t="s">
        <v>30</v>
      </c>
      <c r="M35" s="21" t="s">
        <v>361</v>
      </c>
      <c r="N35" s="21" t="s">
        <v>362</v>
      </c>
      <c r="T35" s="27"/>
      <c r="V35" s="22"/>
      <c r="W35" s="22"/>
      <c r="X35" s="22"/>
      <c r="Y35" s="22"/>
      <c r="AG35" s="22"/>
      <c r="AH35" s="22"/>
      <c r="AK35" s="21" t="str">
        <f>IF(ISBLANK(AI35),  "", _xlfn.CONCAT(LOWER(C35), "/", E35))</f>
        <v/>
      </c>
      <c r="AS35" s="21"/>
      <c r="AT35" s="15"/>
      <c r="AU35" s="22"/>
      <c r="AV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" s="21" t="str">
        <f>IF(ISBLANK(Table2[[#This Row],[device_model]]), "", Table2[[#This Row],[device_suggested_area]])</f>
        <v/>
      </c>
      <c r="BC35" s="22"/>
      <c r="BH35" s="21"/>
      <c r="BI35" s="21"/>
      <c r="BJ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" spans="1:62" ht="16" hidden="1" customHeight="1">
      <c r="A36" s="21">
        <v>1040</v>
      </c>
      <c r="B36" s="21" t="s">
        <v>26</v>
      </c>
      <c r="C36" s="21" t="s">
        <v>537</v>
      </c>
      <c r="D36" s="21" t="s">
        <v>27</v>
      </c>
      <c r="E36" s="21" t="s">
        <v>541</v>
      </c>
      <c r="F36" s="25" t="str">
        <f>IF(ISBLANK(Table2[[#This Row],[unique_id]]), "", Table2[[#This Row],[unique_id]])</f>
        <v>lounge_air_purifier_pm25</v>
      </c>
      <c r="G36" s="21" t="s">
        <v>203</v>
      </c>
      <c r="H36" s="21" t="s">
        <v>540</v>
      </c>
      <c r="I36" s="21" t="s">
        <v>30</v>
      </c>
      <c r="M36" s="21" t="s">
        <v>90</v>
      </c>
      <c r="T36" s="27"/>
      <c r="U36" s="21" t="s">
        <v>523</v>
      </c>
      <c r="V36" s="22"/>
      <c r="W36" s="22"/>
      <c r="X36" s="22"/>
      <c r="Y36" s="22"/>
      <c r="AE36" s="21" t="s">
        <v>543</v>
      </c>
      <c r="AJ36" s="21" t="str">
        <f>IF(ISBLANK(AI36),  "", _xlfn.CONCAT("haas/entity/sensor/", LOWER(C36), "/", E36, "/config"))</f>
        <v/>
      </c>
      <c r="AK36" s="21" t="str">
        <f>IF(ISBLANK(AI36),  "", _xlfn.CONCAT(LOWER(C36), "/", E36))</f>
        <v/>
      </c>
      <c r="AS36" s="21"/>
      <c r="AT36" s="23"/>
      <c r="AU36" s="22"/>
      <c r="AV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" s="21" t="str">
        <f>IF(ISBLANK(Table2[[#This Row],[device_model]]), "", Table2[[#This Row],[device_suggested_area]])</f>
        <v/>
      </c>
      <c r="BC36" s="22"/>
      <c r="BH36" s="21"/>
      <c r="BI36" s="21"/>
      <c r="BJ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" spans="1:62" ht="16" hidden="1" customHeight="1">
      <c r="A37" s="21">
        <v>1041</v>
      </c>
      <c r="B37" s="21" t="s">
        <v>26</v>
      </c>
      <c r="C37" s="21" t="s">
        <v>537</v>
      </c>
      <c r="D37" s="21" t="s">
        <v>27</v>
      </c>
      <c r="E37" s="21" t="s">
        <v>622</v>
      </c>
      <c r="F37" s="25" t="str">
        <f>IF(ISBLANK(Table2[[#This Row],[unique_id]]), "", Table2[[#This Row],[unique_id]])</f>
        <v>dining_air_purifier_pm25</v>
      </c>
      <c r="G37" s="21" t="s">
        <v>202</v>
      </c>
      <c r="H37" s="21" t="s">
        <v>540</v>
      </c>
      <c r="I37" s="21" t="s">
        <v>30</v>
      </c>
      <c r="M37" s="21" t="s">
        <v>90</v>
      </c>
      <c r="T37" s="27"/>
      <c r="U37" s="21" t="s">
        <v>523</v>
      </c>
      <c r="V37" s="22"/>
      <c r="W37" s="22"/>
      <c r="X37" s="22"/>
      <c r="Y37" s="22"/>
      <c r="AE37" s="21" t="s">
        <v>543</v>
      </c>
      <c r="AJ37" s="21" t="str">
        <f>IF(ISBLANK(AI37),  "", _xlfn.CONCAT("haas/entity/sensor/", LOWER(C37), "/", E37, "/config"))</f>
        <v/>
      </c>
      <c r="AK37" s="21" t="str">
        <f>IF(ISBLANK(AI37),  "", _xlfn.CONCAT(LOWER(C37), "/", E37))</f>
        <v/>
      </c>
      <c r="AS37" s="21"/>
      <c r="AT37" s="23"/>
      <c r="AU37" s="22"/>
      <c r="AV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" s="21" t="str">
        <f>IF(ISBLANK(Table2[[#This Row],[device_model]]), "", Table2[[#This Row],[device_suggested_area]])</f>
        <v/>
      </c>
      <c r="BC37" s="22"/>
      <c r="BH37" s="21"/>
      <c r="BI37" s="21"/>
      <c r="BJ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" spans="1:62" ht="16" hidden="1" customHeight="1">
      <c r="A38" s="21">
        <v>1042</v>
      </c>
      <c r="B38" s="21" t="s">
        <v>26</v>
      </c>
      <c r="C38" s="21" t="s">
        <v>527</v>
      </c>
      <c r="D38" s="21" t="s">
        <v>364</v>
      </c>
      <c r="E38" s="21" t="s">
        <v>363</v>
      </c>
      <c r="F38" s="25" t="str">
        <f>IF(ISBLANK(Table2[[#This Row],[unique_id]]), "", Table2[[#This Row],[unique_id]])</f>
        <v>column_break</v>
      </c>
      <c r="G38" s="21" t="s">
        <v>360</v>
      </c>
      <c r="H38" s="21" t="s">
        <v>540</v>
      </c>
      <c r="I38" s="21" t="s">
        <v>30</v>
      </c>
      <c r="M38" s="21" t="s">
        <v>361</v>
      </c>
      <c r="N38" s="21" t="s">
        <v>362</v>
      </c>
      <c r="T38" s="27"/>
      <c r="V38" s="22"/>
      <c r="W38" s="22"/>
      <c r="X38" s="22"/>
      <c r="Y38" s="22"/>
      <c r="AE38" s="21" t="s">
        <v>543</v>
      </c>
      <c r="AK38" s="21" t="str">
        <f>IF(ISBLANK(AI38),  "", _xlfn.CONCAT(LOWER(C38), "/", E38))</f>
        <v/>
      </c>
      <c r="AS38" s="21"/>
      <c r="AT38" s="23"/>
      <c r="AU38" s="22"/>
      <c r="AV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" s="21" t="str">
        <f>IF(ISBLANK(Table2[[#This Row],[device_model]]), "", Table2[[#This Row],[device_suggested_area]])</f>
        <v/>
      </c>
      <c r="BC38" s="22"/>
      <c r="BH38" s="21"/>
      <c r="BI38" s="21"/>
      <c r="BJ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" spans="1:62" ht="16" hidden="1" customHeight="1">
      <c r="A39" s="21">
        <v>1061</v>
      </c>
      <c r="B39" s="21" t="s">
        <v>26</v>
      </c>
      <c r="C39" s="21" t="s">
        <v>39</v>
      </c>
      <c r="D39" s="21" t="s">
        <v>27</v>
      </c>
      <c r="E39" s="21" t="s">
        <v>345</v>
      </c>
      <c r="F39" s="25" t="str">
        <f>IF(ISBLANK(Table2[[#This Row],[unique_id]]), "", Table2[[#This Row],[unique_id]])</f>
        <v>compensation_sensor_rack_humidity</v>
      </c>
      <c r="G39" s="21" t="s">
        <v>28</v>
      </c>
      <c r="H39" s="21" t="s">
        <v>29</v>
      </c>
      <c r="I39" s="21" t="s">
        <v>30</v>
      </c>
      <c r="M39" s="21" t="s">
        <v>136</v>
      </c>
      <c r="T39" s="27"/>
      <c r="V39" s="22" t="s">
        <v>346</v>
      </c>
      <c r="W39" s="22"/>
      <c r="X39" s="22"/>
      <c r="Y39" s="22"/>
      <c r="AB39" s="21" t="s">
        <v>31</v>
      </c>
      <c r="AC39" s="21" t="s">
        <v>32</v>
      </c>
      <c r="AD39" s="21" t="s">
        <v>33</v>
      </c>
      <c r="AE39" s="21" t="s">
        <v>349</v>
      </c>
      <c r="AF39" s="21">
        <v>300</v>
      </c>
      <c r="AG39" s="22" t="s">
        <v>34</v>
      </c>
      <c r="AH39" s="22"/>
      <c r="AI39" s="21" t="s">
        <v>35</v>
      </c>
      <c r="AJ39" s="21" t="str">
        <f>IF(ISBLANK(Table2[[#This Row],[index]]),  "", _xlfn.CONCAT("haas/entity/sensor/", LOWER(Table2[[#This Row],[device_via_device]]), "/", Table2[[#This Row],[unique_id]], "/config"))</f>
        <v>haas/entity/sensor/weewx/compensation_sensor_rack_humidity/config</v>
      </c>
      <c r="AK39" s="21" t="str">
        <f>IF(ISBLANK(Table2[[#This Row],[index]]),  "", _xlfn.CONCAT(LOWER(Table2[[#This Row],[device_via_device]]), "/", Table2[[#This Row],[unique_id]]))</f>
        <v>weewx/compensation_sensor_rack_humidity</v>
      </c>
      <c r="AR39" s="21" t="s">
        <v>312</v>
      </c>
      <c r="AS39" s="21">
        <v>1</v>
      </c>
      <c r="AT39" s="14"/>
      <c r="AV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39" s="21" t="str">
        <f>IF(ISBLANK(Table2[[#This Row],[device_model]]), "", Table2[[#This Row],[device_suggested_area]])</f>
        <v>Rack</v>
      </c>
      <c r="AZ39" s="21" t="s">
        <v>500</v>
      </c>
      <c r="BA39" s="21" t="s">
        <v>36</v>
      </c>
      <c r="BB39" s="21" t="s">
        <v>37</v>
      </c>
      <c r="BC39" s="21" t="s">
        <v>1306</v>
      </c>
      <c r="BD39" s="21" t="s">
        <v>28</v>
      </c>
      <c r="BH39" s="21"/>
      <c r="BI39" s="21"/>
      <c r="BJ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" spans="1:62" ht="16" hidden="1" customHeight="1">
      <c r="A40" s="21">
        <v>1051</v>
      </c>
      <c r="B40" s="21" t="s">
        <v>26</v>
      </c>
      <c r="C40" s="21" t="s">
        <v>128</v>
      </c>
      <c r="D40" s="21" t="s">
        <v>27</v>
      </c>
      <c r="E40" s="21" t="s">
        <v>705</v>
      </c>
      <c r="F40" s="25" t="str">
        <f>IF(ISBLANK(Table2[[#This Row],[unique_id]]), "", Table2[[#This Row],[unique_id]])</f>
        <v>compensation_sensor_ada_humidity</v>
      </c>
      <c r="G40" s="21" t="s">
        <v>130</v>
      </c>
      <c r="H40" s="21" t="s">
        <v>29</v>
      </c>
      <c r="I40" s="21" t="s">
        <v>30</v>
      </c>
      <c r="M40" s="21" t="s">
        <v>90</v>
      </c>
      <c r="T40" s="27"/>
      <c r="U40" s="21" t="s">
        <v>523</v>
      </c>
      <c r="V40" s="22" t="s">
        <v>346</v>
      </c>
      <c r="W40" s="22"/>
      <c r="X40" s="22"/>
      <c r="Y40" s="22"/>
      <c r="AE40" s="21" t="s">
        <v>349</v>
      </c>
      <c r="AG40" s="22"/>
      <c r="AH40" s="22"/>
      <c r="AJ40" s="21" t="str">
        <f>IF(ISBLANK(AI40),  "", _xlfn.CONCAT("haas/entity/sensor/", LOWER(C40), "/", E40, "/config"))</f>
        <v/>
      </c>
      <c r="AK40" s="21" t="str">
        <f>IF(ISBLANK(AI40),  "", _xlfn.CONCAT(LOWER(C40), "/", E40))</f>
        <v/>
      </c>
      <c r="AS40" s="21"/>
      <c r="AT40" s="15"/>
      <c r="AV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40" s="21" t="str">
        <f>IF(ISBLANK(Table2[[#This Row],[device_model]]), "", Table2[[#This Row],[device_suggested_area]])</f>
        <v>Ada</v>
      </c>
      <c r="AZ40" s="21" t="s">
        <v>1206</v>
      </c>
      <c r="BA40" s="21" t="s">
        <v>1204</v>
      </c>
      <c r="BB40" s="21" t="s">
        <v>128</v>
      </c>
      <c r="BC40" s="21" t="s">
        <v>501</v>
      </c>
      <c r="BD40" s="21" t="s">
        <v>130</v>
      </c>
      <c r="BH40" s="21"/>
      <c r="BI40" s="21"/>
      <c r="BJ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" spans="1:62" ht="16" hidden="1" customHeight="1">
      <c r="A41" s="21">
        <v>1052</v>
      </c>
      <c r="B41" s="21" t="s">
        <v>26</v>
      </c>
      <c r="C41" s="21" t="s">
        <v>128</v>
      </c>
      <c r="D41" s="21" t="s">
        <v>27</v>
      </c>
      <c r="E41" s="21" t="s">
        <v>706</v>
      </c>
      <c r="F41" s="25" t="str">
        <f>IF(ISBLANK(Table2[[#This Row],[unique_id]]), "", Table2[[#This Row],[unique_id]])</f>
        <v>compensation_sensor_edwin_humidity</v>
      </c>
      <c r="G41" s="21" t="s">
        <v>127</v>
      </c>
      <c r="H41" s="21" t="s">
        <v>29</v>
      </c>
      <c r="I41" s="21" t="s">
        <v>30</v>
      </c>
      <c r="M41" s="21" t="s">
        <v>90</v>
      </c>
      <c r="T41" s="27"/>
      <c r="U41" s="21" t="s">
        <v>523</v>
      </c>
      <c r="V41" s="22" t="s">
        <v>346</v>
      </c>
      <c r="W41" s="22"/>
      <c r="X41" s="22"/>
      <c r="Y41" s="22"/>
      <c r="AE41" s="21" t="s">
        <v>349</v>
      </c>
      <c r="AG41" s="22"/>
      <c r="AH41" s="22"/>
      <c r="AJ41" s="21" t="str">
        <f>IF(ISBLANK(AI41),  "", _xlfn.CONCAT("haas/entity/sensor/", LOWER(C41), "/", E41, "/config"))</f>
        <v/>
      </c>
      <c r="AK41" s="21" t="str">
        <f>IF(ISBLANK(AI41),  "", _xlfn.CONCAT(LOWER(C41), "/", E41))</f>
        <v/>
      </c>
      <c r="AS41" s="21"/>
      <c r="AT41" s="15"/>
      <c r="AV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41" s="21" t="str">
        <f>IF(ISBLANK(Table2[[#This Row],[device_model]]), "", Table2[[#This Row],[device_suggested_area]])</f>
        <v>Edwin</v>
      </c>
      <c r="AZ41" s="21" t="s">
        <v>1206</v>
      </c>
      <c r="BA41" s="21" t="s">
        <v>1204</v>
      </c>
      <c r="BB41" s="21" t="s">
        <v>128</v>
      </c>
      <c r="BC41" s="21" t="s">
        <v>501</v>
      </c>
      <c r="BD41" s="21" t="s">
        <v>127</v>
      </c>
      <c r="BH41" s="21"/>
      <c r="BI41" s="21"/>
      <c r="BJ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2" spans="1:62" ht="16" hidden="1" customHeight="1">
      <c r="A42" s="21">
        <v>1053</v>
      </c>
      <c r="B42" s="21" t="s">
        <v>26</v>
      </c>
      <c r="C42" s="21" t="s">
        <v>128</v>
      </c>
      <c r="D42" s="21" t="s">
        <v>27</v>
      </c>
      <c r="E42" s="21" t="s">
        <v>707</v>
      </c>
      <c r="F42" s="25" t="str">
        <f>IF(ISBLANK(Table2[[#This Row],[unique_id]]), "", Table2[[#This Row],[unique_id]])</f>
        <v>compensation_sensor_bertram_2_office_lounge_humidity</v>
      </c>
      <c r="G42" s="21" t="s">
        <v>203</v>
      </c>
      <c r="H42" s="21" t="s">
        <v>29</v>
      </c>
      <c r="I42" s="21" t="s">
        <v>30</v>
      </c>
      <c r="M42" s="21" t="s">
        <v>90</v>
      </c>
      <c r="T42" s="27"/>
      <c r="U42" s="21" t="s">
        <v>523</v>
      </c>
      <c r="V42" s="22" t="s">
        <v>346</v>
      </c>
      <c r="W42" s="22"/>
      <c r="X42" s="22"/>
      <c r="Y42" s="22"/>
      <c r="AE42" s="21" t="s">
        <v>349</v>
      </c>
      <c r="AG42" s="22"/>
      <c r="AH42" s="22"/>
      <c r="AJ42" s="21" t="str">
        <f>IF(ISBLANK(AI42),  "", _xlfn.CONCAT("haas/entity/sensor/", LOWER(C42), "/", E42, "/config"))</f>
        <v/>
      </c>
      <c r="AK42" s="21" t="str">
        <f>IF(ISBLANK(AI42),  "", _xlfn.CONCAT(LOWER(C42), "/", E42))</f>
        <v/>
      </c>
      <c r="AS42" s="21"/>
      <c r="AT42" s="15"/>
      <c r="AV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42" s="21" t="str">
        <f>IF(ISBLANK(Table2[[#This Row],[device_model]]), "", Table2[[#This Row],[device_suggested_area]])</f>
        <v>Lounge</v>
      </c>
      <c r="AZ42" s="21" t="s">
        <v>1205</v>
      </c>
      <c r="BA42" s="21" t="s">
        <v>1207</v>
      </c>
      <c r="BB42" s="21" t="s">
        <v>128</v>
      </c>
      <c r="BC42" s="21" t="s">
        <v>502</v>
      </c>
      <c r="BD42" s="21" t="s">
        <v>203</v>
      </c>
      <c r="BH42" s="21"/>
      <c r="BI42" s="21"/>
      <c r="BJ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3" spans="1:62" ht="16" hidden="1" customHeight="1">
      <c r="A43" s="21">
        <v>1054</v>
      </c>
      <c r="B43" s="21" t="s">
        <v>26</v>
      </c>
      <c r="C43" s="21" t="s">
        <v>128</v>
      </c>
      <c r="D43" s="21" t="s">
        <v>27</v>
      </c>
      <c r="E43" s="21" t="s">
        <v>708</v>
      </c>
      <c r="F43" s="25" t="str">
        <f>IF(ISBLANK(Table2[[#This Row],[unique_id]]), "", Table2[[#This Row],[unique_id]])</f>
        <v>compensation_sensor_parents_humidity</v>
      </c>
      <c r="G43" s="21" t="s">
        <v>201</v>
      </c>
      <c r="H43" s="21" t="s">
        <v>29</v>
      </c>
      <c r="I43" s="21" t="s">
        <v>30</v>
      </c>
      <c r="M43" s="21" t="s">
        <v>136</v>
      </c>
      <c r="T43" s="27"/>
      <c r="U43" s="21" t="s">
        <v>523</v>
      </c>
      <c r="V43" s="22" t="s">
        <v>346</v>
      </c>
      <c r="W43" s="22"/>
      <c r="X43" s="22"/>
      <c r="Y43" s="22"/>
      <c r="AE43" s="21" t="s">
        <v>349</v>
      </c>
      <c r="AG43" s="22"/>
      <c r="AH43" s="22"/>
      <c r="AJ43" s="21" t="str">
        <f>IF(ISBLANK(AI43),  "", _xlfn.CONCAT("haas/entity/sensor/", LOWER(C43), "/", E43, "/config"))</f>
        <v/>
      </c>
      <c r="AK43" s="21" t="str">
        <f>IF(ISBLANK(AI43),  "", _xlfn.CONCAT(LOWER(C43), "/", E43))</f>
        <v/>
      </c>
      <c r="AS43" s="21"/>
      <c r="AT43" s="15"/>
      <c r="AV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43" s="21" t="str">
        <f>IF(ISBLANK(Table2[[#This Row],[device_model]]), "", Table2[[#This Row],[device_suggested_area]])</f>
        <v>Parents</v>
      </c>
      <c r="AZ43" s="21" t="s">
        <v>1206</v>
      </c>
      <c r="BA43" s="21" t="s">
        <v>1204</v>
      </c>
      <c r="BB43" s="21" t="s">
        <v>128</v>
      </c>
      <c r="BC43" s="21" t="s">
        <v>501</v>
      </c>
      <c r="BD43" s="21" t="s">
        <v>201</v>
      </c>
      <c r="BH43" s="21"/>
      <c r="BI43" s="21"/>
      <c r="BJ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4" spans="1:62" ht="16" hidden="1" customHeight="1">
      <c r="A44" s="21">
        <v>1055</v>
      </c>
      <c r="B44" s="21" t="s">
        <v>26</v>
      </c>
      <c r="C44" s="21" t="s">
        <v>128</v>
      </c>
      <c r="D44" s="21" t="s">
        <v>27</v>
      </c>
      <c r="E44" s="21" t="s">
        <v>709</v>
      </c>
      <c r="F44" s="25" t="str">
        <f>IF(ISBLANK(Table2[[#This Row],[unique_id]]), "", Table2[[#This Row],[unique_id]])</f>
        <v>compensation_sensor_bertram_2_office_humidity</v>
      </c>
      <c r="G44" s="21" t="s">
        <v>222</v>
      </c>
      <c r="H44" s="21" t="s">
        <v>29</v>
      </c>
      <c r="I44" s="21" t="s">
        <v>30</v>
      </c>
      <c r="M44" s="21" t="s">
        <v>136</v>
      </c>
      <c r="T44" s="27"/>
      <c r="U44" s="21" t="s">
        <v>523</v>
      </c>
      <c r="V44" s="22" t="s">
        <v>346</v>
      </c>
      <c r="W44" s="22"/>
      <c r="X44" s="22"/>
      <c r="Y44" s="22"/>
      <c r="AE44" s="21" t="s">
        <v>349</v>
      </c>
      <c r="AG44" s="22"/>
      <c r="AH44" s="22"/>
      <c r="AJ44" s="21" t="str">
        <f>IF(ISBLANK(AI44),  "", _xlfn.CONCAT("haas/entity/sensor/", LOWER(C44), "/", E44, "/config"))</f>
        <v/>
      </c>
      <c r="AK44" s="21" t="str">
        <f>IF(ISBLANK(AI44),  "", _xlfn.CONCAT(LOWER(C44), "/", E44))</f>
        <v/>
      </c>
      <c r="AS44" s="21"/>
      <c r="AT44" s="15"/>
      <c r="AV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44" s="21" t="str">
        <f>IF(ISBLANK(Table2[[#This Row],[device_model]]), "", Table2[[#This Row],[device_suggested_area]])</f>
        <v>Office</v>
      </c>
      <c r="AZ44" s="21" t="s">
        <v>1205</v>
      </c>
      <c r="BA44" s="21" t="s">
        <v>1207</v>
      </c>
      <c r="BB44" s="21" t="s">
        <v>128</v>
      </c>
      <c r="BC44" s="21" t="s">
        <v>502</v>
      </c>
      <c r="BD44" s="21" t="s">
        <v>222</v>
      </c>
      <c r="BH44" s="21"/>
      <c r="BI44" s="21"/>
      <c r="BJ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5" spans="1:62" ht="16" hidden="1" customHeight="1">
      <c r="A45" s="21">
        <v>1056</v>
      </c>
      <c r="B45" s="21" t="s">
        <v>26</v>
      </c>
      <c r="C45" s="21" t="s">
        <v>128</v>
      </c>
      <c r="D45" s="21" t="s">
        <v>27</v>
      </c>
      <c r="E45" s="21" t="s">
        <v>710</v>
      </c>
      <c r="F45" s="25" t="str">
        <f>IF(ISBLANK(Table2[[#This Row],[unique_id]]), "", Table2[[#This Row],[unique_id]])</f>
        <v>compensation_sensor_bertram_2_kitchen_humidity</v>
      </c>
      <c r="G45" s="21" t="s">
        <v>215</v>
      </c>
      <c r="H45" s="21" t="s">
        <v>29</v>
      </c>
      <c r="I45" s="21" t="s">
        <v>30</v>
      </c>
      <c r="M45" s="21" t="s">
        <v>136</v>
      </c>
      <c r="T45" s="27"/>
      <c r="U45" s="21" t="s">
        <v>523</v>
      </c>
      <c r="V45" s="22" t="s">
        <v>346</v>
      </c>
      <c r="W45" s="22"/>
      <c r="X45" s="22"/>
      <c r="Y45" s="22"/>
      <c r="AE45" s="21" t="s">
        <v>349</v>
      </c>
      <c r="AG45" s="22"/>
      <c r="AH45" s="22"/>
      <c r="AJ45" s="21" t="str">
        <f>IF(ISBLANK(AI45),  "", _xlfn.CONCAT("haas/entity/sensor/", LOWER(C45), "/", E45, "/config"))</f>
        <v/>
      </c>
      <c r="AK45" s="21" t="str">
        <f>IF(ISBLANK(AI45),  "", _xlfn.CONCAT(LOWER(C45), "/", E45))</f>
        <v/>
      </c>
      <c r="AS45" s="21"/>
      <c r="AT45" s="15"/>
      <c r="AV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45" s="21" t="str">
        <f>IF(ISBLANK(Table2[[#This Row],[device_model]]), "", Table2[[#This Row],[device_suggested_area]])</f>
        <v>Kitchen</v>
      </c>
      <c r="AZ45" s="21" t="s">
        <v>1205</v>
      </c>
      <c r="BA45" s="21" t="s">
        <v>1207</v>
      </c>
      <c r="BB45" s="21" t="s">
        <v>128</v>
      </c>
      <c r="BC45" s="21" t="s">
        <v>502</v>
      </c>
      <c r="BD45" s="21" t="s">
        <v>215</v>
      </c>
      <c r="BH45" s="21"/>
      <c r="BI45" s="21"/>
      <c r="BJ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6" spans="1:62" ht="16" hidden="1" customHeight="1">
      <c r="A46" s="21">
        <v>1057</v>
      </c>
      <c r="B46" s="21" t="s">
        <v>26</v>
      </c>
      <c r="C46" s="21" t="s">
        <v>128</v>
      </c>
      <c r="D46" s="21" t="s">
        <v>27</v>
      </c>
      <c r="E46" s="21" t="s">
        <v>711</v>
      </c>
      <c r="F46" s="25" t="str">
        <f>IF(ISBLANK(Table2[[#This Row],[unique_id]]), "", Table2[[#This Row],[unique_id]])</f>
        <v>compensation_sensor_bertram_2_office_pantry_humidity</v>
      </c>
      <c r="G46" s="21" t="s">
        <v>221</v>
      </c>
      <c r="H46" s="21" t="s">
        <v>29</v>
      </c>
      <c r="I46" s="21" t="s">
        <v>30</v>
      </c>
      <c r="M46" s="21" t="s">
        <v>136</v>
      </c>
      <c r="T46" s="27"/>
      <c r="U46" s="21" t="s">
        <v>523</v>
      </c>
      <c r="V46" s="22" t="s">
        <v>346</v>
      </c>
      <c r="W46" s="22"/>
      <c r="X46" s="22"/>
      <c r="Y46" s="22"/>
      <c r="AE46" s="21" t="s">
        <v>349</v>
      </c>
      <c r="AG46" s="22"/>
      <c r="AH46" s="22"/>
      <c r="AJ46" s="21" t="str">
        <f>IF(ISBLANK(AI46),  "", _xlfn.CONCAT("haas/entity/sensor/", LOWER(C46), "/", E46, "/config"))</f>
        <v/>
      </c>
      <c r="AK46" s="21" t="str">
        <f>IF(ISBLANK(AI46),  "", _xlfn.CONCAT(LOWER(C46), "/", E46))</f>
        <v/>
      </c>
      <c r="AS46" s="21"/>
      <c r="AT46" s="15"/>
      <c r="AV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46" s="21" t="str">
        <f>IF(ISBLANK(Table2[[#This Row],[device_model]]), "", Table2[[#This Row],[device_suggested_area]])</f>
        <v>Pantry</v>
      </c>
      <c r="AZ46" s="21" t="s">
        <v>1205</v>
      </c>
      <c r="BA46" s="21" t="s">
        <v>1207</v>
      </c>
      <c r="BB46" s="21" t="s">
        <v>128</v>
      </c>
      <c r="BC46" s="21" t="s">
        <v>502</v>
      </c>
      <c r="BD46" s="21" t="s">
        <v>221</v>
      </c>
      <c r="BH46" s="21"/>
      <c r="BI46" s="21"/>
      <c r="BJ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7" spans="1:62" ht="16" hidden="1" customHeight="1">
      <c r="A47" s="21">
        <v>1058</v>
      </c>
      <c r="B47" s="21" t="s">
        <v>26</v>
      </c>
      <c r="C47" s="21" t="s">
        <v>128</v>
      </c>
      <c r="D47" s="21" t="s">
        <v>27</v>
      </c>
      <c r="E47" s="21" t="s">
        <v>712</v>
      </c>
      <c r="F47" s="25" t="str">
        <f>IF(ISBLANK(Table2[[#This Row],[unique_id]]), "", Table2[[#This Row],[unique_id]])</f>
        <v>compensation_sensor_bertram_2_office_dining_humidity</v>
      </c>
      <c r="G47" s="21" t="s">
        <v>202</v>
      </c>
      <c r="H47" s="21" t="s">
        <v>29</v>
      </c>
      <c r="I47" s="21" t="s">
        <v>30</v>
      </c>
      <c r="M47" s="21" t="s">
        <v>136</v>
      </c>
      <c r="T47" s="27"/>
      <c r="U47" s="21" t="s">
        <v>523</v>
      </c>
      <c r="V47" s="22" t="s">
        <v>346</v>
      </c>
      <c r="W47" s="22"/>
      <c r="X47" s="22"/>
      <c r="Y47" s="22"/>
      <c r="AE47" s="21" t="s">
        <v>349</v>
      </c>
      <c r="AG47" s="22"/>
      <c r="AH47" s="22"/>
      <c r="AJ47" s="21" t="str">
        <f>IF(ISBLANK(AI47),  "", _xlfn.CONCAT("haas/entity/sensor/", LOWER(C47), "/", E47, "/config"))</f>
        <v/>
      </c>
      <c r="AK47" s="21" t="str">
        <f>IF(ISBLANK(AI47),  "", _xlfn.CONCAT(LOWER(C47), "/", E47))</f>
        <v/>
      </c>
      <c r="AS47" s="21"/>
      <c r="AT47" s="15"/>
      <c r="AV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47" s="21" t="str">
        <f>IF(ISBLANK(Table2[[#This Row],[device_model]]), "", Table2[[#This Row],[device_suggested_area]])</f>
        <v>Dining</v>
      </c>
      <c r="AZ47" s="21" t="s">
        <v>1205</v>
      </c>
      <c r="BA47" s="21" t="s">
        <v>1207</v>
      </c>
      <c r="BB47" s="21" t="s">
        <v>128</v>
      </c>
      <c r="BC47" s="21" t="s">
        <v>502</v>
      </c>
      <c r="BD47" s="21" t="s">
        <v>202</v>
      </c>
      <c r="BH47" s="21"/>
      <c r="BI47" s="21"/>
      <c r="BJ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8" spans="1:62" ht="16" hidden="1" customHeight="1">
      <c r="A48" s="21">
        <v>1059</v>
      </c>
      <c r="B48" s="21" t="s">
        <v>26</v>
      </c>
      <c r="C48" s="21" t="s">
        <v>128</v>
      </c>
      <c r="D48" s="21" t="s">
        <v>27</v>
      </c>
      <c r="E48" s="21" t="s">
        <v>713</v>
      </c>
      <c r="F48" s="25" t="str">
        <f>IF(ISBLANK(Table2[[#This Row],[unique_id]]), "", Table2[[#This Row],[unique_id]])</f>
        <v>compensation_sensor_laundry_humidity</v>
      </c>
      <c r="G48" s="21" t="s">
        <v>223</v>
      </c>
      <c r="H48" s="21" t="s">
        <v>29</v>
      </c>
      <c r="I48" s="21" t="s">
        <v>30</v>
      </c>
      <c r="M48" s="21" t="s">
        <v>136</v>
      </c>
      <c r="T48" s="27"/>
      <c r="U48" s="21" t="s">
        <v>523</v>
      </c>
      <c r="V48" s="22" t="s">
        <v>346</v>
      </c>
      <c r="W48" s="22"/>
      <c r="X48" s="22"/>
      <c r="Y48" s="22"/>
      <c r="AE48" s="21" t="s">
        <v>349</v>
      </c>
      <c r="AG48" s="22"/>
      <c r="AH48" s="22"/>
      <c r="AJ48" s="21" t="str">
        <f>IF(ISBLANK(AI48),  "", _xlfn.CONCAT("haas/entity/sensor/", LOWER(C48), "/", E48, "/config"))</f>
        <v/>
      </c>
      <c r="AK48" s="21" t="str">
        <f>IF(ISBLANK(AI48),  "", _xlfn.CONCAT(LOWER(C48), "/", E48))</f>
        <v/>
      </c>
      <c r="AS48" s="21"/>
      <c r="AT48" s="15"/>
      <c r="AV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48" s="21" t="str">
        <f>IF(ISBLANK(Table2[[#This Row],[device_model]]), "", Table2[[#This Row],[device_suggested_area]])</f>
        <v>Laundry</v>
      </c>
      <c r="AZ48" s="21" t="s">
        <v>1206</v>
      </c>
      <c r="BA48" s="21" t="s">
        <v>1204</v>
      </c>
      <c r="BB48" s="21" t="s">
        <v>128</v>
      </c>
      <c r="BC48" s="21" t="s">
        <v>501</v>
      </c>
      <c r="BD48" s="21" t="s">
        <v>223</v>
      </c>
      <c r="BH48" s="21"/>
      <c r="BI48" s="21"/>
      <c r="BJ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9" spans="1:62" ht="16" hidden="1" customHeight="1">
      <c r="A49" s="21">
        <v>1060</v>
      </c>
      <c r="B49" s="21" t="s">
        <v>26</v>
      </c>
      <c r="C49" s="21" t="s">
        <v>128</v>
      </c>
      <c r="D49" s="21" t="s">
        <v>27</v>
      </c>
      <c r="E49" s="21" t="s">
        <v>714</v>
      </c>
      <c r="F49" s="25" t="str">
        <f>IF(ISBLANK(Table2[[#This Row],[unique_id]]), "", Table2[[#This Row],[unique_id]])</f>
        <v>compensation_sensor_bertram_2_office_basement_humidity</v>
      </c>
      <c r="G49" s="21" t="s">
        <v>220</v>
      </c>
      <c r="H49" s="21" t="s">
        <v>29</v>
      </c>
      <c r="I49" s="21" t="s">
        <v>30</v>
      </c>
      <c r="M49" s="21" t="s">
        <v>136</v>
      </c>
      <c r="T49" s="27"/>
      <c r="U49" s="21" t="s">
        <v>523</v>
      </c>
      <c r="V49" s="22" t="s">
        <v>346</v>
      </c>
      <c r="W49" s="22"/>
      <c r="X49" s="22"/>
      <c r="Y49" s="22"/>
      <c r="AE49" s="21" t="s">
        <v>349</v>
      </c>
      <c r="AG49" s="22"/>
      <c r="AH49" s="22"/>
      <c r="AJ49" s="21" t="str">
        <f>IF(ISBLANK(AI49),  "", _xlfn.CONCAT("haas/entity/sensor/", LOWER(C49), "/", E49, "/config"))</f>
        <v/>
      </c>
      <c r="AK49" s="21" t="str">
        <f>IF(ISBLANK(AI49),  "", _xlfn.CONCAT(LOWER(C49), "/", E49))</f>
        <v/>
      </c>
      <c r="AS49" s="21"/>
      <c r="AT49" s="15"/>
      <c r="AV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49" s="21" t="str">
        <f>IF(ISBLANK(Table2[[#This Row],[device_model]]), "", Table2[[#This Row],[device_suggested_area]])</f>
        <v>Basement</v>
      </c>
      <c r="AZ49" s="21" t="s">
        <v>1205</v>
      </c>
      <c r="BA49" s="21" t="s">
        <v>1207</v>
      </c>
      <c r="BB49" s="21" t="s">
        <v>128</v>
      </c>
      <c r="BC49" s="21" t="s">
        <v>502</v>
      </c>
      <c r="BD49" s="21" t="s">
        <v>220</v>
      </c>
      <c r="BH49" s="21"/>
      <c r="BI49" s="21"/>
      <c r="BJ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0" spans="1:62" ht="16" hidden="1" customHeight="1">
      <c r="A50" s="21">
        <v>1200</v>
      </c>
      <c r="B50" s="21" t="s">
        <v>26</v>
      </c>
      <c r="C50" s="21" t="s">
        <v>39</v>
      </c>
      <c r="D50" s="21" t="s">
        <v>27</v>
      </c>
      <c r="E50" s="21" t="s">
        <v>41</v>
      </c>
      <c r="F50" s="25" t="str">
        <f>IF(ISBLANK(Table2[[#This Row],[unique_id]]), "", Table2[[#This Row],[unique_id]])</f>
        <v>roof_cloud_base</v>
      </c>
      <c r="G50" s="21" t="s">
        <v>42</v>
      </c>
      <c r="H50" s="21" t="s">
        <v>43</v>
      </c>
      <c r="I50" s="21" t="s">
        <v>30</v>
      </c>
      <c r="T50" s="27"/>
      <c r="V50" s="22"/>
      <c r="W50" s="22"/>
      <c r="X50" s="22"/>
      <c r="Y50" s="22"/>
      <c r="AB50" s="21" t="s">
        <v>31</v>
      </c>
      <c r="AC50" s="21" t="s">
        <v>44</v>
      </c>
      <c r="AE50" s="21" t="s">
        <v>180</v>
      </c>
      <c r="AF50" s="21">
        <v>300</v>
      </c>
      <c r="AG50" s="22" t="s">
        <v>34</v>
      </c>
      <c r="AH50" s="22"/>
      <c r="AI50" s="21" t="s">
        <v>45</v>
      </c>
      <c r="AJ50" s="21" t="str">
        <f>IF(ISBLANK(Table2[[#This Row],[index]]),  "", _xlfn.CONCAT("haas/entity/sensor/", LOWER(Table2[[#This Row],[device_via_device]]), "/", Table2[[#This Row],[unique_id]], "/config"))</f>
        <v>haas/entity/sensor/weewx/roof_cloud_base/config</v>
      </c>
      <c r="AK50" s="21" t="str">
        <f>IF(ISBLANK(Table2[[#This Row],[index]]),  "", _xlfn.CONCAT(LOWER(Table2[[#This Row],[device_via_device]]), "/", Table2[[#This Row],[unique_id]]))</f>
        <v>weewx/roof_cloud_base</v>
      </c>
      <c r="AR50" s="21" t="s">
        <v>312</v>
      </c>
      <c r="AS50" s="21">
        <v>1</v>
      </c>
      <c r="AT50" s="14"/>
      <c r="AV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50" s="21" t="str">
        <f>IF(ISBLANK(Table2[[#This Row],[device_model]]), "", Table2[[#This Row],[device_suggested_area]])</f>
        <v>Roof</v>
      </c>
      <c r="AZ50" s="21" t="s">
        <v>500</v>
      </c>
      <c r="BA50" s="21" t="s">
        <v>36</v>
      </c>
      <c r="BB50" s="21" t="s">
        <v>37</v>
      </c>
      <c r="BC50" s="21" t="s">
        <v>1306</v>
      </c>
      <c r="BD50" s="21" t="s">
        <v>38</v>
      </c>
      <c r="BH50" s="21"/>
      <c r="BI50" s="21"/>
      <c r="BJ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1" spans="1:62" ht="16" hidden="1" customHeight="1">
      <c r="A51" s="21">
        <v>1062</v>
      </c>
      <c r="B51" s="21" t="s">
        <v>26</v>
      </c>
      <c r="C51" s="21" t="s">
        <v>527</v>
      </c>
      <c r="D51" s="21" t="s">
        <v>364</v>
      </c>
      <c r="E51" s="21" t="s">
        <v>363</v>
      </c>
      <c r="F51" s="25" t="str">
        <f>IF(ISBLANK(Table2[[#This Row],[unique_id]]), "", Table2[[#This Row],[unique_id]])</f>
        <v>column_break</v>
      </c>
      <c r="G51" s="21" t="s">
        <v>360</v>
      </c>
      <c r="H51" s="21" t="s">
        <v>29</v>
      </c>
      <c r="I51" s="21" t="s">
        <v>30</v>
      </c>
      <c r="M51" s="21" t="s">
        <v>361</v>
      </c>
      <c r="N51" s="21" t="s">
        <v>362</v>
      </c>
      <c r="T51" s="27"/>
      <c r="V51" s="22"/>
      <c r="W51" s="22"/>
      <c r="X51" s="22"/>
      <c r="Y51" s="22"/>
      <c r="AG51" s="22"/>
      <c r="AH51" s="22"/>
      <c r="AK51" s="21" t="str">
        <f>IF(ISBLANK(AI51),  "", _xlfn.CONCAT(LOWER(C51), "/", E51))</f>
        <v/>
      </c>
      <c r="AS51" s="21"/>
      <c r="AT51" s="15"/>
      <c r="AU51" s="22"/>
      <c r="AV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51" s="21" t="str">
        <f>IF(ISBLANK(Table2[[#This Row],[device_model]]), "", Table2[[#This Row],[device_suggested_area]])</f>
        <v/>
      </c>
      <c r="BC51" s="22"/>
      <c r="BH51" s="21"/>
      <c r="BI51" s="21"/>
      <c r="BJ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2" spans="1:62" ht="16" hidden="1" customHeight="1">
      <c r="A52" s="21">
        <v>1100</v>
      </c>
      <c r="B52" s="21" t="s">
        <v>26</v>
      </c>
      <c r="C52" s="21" t="s">
        <v>128</v>
      </c>
      <c r="D52" s="21" t="s">
        <v>27</v>
      </c>
      <c r="E52" s="21" t="s">
        <v>715</v>
      </c>
      <c r="F52" s="25" t="str">
        <f>IF(ISBLANK(Table2[[#This Row],[unique_id]]), "", Table2[[#This Row],[unique_id]])</f>
        <v>compensation_sensor_ada_co2</v>
      </c>
      <c r="G52" s="21" t="s">
        <v>130</v>
      </c>
      <c r="H52" s="21" t="s">
        <v>185</v>
      </c>
      <c r="I52" s="21" t="s">
        <v>30</v>
      </c>
      <c r="T52" s="27"/>
      <c r="V52" s="22" t="s">
        <v>346</v>
      </c>
      <c r="W52" s="22"/>
      <c r="X52" s="22"/>
      <c r="Y52" s="22"/>
      <c r="AE52" s="21" t="s">
        <v>253</v>
      </c>
      <c r="AG52" s="22"/>
      <c r="AH52" s="22"/>
      <c r="AJ52" s="21" t="str">
        <f>IF(ISBLANK(AI52),  "", _xlfn.CONCAT("haas/entity/sensor/", LOWER(C52), "/", E52, "/config"))</f>
        <v/>
      </c>
      <c r="AK52" s="21" t="str">
        <f>IF(ISBLANK(AI52),  "", _xlfn.CONCAT(LOWER(C52), "/", E52))</f>
        <v/>
      </c>
      <c r="AS52" s="21"/>
      <c r="AT52" s="15"/>
      <c r="AV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52" s="21" t="str">
        <f>IF(ISBLANK(Table2[[#This Row],[device_model]]), "", Table2[[#This Row],[device_suggested_area]])</f>
        <v>Ada</v>
      </c>
      <c r="AZ52" s="21" t="s">
        <v>1206</v>
      </c>
      <c r="BA52" s="21" t="s">
        <v>1204</v>
      </c>
      <c r="BB52" s="21" t="s">
        <v>128</v>
      </c>
      <c r="BC52" s="21" t="s">
        <v>501</v>
      </c>
      <c r="BD52" s="21" t="s">
        <v>130</v>
      </c>
      <c r="BH52" s="21"/>
      <c r="BI52" s="21"/>
      <c r="BJ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3" spans="1:62" ht="16" hidden="1" customHeight="1">
      <c r="A53" s="21">
        <v>1101</v>
      </c>
      <c r="B53" s="21" t="s">
        <v>26</v>
      </c>
      <c r="C53" s="21" t="s">
        <v>128</v>
      </c>
      <c r="D53" s="21" t="s">
        <v>27</v>
      </c>
      <c r="E53" s="21" t="s">
        <v>716</v>
      </c>
      <c r="F53" s="25" t="str">
        <f>IF(ISBLANK(Table2[[#This Row],[unique_id]]), "", Table2[[#This Row],[unique_id]])</f>
        <v>compensation_sensor_edwin_co2</v>
      </c>
      <c r="G53" s="21" t="s">
        <v>127</v>
      </c>
      <c r="H53" s="21" t="s">
        <v>185</v>
      </c>
      <c r="I53" s="21" t="s">
        <v>30</v>
      </c>
      <c r="M53" s="21" t="s">
        <v>90</v>
      </c>
      <c r="T53" s="27"/>
      <c r="U53" s="21" t="s">
        <v>523</v>
      </c>
      <c r="V53" s="22" t="s">
        <v>346</v>
      </c>
      <c r="W53" s="22"/>
      <c r="X53" s="22"/>
      <c r="Y53" s="22"/>
      <c r="AE53" s="21" t="s">
        <v>253</v>
      </c>
      <c r="AJ53" s="21" t="str">
        <f>IF(ISBLANK(AI53),  "", _xlfn.CONCAT("haas/entity/sensor/", LOWER(C53), "/", E53, "/config"))</f>
        <v/>
      </c>
      <c r="AK53" s="21" t="str">
        <f>IF(ISBLANK(AI53),  "", _xlfn.CONCAT(LOWER(C53), "/", E53))</f>
        <v/>
      </c>
      <c r="AS53" s="21"/>
      <c r="AT53" s="23"/>
      <c r="AV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53" s="21" t="str">
        <f>IF(ISBLANK(Table2[[#This Row],[device_model]]), "", Table2[[#This Row],[device_suggested_area]])</f>
        <v>Edwin</v>
      </c>
      <c r="AZ53" s="21" t="s">
        <v>1206</v>
      </c>
      <c r="BA53" s="21" t="s">
        <v>1204</v>
      </c>
      <c r="BB53" s="21" t="s">
        <v>128</v>
      </c>
      <c r="BC53" s="21" t="s">
        <v>501</v>
      </c>
      <c r="BD53" s="21" t="s">
        <v>127</v>
      </c>
      <c r="BH53" s="21"/>
      <c r="BI53" s="21"/>
      <c r="BJ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4" spans="1:62" ht="16" hidden="1" customHeight="1">
      <c r="A54" s="21">
        <v>1102</v>
      </c>
      <c r="B54" s="21" t="s">
        <v>26</v>
      </c>
      <c r="C54" s="21" t="s">
        <v>128</v>
      </c>
      <c r="D54" s="21" t="s">
        <v>27</v>
      </c>
      <c r="E54" s="21" t="s">
        <v>717</v>
      </c>
      <c r="F54" s="25" t="str">
        <f>IF(ISBLANK(Table2[[#This Row],[unique_id]]), "", Table2[[#This Row],[unique_id]])</f>
        <v>compensation_sensor_parents_co2</v>
      </c>
      <c r="G54" s="21" t="s">
        <v>201</v>
      </c>
      <c r="H54" s="21" t="s">
        <v>185</v>
      </c>
      <c r="I54" s="21" t="s">
        <v>30</v>
      </c>
      <c r="M54" s="21" t="s">
        <v>90</v>
      </c>
      <c r="T54" s="27"/>
      <c r="U54" s="21" t="s">
        <v>523</v>
      </c>
      <c r="V54" s="22" t="s">
        <v>334</v>
      </c>
      <c r="W54" s="22"/>
      <c r="X54" s="22"/>
      <c r="Y54" s="22"/>
      <c r="AE54" s="21" t="s">
        <v>253</v>
      </c>
      <c r="AJ54" s="21" t="str">
        <f>IF(ISBLANK(AI54),  "", _xlfn.CONCAT("haas/entity/sensor/", LOWER(C54), "/", E54, "/config"))</f>
        <v/>
      </c>
      <c r="AK54" s="21" t="str">
        <f>IF(ISBLANK(AI54),  "", _xlfn.CONCAT(LOWER(C54), "/", E54))</f>
        <v/>
      </c>
      <c r="AS54" s="21"/>
      <c r="AT54" s="23"/>
      <c r="AV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54" s="21" t="str">
        <f>IF(ISBLANK(Table2[[#This Row],[device_model]]), "", Table2[[#This Row],[device_suggested_area]])</f>
        <v>Parents</v>
      </c>
      <c r="AZ54" s="21" t="s">
        <v>1206</v>
      </c>
      <c r="BA54" s="21" t="s">
        <v>1204</v>
      </c>
      <c r="BB54" s="21" t="s">
        <v>128</v>
      </c>
      <c r="BC54" s="21" t="s">
        <v>501</v>
      </c>
      <c r="BD54" s="21" t="s">
        <v>201</v>
      </c>
      <c r="BH54" s="21"/>
      <c r="BI54" s="21"/>
      <c r="BJ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5" spans="1:62" ht="16" hidden="1" customHeight="1">
      <c r="A55" s="21">
        <v>1103</v>
      </c>
      <c r="B55" s="21" t="s">
        <v>26</v>
      </c>
      <c r="C55" s="21" t="s">
        <v>128</v>
      </c>
      <c r="D55" s="21" t="s">
        <v>27</v>
      </c>
      <c r="E55" s="21" t="s">
        <v>718</v>
      </c>
      <c r="F55" s="25" t="str">
        <f>IF(ISBLANK(Table2[[#This Row],[unique_id]]), "", Table2[[#This Row],[unique_id]])</f>
        <v>compensation_sensor_bertram_2_office_co2</v>
      </c>
      <c r="G55" s="21" t="s">
        <v>222</v>
      </c>
      <c r="H55" s="21" t="s">
        <v>185</v>
      </c>
      <c r="I55" s="21" t="s">
        <v>30</v>
      </c>
      <c r="M55" s="21" t="s">
        <v>90</v>
      </c>
      <c r="T55" s="27"/>
      <c r="U55" s="21" t="s">
        <v>523</v>
      </c>
      <c r="V55" s="22" t="s">
        <v>346</v>
      </c>
      <c r="W55" s="22"/>
      <c r="X55" s="22"/>
      <c r="Y55" s="22"/>
      <c r="AE55" s="21" t="s">
        <v>253</v>
      </c>
      <c r="AJ55" s="21" t="str">
        <f>IF(ISBLANK(AI55),  "", _xlfn.CONCAT("haas/entity/sensor/", LOWER(C55), "/", E55, "/config"))</f>
        <v/>
      </c>
      <c r="AK55" s="21" t="str">
        <f>IF(ISBLANK(AI55),  "", _xlfn.CONCAT(LOWER(C55), "/", E55))</f>
        <v/>
      </c>
      <c r="AS55" s="21"/>
      <c r="AT55" s="23"/>
      <c r="AV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55" s="21" t="str">
        <f>IF(ISBLANK(Table2[[#This Row],[device_model]]), "", Table2[[#This Row],[device_suggested_area]])</f>
        <v>Office</v>
      </c>
      <c r="AZ55" s="21" t="s">
        <v>1205</v>
      </c>
      <c r="BA55" s="21" t="s">
        <v>1207</v>
      </c>
      <c r="BB55" s="21" t="s">
        <v>128</v>
      </c>
      <c r="BC55" s="21" t="s">
        <v>502</v>
      </c>
      <c r="BD55" s="21" t="s">
        <v>222</v>
      </c>
      <c r="BH55" s="21"/>
      <c r="BI55" s="21"/>
      <c r="BJ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6" spans="1:62" ht="16" hidden="1" customHeight="1">
      <c r="A56" s="21">
        <v>1104</v>
      </c>
      <c r="B56" s="21" t="s">
        <v>26</v>
      </c>
      <c r="C56" s="21" t="s">
        <v>128</v>
      </c>
      <c r="D56" s="21" t="s">
        <v>27</v>
      </c>
      <c r="E56" s="21" t="s">
        <v>719</v>
      </c>
      <c r="F56" s="25" t="str">
        <f>IF(ISBLANK(Table2[[#This Row],[unique_id]]), "", Table2[[#This Row],[unique_id]])</f>
        <v>compensation_sensor_bertram_2_office_lounge_co2</v>
      </c>
      <c r="G56" s="21" t="s">
        <v>203</v>
      </c>
      <c r="H56" s="21" t="s">
        <v>185</v>
      </c>
      <c r="I56" s="21" t="s">
        <v>30</v>
      </c>
      <c r="M56" s="21" t="s">
        <v>90</v>
      </c>
      <c r="T56" s="27"/>
      <c r="U56" s="21" t="s">
        <v>523</v>
      </c>
      <c r="V56" s="22" t="s">
        <v>346</v>
      </c>
      <c r="W56" s="22"/>
      <c r="X56" s="22"/>
      <c r="Y56" s="22"/>
      <c r="AE56" s="21" t="s">
        <v>253</v>
      </c>
      <c r="AJ56" s="21" t="str">
        <f>IF(ISBLANK(AI56),  "", _xlfn.CONCAT("haas/entity/sensor/", LOWER(C56), "/", E56, "/config"))</f>
        <v/>
      </c>
      <c r="AK56" s="21" t="str">
        <f>IF(ISBLANK(AI56),  "", _xlfn.CONCAT(LOWER(C56), "/", E56))</f>
        <v/>
      </c>
      <c r="AS56" s="21"/>
      <c r="AT56" s="23"/>
      <c r="AV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56" s="21" t="str">
        <f>IF(ISBLANK(Table2[[#This Row],[device_model]]), "", Table2[[#This Row],[device_suggested_area]])</f>
        <v>Lounge</v>
      </c>
      <c r="AZ56" s="21" t="s">
        <v>1205</v>
      </c>
      <c r="BA56" s="21" t="s">
        <v>1207</v>
      </c>
      <c r="BB56" s="21" t="s">
        <v>128</v>
      </c>
      <c r="BC56" s="21" t="s">
        <v>502</v>
      </c>
      <c r="BD56" s="21" t="s">
        <v>203</v>
      </c>
      <c r="BH56" s="21"/>
      <c r="BI56" s="21"/>
      <c r="BJ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7" spans="1:62" ht="16" hidden="1" customHeight="1">
      <c r="A57" s="21">
        <v>1105</v>
      </c>
      <c r="B57" s="21" t="s">
        <v>26</v>
      </c>
      <c r="C57" s="21" t="s">
        <v>128</v>
      </c>
      <c r="D57" s="21" t="s">
        <v>27</v>
      </c>
      <c r="E57" s="21" t="s">
        <v>720</v>
      </c>
      <c r="F57" s="25" t="str">
        <f>IF(ISBLANK(Table2[[#This Row],[unique_id]]), "", Table2[[#This Row],[unique_id]])</f>
        <v>compensation_sensor_bertram_2_kitchen_co2</v>
      </c>
      <c r="G57" s="21" t="s">
        <v>215</v>
      </c>
      <c r="H57" s="21" t="s">
        <v>185</v>
      </c>
      <c r="I57" s="21" t="s">
        <v>30</v>
      </c>
      <c r="M57" s="21" t="s">
        <v>136</v>
      </c>
      <c r="T57" s="27"/>
      <c r="U57" s="21" t="s">
        <v>523</v>
      </c>
      <c r="V57" s="22" t="s">
        <v>346</v>
      </c>
      <c r="W57" s="22"/>
      <c r="X57" s="22"/>
      <c r="Y57" s="22"/>
      <c r="AE57" s="21" t="s">
        <v>253</v>
      </c>
      <c r="AJ57" s="21" t="str">
        <f>IF(ISBLANK(AI57),  "", _xlfn.CONCAT("haas/entity/sensor/", LOWER(C57), "/", E57, "/config"))</f>
        <v/>
      </c>
      <c r="AK57" s="21" t="str">
        <f>IF(ISBLANK(AI57),  "", _xlfn.CONCAT(LOWER(C57), "/", E57))</f>
        <v/>
      </c>
      <c r="AS57" s="21"/>
      <c r="AT57" s="23"/>
      <c r="AV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57" s="21" t="str">
        <f>IF(ISBLANK(Table2[[#This Row],[device_model]]), "", Table2[[#This Row],[device_suggested_area]])</f>
        <v>Kitchen</v>
      </c>
      <c r="AZ57" s="21" t="s">
        <v>1205</v>
      </c>
      <c r="BA57" s="21" t="s">
        <v>1207</v>
      </c>
      <c r="BB57" s="21" t="s">
        <v>128</v>
      </c>
      <c r="BC57" s="21" t="s">
        <v>502</v>
      </c>
      <c r="BD57" s="21" t="s">
        <v>215</v>
      </c>
      <c r="BH57" s="21"/>
      <c r="BI57" s="21"/>
      <c r="BJ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8" spans="1:62" ht="16" hidden="1" customHeight="1">
      <c r="A58" s="21">
        <v>1106</v>
      </c>
      <c r="B58" s="21" t="s">
        <v>26</v>
      </c>
      <c r="C58" s="21" t="s">
        <v>128</v>
      </c>
      <c r="D58" s="21" t="s">
        <v>27</v>
      </c>
      <c r="E58" s="21" t="s">
        <v>721</v>
      </c>
      <c r="F58" s="25" t="str">
        <f>IF(ISBLANK(Table2[[#This Row],[unique_id]]), "", Table2[[#This Row],[unique_id]])</f>
        <v>compensation_sensor_bertram_2_office_pantry_co2</v>
      </c>
      <c r="G58" s="21" t="s">
        <v>221</v>
      </c>
      <c r="H58" s="21" t="s">
        <v>185</v>
      </c>
      <c r="I58" s="21" t="s">
        <v>30</v>
      </c>
      <c r="M58" s="21" t="s">
        <v>136</v>
      </c>
      <c r="T58" s="27"/>
      <c r="U58" s="21" t="s">
        <v>523</v>
      </c>
      <c r="V58" s="22" t="s">
        <v>346</v>
      </c>
      <c r="W58" s="22"/>
      <c r="X58" s="22"/>
      <c r="Y58" s="22"/>
      <c r="AE58" s="21" t="s">
        <v>253</v>
      </c>
      <c r="AJ58" s="21" t="str">
        <f>IF(ISBLANK(AI58),  "", _xlfn.CONCAT("haas/entity/sensor/", LOWER(C58), "/", E58, "/config"))</f>
        <v/>
      </c>
      <c r="AK58" s="21" t="str">
        <f>IF(ISBLANK(AI58),  "", _xlfn.CONCAT(LOWER(C58), "/", E58))</f>
        <v/>
      </c>
      <c r="AS58" s="21"/>
      <c r="AT58" s="23"/>
      <c r="AV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58" s="21" t="str">
        <f>IF(ISBLANK(Table2[[#This Row],[device_model]]), "", Table2[[#This Row],[device_suggested_area]])</f>
        <v>Pantry</v>
      </c>
      <c r="AZ58" s="21" t="s">
        <v>1205</v>
      </c>
      <c r="BA58" s="21" t="s">
        <v>1207</v>
      </c>
      <c r="BB58" s="21" t="s">
        <v>128</v>
      </c>
      <c r="BC58" s="21" t="s">
        <v>502</v>
      </c>
      <c r="BD58" s="21" t="s">
        <v>221</v>
      </c>
      <c r="BH58" s="21"/>
      <c r="BI58" s="21"/>
      <c r="BJ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59" spans="1:62" ht="16" hidden="1" customHeight="1">
      <c r="A59" s="21">
        <v>1107</v>
      </c>
      <c r="B59" s="21" t="s">
        <v>26</v>
      </c>
      <c r="C59" s="21" t="s">
        <v>128</v>
      </c>
      <c r="D59" s="21" t="s">
        <v>27</v>
      </c>
      <c r="E59" s="21" t="s">
        <v>722</v>
      </c>
      <c r="F59" s="25" t="str">
        <f>IF(ISBLANK(Table2[[#This Row],[unique_id]]), "", Table2[[#This Row],[unique_id]])</f>
        <v>compensation_sensor_bertram_2_office_dining_co2</v>
      </c>
      <c r="G59" s="21" t="s">
        <v>202</v>
      </c>
      <c r="H59" s="21" t="s">
        <v>185</v>
      </c>
      <c r="I59" s="21" t="s">
        <v>30</v>
      </c>
      <c r="M59" s="21" t="s">
        <v>136</v>
      </c>
      <c r="T59" s="27"/>
      <c r="U59" s="21" t="s">
        <v>523</v>
      </c>
      <c r="V59" s="22" t="s">
        <v>346</v>
      </c>
      <c r="W59" s="22"/>
      <c r="X59" s="22"/>
      <c r="Y59" s="22"/>
      <c r="AE59" s="21" t="s">
        <v>253</v>
      </c>
      <c r="AJ59" s="21" t="str">
        <f>IF(ISBLANK(AI59),  "", _xlfn.CONCAT("haas/entity/sensor/", LOWER(C59), "/", E59, "/config"))</f>
        <v/>
      </c>
      <c r="AK59" s="21" t="str">
        <f>IF(ISBLANK(AI59),  "", _xlfn.CONCAT(LOWER(C59), "/", E59))</f>
        <v/>
      </c>
      <c r="AS59" s="21"/>
      <c r="AT59" s="23"/>
      <c r="AV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59" s="21" t="str">
        <f>IF(ISBLANK(Table2[[#This Row],[device_model]]), "", Table2[[#This Row],[device_suggested_area]])</f>
        <v>Dining</v>
      </c>
      <c r="AZ59" s="21" t="s">
        <v>1205</v>
      </c>
      <c r="BA59" s="21" t="s">
        <v>1207</v>
      </c>
      <c r="BB59" s="21" t="s">
        <v>128</v>
      </c>
      <c r="BC59" s="21" t="s">
        <v>502</v>
      </c>
      <c r="BD59" s="21" t="s">
        <v>202</v>
      </c>
      <c r="BH59" s="21"/>
      <c r="BI59" s="21"/>
      <c r="BJ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0" spans="1:62" ht="16" hidden="1" customHeight="1">
      <c r="A60" s="21">
        <v>1108</v>
      </c>
      <c r="B60" s="21" t="s">
        <v>26</v>
      </c>
      <c r="C60" s="21" t="s">
        <v>128</v>
      </c>
      <c r="D60" s="21" t="s">
        <v>27</v>
      </c>
      <c r="E60" s="21" t="s">
        <v>723</v>
      </c>
      <c r="F60" s="25" t="str">
        <f>IF(ISBLANK(Table2[[#This Row],[unique_id]]), "", Table2[[#This Row],[unique_id]])</f>
        <v>compensation_sensor_laundry_co2</v>
      </c>
      <c r="G60" s="21" t="s">
        <v>223</v>
      </c>
      <c r="H60" s="21" t="s">
        <v>185</v>
      </c>
      <c r="I60" s="21" t="s">
        <v>30</v>
      </c>
      <c r="T60" s="27"/>
      <c r="V60" s="22" t="s">
        <v>346</v>
      </c>
      <c r="W60" s="22"/>
      <c r="X60" s="22"/>
      <c r="Y60" s="22"/>
      <c r="AE60" s="21" t="s">
        <v>253</v>
      </c>
      <c r="AJ60" s="21" t="str">
        <f>IF(ISBLANK(AI60),  "", _xlfn.CONCAT("haas/entity/sensor/", LOWER(C60), "/", E60, "/config"))</f>
        <v/>
      </c>
      <c r="AK60" s="21" t="str">
        <f>IF(ISBLANK(AI60),  "", _xlfn.CONCAT(LOWER(C60), "/", E60))</f>
        <v/>
      </c>
      <c r="AS60" s="21"/>
      <c r="AT60" s="23"/>
      <c r="AV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0" s="21" t="str">
        <f>IF(ISBLANK(Table2[[#This Row],[device_model]]), "", Table2[[#This Row],[device_suggested_area]])</f>
        <v>Laundry</v>
      </c>
      <c r="AZ60" s="21" t="s">
        <v>1206</v>
      </c>
      <c r="BA60" s="21" t="s">
        <v>1204</v>
      </c>
      <c r="BB60" s="21" t="s">
        <v>128</v>
      </c>
      <c r="BC60" s="21" t="s">
        <v>501</v>
      </c>
      <c r="BD60" s="21" t="s">
        <v>223</v>
      </c>
      <c r="BH60" s="21"/>
      <c r="BI60" s="21"/>
      <c r="BJ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1" spans="1:62" ht="16" hidden="1" customHeight="1">
      <c r="A61" s="21">
        <v>1109</v>
      </c>
      <c r="B61" s="21" t="s">
        <v>26</v>
      </c>
      <c r="C61" s="21" t="s">
        <v>527</v>
      </c>
      <c r="D61" s="21" t="s">
        <v>364</v>
      </c>
      <c r="E61" s="21" t="s">
        <v>363</v>
      </c>
      <c r="F61" s="25" t="str">
        <f>IF(ISBLANK(Table2[[#This Row],[unique_id]]), "", Table2[[#This Row],[unique_id]])</f>
        <v>column_break</v>
      </c>
      <c r="G61" s="21" t="s">
        <v>360</v>
      </c>
      <c r="H61" s="21" t="s">
        <v>185</v>
      </c>
      <c r="I61" s="21" t="s">
        <v>30</v>
      </c>
      <c r="M61" s="21" t="s">
        <v>361</v>
      </c>
      <c r="N61" s="21" t="s">
        <v>362</v>
      </c>
      <c r="T61" s="27"/>
      <c r="V61" s="22"/>
      <c r="W61" s="22"/>
      <c r="X61" s="22"/>
      <c r="Y61" s="22"/>
      <c r="AJ61" s="21" t="str">
        <f>IF(ISBLANK(AI61),  "", _xlfn.CONCAT("haas/entity/sensor/", LOWER(C61), "/", E61, "/config"))</f>
        <v/>
      </c>
      <c r="AK61" s="21" t="str">
        <f>IF(ISBLANK(AI61),  "", _xlfn.CONCAT(LOWER(C61), "/", E61))</f>
        <v/>
      </c>
      <c r="AS61" s="21"/>
      <c r="AT61" s="23"/>
      <c r="AU61" s="22"/>
      <c r="AV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61" s="21" t="str">
        <f>IF(ISBLANK(Table2[[#This Row],[device_model]]), "", Table2[[#This Row],[device_suggested_area]])</f>
        <v/>
      </c>
      <c r="BC61" s="22"/>
      <c r="BH61" s="21"/>
      <c r="BI61" s="21"/>
      <c r="BJ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2" spans="1:62" ht="16" hidden="1" customHeight="1">
      <c r="A62" s="21">
        <v>1150</v>
      </c>
      <c r="B62" s="21" t="s">
        <v>26</v>
      </c>
      <c r="C62" s="21" t="s">
        <v>128</v>
      </c>
      <c r="D62" s="21" t="s">
        <v>27</v>
      </c>
      <c r="E62" s="21" t="s">
        <v>724</v>
      </c>
      <c r="F62" s="25" t="str">
        <f>IF(ISBLANK(Table2[[#This Row],[unique_id]]), "", Table2[[#This Row],[unique_id]])</f>
        <v>compensation_sensor_ada_noise</v>
      </c>
      <c r="G62" s="21" t="s">
        <v>130</v>
      </c>
      <c r="H62" s="21" t="s">
        <v>186</v>
      </c>
      <c r="I62" s="21" t="s">
        <v>30</v>
      </c>
      <c r="M62" s="21" t="s">
        <v>90</v>
      </c>
      <c r="T62" s="27"/>
      <c r="U62" s="21" t="s">
        <v>523</v>
      </c>
      <c r="V62" s="22" t="s">
        <v>346</v>
      </c>
      <c r="W62" s="22"/>
      <c r="X62" s="22"/>
      <c r="Y62" s="22"/>
      <c r="AE62" s="21" t="s">
        <v>348</v>
      </c>
      <c r="AG62" s="22"/>
      <c r="AH62" s="22"/>
      <c r="AJ62" s="21" t="str">
        <f>IF(ISBLANK(AI62),  "", _xlfn.CONCAT("haas/entity/sensor/", LOWER(C62), "/", E62, "/config"))</f>
        <v/>
      </c>
      <c r="AK62" s="21" t="str">
        <f>IF(ISBLANK(AI62),  "", _xlfn.CONCAT(LOWER(C62), "/", E62))</f>
        <v/>
      </c>
      <c r="AS62" s="21"/>
      <c r="AT62" s="23"/>
      <c r="AV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netatmo-ada-base-module</v>
      </c>
      <c r="AW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Base Module</v>
      </c>
      <c r="AY62" s="21" t="str">
        <f>IF(ISBLANK(Table2[[#This Row],[device_model]]), "", Table2[[#This Row],[device_suggested_area]])</f>
        <v>Ada</v>
      </c>
      <c r="AZ62" s="21" t="s">
        <v>1206</v>
      </c>
      <c r="BA62" s="21" t="s">
        <v>1204</v>
      </c>
      <c r="BB62" s="21" t="s">
        <v>128</v>
      </c>
      <c r="BC62" s="21" t="s">
        <v>501</v>
      </c>
      <c r="BD62" s="21" t="s">
        <v>130</v>
      </c>
      <c r="BH62" s="21"/>
      <c r="BI62" s="21"/>
      <c r="BJ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3" spans="1:62" ht="16" hidden="1" customHeight="1">
      <c r="A63" s="21">
        <v>1151</v>
      </c>
      <c r="B63" s="21" t="s">
        <v>26</v>
      </c>
      <c r="C63" s="21" t="s">
        <v>128</v>
      </c>
      <c r="D63" s="21" t="s">
        <v>27</v>
      </c>
      <c r="E63" s="21" t="s">
        <v>725</v>
      </c>
      <c r="F63" s="25" t="str">
        <f>IF(ISBLANK(Table2[[#This Row],[unique_id]]), "", Table2[[#This Row],[unique_id]])</f>
        <v>compensation_sensor_edwin_noise</v>
      </c>
      <c r="G63" s="21" t="s">
        <v>127</v>
      </c>
      <c r="H63" s="21" t="s">
        <v>186</v>
      </c>
      <c r="I63" s="21" t="s">
        <v>30</v>
      </c>
      <c r="M63" s="21" t="s">
        <v>90</v>
      </c>
      <c r="T63" s="27"/>
      <c r="U63" s="21" t="s">
        <v>523</v>
      </c>
      <c r="V63" s="22" t="s">
        <v>346</v>
      </c>
      <c r="W63" s="22"/>
      <c r="X63" s="22"/>
      <c r="Y63" s="22"/>
      <c r="AE63" s="21" t="s">
        <v>348</v>
      </c>
      <c r="AG63" s="22"/>
      <c r="AH63" s="22"/>
      <c r="AJ63" s="21" t="str">
        <f>IF(ISBLANK(AI63),  "", _xlfn.CONCAT("haas/entity/sensor/", LOWER(C63), "/", E63, "/config"))</f>
        <v/>
      </c>
      <c r="AK63" s="21" t="str">
        <f>IF(ISBLANK(AI63),  "", _xlfn.CONCAT(LOWER(C63), "/", E63))</f>
        <v/>
      </c>
      <c r="AS63" s="21"/>
      <c r="AT63" s="23"/>
      <c r="AV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netatmo-edwin-base-module</v>
      </c>
      <c r="AW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Base Module</v>
      </c>
      <c r="AY63" s="21" t="str">
        <f>IF(ISBLANK(Table2[[#This Row],[device_model]]), "", Table2[[#This Row],[device_suggested_area]])</f>
        <v>Edwin</v>
      </c>
      <c r="AZ63" s="21" t="s">
        <v>1206</v>
      </c>
      <c r="BA63" s="21" t="s">
        <v>1204</v>
      </c>
      <c r="BB63" s="21" t="s">
        <v>128</v>
      </c>
      <c r="BC63" s="21" t="s">
        <v>501</v>
      </c>
      <c r="BD63" s="21" t="s">
        <v>127</v>
      </c>
      <c r="BH63" s="21"/>
      <c r="BI63" s="21"/>
      <c r="BJ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4" spans="1:62" ht="16" hidden="1" customHeight="1">
      <c r="A64" s="21">
        <v>1152</v>
      </c>
      <c r="B64" s="21" t="s">
        <v>26</v>
      </c>
      <c r="C64" s="21" t="s">
        <v>128</v>
      </c>
      <c r="D64" s="21" t="s">
        <v>27</v>
      </c>
      <c r="E64" s="21" t="s">
        <v>726</v>
      </c>
      <c r="F64" s="25" t="str">
        <f>IF(ISBLANK(Table2[[#This Row],[unique_id]]), "", Table2[[#This Row],[unique_id]])</f>
        <v>compensation_sensor_parents_noise</v>
      </c>
      <c r="G64" s="21" t="s">
        <v>201</v>
      </c>
      <c r="H64" s="21" t="s">
        <v>186</v>
      </c>
      <c r="I64" s="21" t="s">
        <v>30</v>
      </c>
      <c r="M64" s="21" t="s">
        <v>90</v>
      </c>
      <c r="T64" s="27"/>
      <c r="U64" s="21" t="s">
        <v>523</v>
      </c>
      <c r="V64" s="22" t="s">
        <v>346</v>
      </c>
      <c r="W64" s="22"/>
      <c r="X64" s="22"/>
      <c r="Y64" s="22"/>
      <c r="AE64" s="21" t="s">
        <v>348</v>
      </c>
      <c r="AG64" s="22"/>
      <c r="AH64" s="22"/>
      <c r="AJ64" s="21" t="str">
        <f>IF(ISBLANK(AI64),  "", _xlfn.CONCAT("haas/entity/sensor/", LOWER(C64), "/", E64, "/config"))</f>
        <v/>
      </c>
      <c r="AK64" s="21" t="str">
        <f>IF(ISBLANK(AI64),  "", _xlfn.CONCAT(LOWER(C64), "/", E64))</f>
        <v/>
      </c>
      <c r="AS64" s="21"/>
      <c r="AT64" s="23"/>
      <c r="AV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netatmo-parents-base-module</v>
      </c>
      <c r="AW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Base Module</v>
      </c>
      <c r="AY64" s="21" t="str">
        <f>IF(ISBLANK(Table2[[#This Row],[device_model]]), "", Table2[[#This Row],[device_suggested_area]])</f>
        <v>Parents</v>
      </c>
      <c r="AZ64" s="21" t="s">
        <v>1206</v>
      </c>
      <c r="BA64" s="21" t="s">
        <v>1204</v>
      </c>
      <c r="BB64" s="21" t="s">
        <v>128</v>
      </c>
      <c r="BC64" s="21" t="s">
        <v>501</v>
      </c>
      <c r="BD64" s="21" t="s">
        <v>201</v>
      </c>
      <c r="BH64" s="21"/>
      <c r="BI64" s="21"/>
      <c r="BJ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5" spans="1:62" ht="16" hidden="1" customHeight="1">
      <c r="A65" s="21">
        <v>1153</v>
      </c>
      <c r="B65" s="21" t="s">
        <v>26</v>
      </c>
      <c r="C65" s="21" t="s">
        <v>128</v>
      </c>
      <c r="D65" s="21" t="s">
        <v>27</v>
      </c>
      <c r="E65" s="21" t="s">
        <v>727</v>
      </c>
      <c r="F65" s="25" t="str">
        <f>IF(ISBLANK(Table2[[#This Row],[unique_id]]), "", Table2[[#This Row],[unique_id]])</f>
        <v>compensation_sensor_bertram_2_office_noise</v>
      </c>
      <c r="G65" s="21" t="s">
        <v>222</v>
      </c>
      <c r="H65" s="21" t="s">
        <v>186</v>
      </c>
      <c r="I65" s="21" t="s">
        <v>30</v>
      </c>
      <c r="M65" s="21" t="s">
        <v>90</v>
      </c>
      <c r="T65" s="27"/>
      <c r="U65" s="21" t="s">
        <v>523</v>
      </c>
      <c r="V65" s="22" t="s">
        <v>346</v>
      </c>
      <c r="W65" s="22"/>
      <c r="X65" s="22"/>
      <c r="Y65" s="22"/>
      <c r="AE65" s="21" t="s">
        <v>348</v>
      </c>
      <c r="AG65" s="22"/>
      <c r="AH65" s="22"/>
      <c r="AJ65" s="21" t="str">
        <f>IF(ISBLANK(AI65),  "", _xlfn.CONCAT("haas/entity/sensor/", LOWER(C65), "/", E65, "/config"))</f>
        <v/>
      </c>
      <c r="AK65" s="21" t="str">
        <f>IF(ISBLANK(AI65),  "", _xlfn.CONCAT(LOWER(C65), "/", E65))</f>
        <v/>
      </c>
      <c r="AS65" s="21"/>
      <c r="AT65" s="23"/>
      <c r="AV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netatmo-office-module</v>
      </c>
      <c r="AW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Module</v>
      </c>
      <c r="AY65" s="21" t="str">
        <f>IF(ISBLANK(Table2[[#This Row],[device_model]]), "", Table2[[#This Row],[device_suggested_area]])</f>
        <v>Office</v>
      </c>
      <c r="AZ65" s="21" t="s">
        <v>1205</v>
      </c>
      <c r="BA65" s="21" t="s">
        <v>1207</v>
      </c>
      <c r="BB65" s="21" t="s">
        <v>128</v>
      </c>
      <c r="BC65" s="21" t="s">
        <v>502</v>
      </c>
      <c r="BD65" s="21" t="s">
        <v>222</v>
      </c>
      <c r="BH65" s="21"/>
      <c r="BI65" s="21"/>
      <c r="BJ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6" spans="1:62" ht="16" hidden="1" customHeight="1">
      <c r="A66" s="21">
        <v>1154</v>
      </c>
      <c r="B66" s="21" t="s">
        <v>26</v>
      </c>
      <c r="C66" s="21" t="s">
        <v>128</v>
      </c>
      <c r="D66" s="21" t="s">
        <v>27</v>
      </c>
      <c r="E66" s="21" t="s">
        <v>728</v>
      </c>
      <c r="F66" s="25" t="str">
        <f>IF(ISBLANK(Table2[[#This Row],[unique_id]]), "", Table2[[#This Row],[unique_id]])</f>
        <v>compensation_sensor_bertram_2_kitchen_noise</v>
      </c>
      <c r="G66" s="21" t="s">
        <v>215</v>
      </c>
      <c r="H66" s="21" t="s">
        <v>186</v>
      </c>
      <c r="I66" s="21" t="s">
        <v>30</v>
      </c>
      <c r="M66" s="21" t="s">
        <v>136</v>
      </c>
      <c r="T66" s="27"/>
      <c r="U66" s="21" t="s">
        <v>523</v>
      </c>
      <c r="V66" s="22" t="s">
        <v>346</v>
      </c>
      <c r="W66" s="22"/>
      <c r="X66" s="22"/>
      <c r="Y66" s="22"/>
      <c r="AE66" s="21" t="s">
        <v>348</v>
      </c>
      <c r="AG66" s="22"/>
      <c r="AH66" s="22"/>
      <c r="AJ66" s="21" t="str">
        <f>IF(ISBLANK(AI66),  "", _xlfn.CONCAT("haas/entity/sensor/", LOWER(C66), "/", E66, "/config"))</f>
        <v/>
      </c>
      <c r="AK66" s="21" t="str">
        <f>IF(ISBLANK(AI66),  "", _xlfn.CONCAT(LOWER(C66), "/", E66))</f>
        <v/>
      </c>
      <c r="AS66" s="21"/>
      <c r="AT66" s="23"/>
      <c r="AV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netatmo-kitchen-module</v>
      </c>
      <c r="AW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Module</v>
      </c>
      <c r="AY66" s="21" t="str">
        <f>IF(ISBLANK(Table2[[#This Row],[device_model]]), "", Table2[[#This Row],[device_suggested_area]])</f>
        <v>Kitchen</v>
      </c>
      <c r="AZ66" s="21" t="s">
        <v>1205</v>
      </c>
      <c r="BA66" s="21" t="s">
        <v>1207</v>
      </c>
      <c r="BB66" s="21" t="s">
        <v>128</v>
      </c>
      <c r="BC66" s="21" t="s">
        <v>502</v>
      </c>
      <c r="BD66" s="21" t="s">
        <v>215</v>
      </c>
      <c r="BH66" s="21"/>
      <c r="BI66" s="21"/>
      <c r="BJ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7" spans="1:62" ht="16" hidden="1" customHeight="1">
      <c r="A67" s="21">
        <v>1155</v>
      </c>
      <c r="B67" s="21" t="s">
        <v>26</v>
      </c>
      <c r="C67" s="21" t="s">
        <v>128</v>
      </c>
      <c r="D67" s="21" t="s">
        <v>27</v>
      </c>
      <c r="E67" s="21" t="s">
        <v>729</v>
      </c>
      <c r="F67" s="25" t="str">
        <f>IF(ISBLANK(Table2[[#This Row],[unique_id]]), "", Table2[[#This Row],[unique_id]])</f>
        <v>compensation_sensor_laundry_noise</v>
      </c>
      <c r="G67" s="21" t="s">
        <v>223</v>
      </c>
      <c r="H67" s="21" t="s">
        <v>186</v>
      </c>
      <c r="I67" s="21" t="s">
        <v>30</v>
      </c>
      <c r="M67" s="21" t="s">
        <v>136</v>
      </c>
      <c r="T67" s="27"/>
      <c r="U67" s="21" t="s">
        <v>523</v>
      </c>
      <c r="V67" s="22" t="s">
        <v>346</v>
      </c>
      <c r="W67" s="22"/>
      <c r="X67" s="22"/>
      <c r="Y67" s="22"/>
      <c r="AE67" s="21" t="s">
        <v>348</v>
      </c>
      <c r="AG67" s="22"/>
      <c r="AH67" s="22"/>
      <c r="AJ67" s="21" t="str">
        <f>IF(ISBLANK(AI67),  "", _xlfn.CONCAT("haas/entity/sensor/", LOWER(C67), "/", E67, "/config"))</f>
        <v/>
      </c>
      <c r="AK67" s="21" t="str">
        <f>IF(ISBLANK(AI67),  "", _xlfn.CONCAT(LOWER(C67), "/", E67))</f>
        <v/>
      </c>
      <c r="AS67" s="21"/>
      <c r="AT67" s="23"/>
      <c r="AV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netatmo-laundry-base-module</v>
      </c>
      <c r="AW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Base Module</v>
      </c>
      <c r="AY67" s="21" t="str">
        <f>IF(ISBLANK(Table2[[#This Row],[device_model]]), "", Table2[[#This Row],[device_suggested_area]])</f>
        <v>Laundry</v>
      </c>
      <c r="AZ67" s="21" t="s">
        <v>1206</v>
      </c>
      <c r="BA67" s="21" t="s">
        <v>1204</v>
      </c>
      <c r="BB67" s="21" t="s">
        <v>128</v>
      </c>
      <c r="BC67" s="21" t="s">
        <v>501</v>
      </c>
      <c r="BD67" s="21" t="s">
        <v>223</v>
      </c>
      <c r="BH67" s="21"/>
      <c r="BI67" s="21"/>
      <c r="BJ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8" spans="1:62" ht="16" hidden="1" customHeight="1">
      <c r="A68" s="21">
        <v>1201</v>
      </c>
      <c r="B68" s="21" t="s">
        <v>26</v>
      </c>
      <c r="C68" s="21" t="s">
        <v>39</v>
      </c>
      <c r="D68" s="21" t="s">
        <v>27</v>
      </c>
      <c r="E68" s="21" t="s">
        <v>46</v>
      </c>
      <c r="F68" s="25" t="str">
        <f>IF(ISBLANK(Table2[[#This Row],[unique_id]]), "", Table2[[#This Row],[unique_id]])</f>
        <v>roof_max_solar_radiation</v>
      </c>
      <c r="G68" s="21" t="s">
        <v>47</v>
      </c>
      <c r="H68" s="21" t="s">
        <v>43</v>
      </c>
      <c r="I68" s="21" t="s">
        <v>30</v>
      </c>
      <c r="T68" s="27"/>
      <c r="V68" s="22"/>
      <c r="W68" s="22"/>
      <c r="X68" s="22"/>
      <c r="Y68" s="22"/>
      <c r="AB68" s="21" t="s">
        <v>31</v>
      </c>
      <c r="AC68" s="21" t="s">
        <v>48</v>
      </c>
      <c r="AE68" s="21" t="s">
        <v>181</v>
      </c>
      <c r="AF68" s="21">
        <v>300</v>
      </c>
      <c r="AG68" s="22" t="s">
        <v>34</v>
      </c>
      <c r="AH68" s="22"/>
      <c r="AI68" s="21" t="s">
        <v>49</v>
      </c>
      <c r="AJ68" s="21" t="str">
        <f>IF(ISBLANK(Table2[[#This Row],[index]]),  "", _xlfn.CONCAT("haas/entity/sensor/", LOWER(Table2[[#This Row],[device_via_device]]), "/", Table2[[#This Row],[unique_id]], "/config"))</f>
        <v>haas/entity/sensor/weewx/roof_max_solar_radiation/config</v>
      </c>
      <c r="AK68" s="21" t="str">
        <f>IF(ISBLANK(Table2[[#This Row],[index]]),  "", _xlfn.CONCAT(LOWER(Table2[[#This Row],[device_via_device]]), "/", Table2[[#This Row],[unique_id]]))</f>
        <v>weewx/roof_max_solar_radiation</v>
      </c>
      <c r="AR68" s="21" t="s">
        <v>312</v>
      </c>
      <c r="AS68" s="21">
        <v>1</v>
      </c>
      <c r="AT68" s="14"/>
      <c r="AV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8" s="21" t="str">
        <f>IF(ISBLANK(Table2[[#This Row],[device_model]]), "", Table2[[#This Row],[device_suggested_area]])</f>
        <v>Roof</v>
      </c>
      <c r="AZ68" s="21" t="s">
        <v>500</v>
      </c>
      <c r="BA68" s="21" t="s">
        <v>36</v>
      </c>
      <c r="BB68" s="21" t="s">
        <v>37</v>
      </c>
      <c r="BC68" s="21" t="s">
        <v>1306</v>
      </c>
      <c r="BD68" s="21" t="s">
        <v>38</v>
      </c>
      <c r="BH68" s="21"/>
      <c r="BI68" s="21"/>
      <c r="BJ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69" spans="1:62" ht="16" hidden="1" customHeight="1">
      <c r="A69" s="21">
        <v>1250</v>
      </c>
      <c r="B69" s="21" t="s">
        <v>26</v>
      </c>
      <c r="C69" s="21" t="s">
        <v>39</v>
      </c>
      <c r="D69" s="21" t="s">
        <v>27</v>
      </c>
      <c r="E69" s="21" t="s">
        <v>53</v>
      </c>
      <c r="F69" s="25" t="str">
        <f>IF(ISBLANK(Table2[[#This Row],[unique_id]]), "", Table2[[#This Row],[unique_id]])</f>
        <v>roof_barometer_pressure</v>
      </c>
      <c r="G69" s="21" t="s">
        <v>54</v>
      </c>
      <c r="H69" s="21" t="s">
        <v>50</v>
      </c>
      <c r="I69" s="21" t="s">
        <v>30</v>
      </c>
      <c r="T69" s="27"/>
      <c r="V69" s="22"/>
      <c r="W69" s="22"/>
      <c r="X69" s="22"/>
      <c r="Y69" s="22"/>
      <c r="AB69" s="21" t="s">
        <v>31</v>
      </c>
      <c r="AC69" s="21" t="s">
        <v>51</v>
      </c>
      <c r="AD69" s="21" t="s">
        <v>52</v>
      </c>
      <c r="AF69" s="21">
        <v>300</v>
      </c>
      <c r="AG69" s="22" t="s">
        <v>34</v>
      </c>
      <c r="AH69" s="22"/>
      <c r="AI69" s="21" t="s">
        <v>55</v>
      </c>
      <c r="AJ69" s="21" t="str">
        <f>IF(ISBLANK(Table2[[#This Row],[index]]),  "", _xlfn.CONCAT("haas/entity/sensor/", LOWER(Table2[[#This Row],[device_via_device]]), "/", Table2[[#This Row],[unique_id]], "/config"))</f>
        <v>haas/entity/sensor/weewx/roof_barometer_pressure/config</v>
      </c>
      <c r="AK69" s="21" t="str">
        <f>IF(ISBLANK(Table2[[#This Row],[index]]),  "", _xlfn.CONCAT(LOWER(Table2[[#This Row],[device_via_device]]), "/", Table2[[#This Row],[unique_id]]))</f>
        <v>weewx/roof_barometer_pressure</v>
      </c>
      <c r="AR69" s="21" t="s">
        <v>312</v>
      </c>
      <c r="AS69" s="21">
        <v>1</v>
      </c>
      <c r="AT69" s="14"/>
      <c r="AV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69" s="21" t="str">
        <f>IF(ISBLANK(Table2[[#This Row],[device_model]]), "", Table2[[#This Row],[device_suggested_area]])</f>
        <v>Roof</v>
      </c>
      <c r="AZ69" s="21" t="s">
        <v>500</v>
      </c>
      <c r="BA69" s="21" t="s">
        <v>36</v>
      </c>
      <c r="BB69" s="21" t="s">
        <v>37</v>
      </c>
      <c r="BC69" s="21" t="s">
        <v>1306</v>
      </c>
      <c r="BD69" s="21" t="s">
        <v>38</v>
      </c>
      <c r="BH69" s="21"/>
      <c r="BI69" s="21"/>
      <c r="BJ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0" spans="1:62" ht="16" hidden="1" customHeight="1">
      <c r="A70" s="21">
        <v>1251</v>
      </c>
      <c r="B70" s="21" t="s">
        <v>26</v>
      </c>
      <c r="C70" s="21" t="s">
        <v>39</v>
      </c>
      <c r="D70" s="21" t="s">
        <v>27</v>
      </c>
      <c r="E70" s="21" t="s">
        <v>56</v>
      </c>
      <c r="F70" s="25" t="str">
        <f>IF(ISBLANK(Table2[[#This Row],[unique_id]]), "", Table2[[#This Row],[unique_id]])</f>
        <v>roof_pressure</v>
      </c>
      <c r="G70" s="21" t="s">
        <v>38</v>
      </c>
      <c r="H70" s="21" t="s">
        <v>50</v>
      </c>
      <c r="I70" s="21" t="s">
        <v>30</v>
      </c>
      <c r="T70" s="27"/>
      <c r="V70" s="22"/>
      <c r="W70" s="22"/>
      <c r="X70" s="22"/>
      <c r="Y70" s="22"/>
      <c r="AB70" s="21" t="s">
        <v>31</v>
      </c>
      <c r="AC70" s="21" t="s">
        <v>51</v>
      </c>
      <c r="AD70" s="21" t="s">
        <v>52</v>
      </c>
      <c r="AF70" s="21">
        <v>300</v>
      </c>
      <c r="AG70" s="22" t="s">
        <v>34</v>
      </c>
      <c r="AH70" s="22"/>
      <c r="AI70" s="21" t="s">
        <v>52</v>
      </c>
      <c r="AJ70" s="21" t="str">
        <f>IF(ISBLANK(Table2[[#This Row],[index]]),  "", _xlfn.CONCAT("haas/entity/sensor/", LOWER(Table2[[#This Row],[device_via_device]]), "/", Table2[[#This Row],[unique_id]], "/config"))</f>
        <v>haas/entity/sensor/weewx/roof_pressure/config</v>
      </c>
      <c r="AK70" s="21" t="str">
        <f>IF(ISBLANK(Table2[[#This Row],[index]]),  "", _xlfn.CONCAT(LOWER(Table2[[#This Row],[device_via_device]]), "/", Table2[[#This Row],[unique_id]]))</f>
        <v>weewx/roof_pressure</v>
      </c>
      <c r="AR70" s="21" t="s">
        <v>312</v>
      </c>
      <c r="AS70" s="21">
        <v>1</v>
      </c>
      <c r="AT70" s="14"/>
      <c r="AV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0" s="21" t="str">
        <f>IF(ISBLANK(Table2[[#This Row],[device_model]]), "", Table2[[#This Row],[device_suggested_area]])</f>
        <v>Roof</v>
      </c>
      <c r="AZ70" s="21" t="s">
        <v>500</v>
      </c>
      <c r="BA70" s="21" t="s">
        <v>36</v>
      </c>
      <c r="BB70" s="21" t="s">
        <v>37</v>
      </c>
      <c r="BC70" s="21" t="s">
        <v>1306</v>
      </c>
      <c r="BD70" s="21" t="s">
        <v>38</v>
      </c>
      <c r="BH70" s="21"/>
      <c r="BI70" s="21"/>
      <c r="BJ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1" spans="1:62" ht="16" hidden="1" customHeight="1">
      <c r="A71" s="21">
        <v>1300</v>
      </c>
      <c r="B71" s="21" t="s">
        <v>26</v>
      </c>
      <c r="C71" s="21" t="s">
        <v>39</v>
      </c>
      <c r="D71" s="21" t="s">
        <v>27</v>
      </c>
      <c r="E71" s="21" t="s">
        <v>107</v>
      </c>
      <c r="F71" s="25" t="str">
        <f>IF(ISBLANK(Table2[[#This Row],[unique_id]]), "", Table2[[#This Row],[unique_id]])</f>
        <v>roof_wind_direction</v>
      </c>
      <c r="G71" s="21" t="s">
        <v>108</v>
      </c>
      <c r="H71" s="21" t="s">
        <v>109</v>
      </c>
      <c r="I71" s="21" t="s">
        <v>30</v>
      </c>
      <c r="T71" s="27"/>
      <c r="V71" s="22"/>
      <c r="W71" s="22"/>
      <c r="X71" s="22"/>
      <c r="Y71" s="22"/>
      <c r="AB71" s="21" t="s">
        <v>31</v>
      </c>
      <c r="AC71" s="21" t="s">
        <v>174</v>
      </c>
      <c r="AE71" s="21" t="s">
        <v>183</v>
      </c>
      <c r="AF71" s="21">
        <v>300</v>
      </c>
      <c r="AG71" s="22" t="s">
        <v>34</v>
      </c>
      <c r="AH71" s="22"/>
      <c r="AI71" s="21" t="s">
        <v>110</v>
      </c>
      <c r="AJ71" s="21" t="str">
        <f>IF(ISBLANK(Table2[[#This Row],[index]]),  "", _xlfn.CONCAT("haas/entity/sensor/", LOWER(Table2[[#This Row],[device_via_device]]), "/", Table2[[#This Row],[unique_id]], "/config"))</f>
        <v>haas/entity/sensor/weewx/roof_wind_direction/config</v>
      </c>
      <c r="AK71" s="21" t="str">
        <f>IF(ISBLANK(Table2[[#This Row],[index]]),  "", _xlfn.CONCAT(LOWER(Table2[[#This Row],[device_via_device]]), "/", Table2[[#This Row],[unique_id]]))</f>
        <v>weewx/roof_wind_direction</v>
      </c>
      <c r="AR71" s="21" t="s">
        <v>312</v>
      </c>
      <c r="AS71" s="21">
        <v>1</v>
      </c>
      <c r="AT71" s="14"/>
      <c r="AV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1" s="21" t="str">
        <f>IF(ISBLANK(Table2[[#This Row],[device_model]]), "", Table2[[#This Row],[device_suggested_area]])</f>
        <v>Roof</v>
      </c>
      <c r="AZ71" s="21" t="s">
        <v>500</v>
      </c>
      <c r="BA71" s="21" t="s">
        <v>36</v>
      </c>
      <c r="BB71" s="21" t="s">
        <v>37</v>
      </c>
      <c r="BC71" s="21" t="s">
        <v>1306</v>
      </c>
      <c r="BD71" s="21" t="s">
        <v>38</v>
      </c>
      <c r="BH71" s="21"/>
      <c r="BI71" s="21"/>
      <c r="BJ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2" spans="1:62" ht="16" hidden="1" customHeight="1">
      <c r="A72" s="21">
        <v>1301</v>
      </c>
      <c r="B72" s="21" t="s">
        <v>26</v>
      </c>
      <c r="C72" s="21" t="s">
        <v>39</v>
      </c>
      <c r="D72" s="21" t="s">
        <v>27</v>
      </c>
      <c r="E72" s="21" t="s">
        <v>111</v>
      </c>
      <c r="F72" s="25" t="str">
        <f>IF(ISBLANK(Table2[[#This Row],[unique_id]]), "", Table2[[#This Row],[unique_id]])</f>
        <v>roof_wind_gust_direction</v>
      </c>
      <c r="G72" s="21" t="s">
        <v>112</v>
      </c>
      <c r="H72" s="21" t="s">
        <v>109</v>
      </c>
      <c r="I72" s="21" t="s">
        <v>30</v>
      </c>
      <c r="T72" s="27"/>
      <c r="V72" s="22"/>
      <c r="W72" s="22"/>
      <c r="X72" s="22"/>
      <c r="Y72" s="22"/>
      <c r="AB72" s="21" t="s">
        <v>31</v>
      </c>
      <c r="AC72" s="21" t="s">
        <v>174</v>
      </c>
      <c r="AE72" s="21" t="s">
        <v>183</v>
      </c>
      <c r="AF72" s="21">
        <v>300</v>
      </c>
      <c r="AG72" s="22" t="s">
        <v>34</v>
      </c>
      <c r="AH72" s="22"/>
      <c r="AI72" s="21" t="s">
        <v>113</v>
      </c>
      <c r="AJ72" s="21" t="str">
        <f>IF(ISBLANK(Table2[[#This Row],[index]]),  "", _xlfn.CONCAT("haas/entity/sensor/", LOWER(Table2[[#This Row],[device_via_device]]), "/", Table2[[#This Row],[unique_id]], "/config"))</f>
        <v>haas/entity/sensor/weewx/roof_wind_gust_direction/config</v>
      </c>
      <c r="AK72" s="21" t="str">
        <f>IF(ISBLANK(Table2[[#This Row],[index]]),  "", _xlfn.CONCAT(LOWER(Table2[[#This Row],[device_via_device]]), "/", Table2[[#This Row],[unique_id]]))</f>
        <v>weewx/roof_wind_gust_direction</v>
      </c>
      <c r="AR72" s="21" t="s">
        <v>312</v>
      </c>
      <c r="AS72" s="21">
        <v>1</v>
      </c>
      <c r="AT72" s="14"/>
      <c r="AV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2" s="21" t="str">
        <f>IF(ISBLANK(Table2[[#This Row],[device_model]]), "", Table2[[#This Row],[device_suggested_area]])</f>
        <v>Roof</v>
      </c>
      <c r="AZ72" s="21" t="s">
        <v>500</v>
      </c>
      <c r="BA72" s="21" t="s">
        <v>36</v>
      </c>
      <c r="BB72" s="21" t="s">
        <v>37</v>
      </c>
      <c r="BC72" s="21" t="s">
        <v>1306</v>
      </c>
      <c r="BD72" s="21" t="s">
        <v>38</v>
      </c>
      <c r="BH72" s="21"/>
      <c r="BI72" s="21"/>
      <c r="BJ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3" spans="1:62" ht="16" hidden="1" customHeight="1">
      <c r="A73" s="21">
        <v>1302</v>
      </c>
      <c r="B73" s="21" t="s">
        <v>26</v>
      </c>
      <c r="C73" s="21" t="s">
        <v>39</v>
      </c>
      <c r="D73" s="21" t="s">
        <v>27</v>
      </c>
      <c r="E73" s="21" t="s">
        <v>114</v>
      </c>
      <c r="F73" s="25" t="str">
        <f>IF(ISBLANK(Table2[[#This Row],[unique_id]]), "", Table2[[#This Row],[unique_id]])</f>
        <v>roof_wind_gust_speed</v>
      </c>
      <c r="G73" s="21" t="s">
        <v>115</v>
      </c>
      <c r="H73" s="21" t="s">
        <v>109</v>
      </c>
      <c r="I73" s="21" t="s">
        <v>30</v>
      </c>
      <c r="T73" s="27"/>
      <c r="V73" s="22"/>
      <c r="W73" s="22"/>
      <c r="X73" s="22"/>
      <c r="Y73" s="22"/>
      <c r="AB73" s="21" t="s">
        <v>31</v>
      </c>
      <c r="AC73" s="21" t="s">
        <v>175</v>
      </c>
      <c r="AE73" s="21" t="s">
        <v>183</v>
      </c>
      <c r="AF73" s="21">
        <v>300</v>
      </c>
      <c r="AG73" s="22" t="s">
        <v>34</v>
      </c>
      <c r="AH73" s="22"/>
      <c r="AI73" s="21" t="s">
        <v>116</v>
      </c>
      <c r="AJ73" s="21" t="str">
        <f>IF(ISBLANK(Table2[[#This Row],[index]]),  "", _xlfn.CONCAT("haas/entity/sensor/", LOWER(Table2[[#This Row],[device_via_device]]), "/", Table2[[#This Row],[unique_id]], "/config"))</f>
        <v>haas/entity/sensor/weewx/roof_wind_gust_speed/config</v>
      </c>
      <c r="AK73" s="21" t="str">
        <f>IF(ISBLANK(Table2[[#This Row],[index]]),  "", _xlfn.CONCAT(LOWER(Table2[[#This Row],[device_via_device]]), "/", Table2[[#This Row],[unique_id]]))</f>
        <v>weewx/roof_wind_gust_speed</v>
      </c>
      <c r="AR73" s="21" t="s">
        <v>311</v>
      </c>
      <c r="AS73" s="21">
        <v>1</v>
      </c>
      <c r="AT73" s="14"/>
      <c r="AV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3" s="21" t="str">
        <f>IF(ISBLANK(Table2[[#This Row],[device_model]]), "", Table2[[#This Row],[device_suggested_area]])</f>
        <v>Roof</v>
      </c>
      <c r="AZ73" s="21" t="s">
        <v>500</v>
      </c>
      <c r="BA73" s="21" t="s">
        <v>36</v>
      </c>
      <c r="BB73" s="21" t="s">
        <v>37</v>
      </c>
      <c r="BC73" s="21" t="s">
        <v>1306</v>
      </c>
      <c r="BD73" s="21" t="s">
        <v>38</v>
      </c>
      <c r="BH73" s="21"/>
      <c r="BI73" s="21"/>
      <c r="BJ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4" spans="1:62" ht="16" hidden="1" customHeight="1">
      <c r="A74" s="21">
        <v>1303</v>
      </c>
      <c r="B74" s="21" t="s">
        <v>26</v>
      </c>
      <c r="C74" s="21" t="s">
        <v>39</v>
      </c>
      <c r="D74" s="21" t="s">
        <v>27</v>
      </c>
      <c r="E74" s="21" t="s">
        <v>117</v>
      </c>
      <c r="F74" s="25" t="str">
        <f>IF(ISBLANK(Table2[[#This Row],[unique_id]]), "", Table2[[#This Row],[unique_id]])</f>
        <v>roof_wind_speed_10min</v>
      </c>
      <c r="G74" s="21" t="s">
        <v>118</v>
      </c>
      <c r="H74" s="21" t="s">
        <v>109</v>
      </c>
      <c r="I74" s="21" t="s">
        <v>30</v>
      </c>
      <c r="T74" s="27"/>
      <c r="V74" s="22"/>
      <c r="W74" s="22"/>
      <c r="X74" s="22"/>
      <c r="Y74" s="22"/>
      <c r="AB74" s="21" t="s">
        <v>31</v>
      </c>
      <c r="AC74" s="21" t="s">
        <v>175</v>
      </c>
      <c r="AE74" s="21" t="s">
        <v>183</v>
      </c>
      <c r="AF74" s="21">
        <v>300</v>
      </c>
      <c r="AG74" s="22" t="s">
        <v>34</v>
      </c>
      <c r="AH74" s="22"/>
      <c r="AI74" s="21" t="s">
        <v>119</v>
      </c>
      <c r="AJ74" s="21" t="str">
        <f>IF(ISBLANK(Table2[[#This Row],[index]]),  "", _xlfn.CONCAT("haas/entity/sensor/", LOWER(Table2[[#This Row],[device_via_device]]), "/", Table2[[#This Row],[unique_id]], "/config"))</f>
        <v>haas/entity/sensor/weewx/roof_wind_speed_10min/config</v>
      </c>
      <c r="AK74" s="21" t="str">
        <f>IF(ISBLANK(Table2[[#This Row],[index]]),  "", _xlfn.CONCAT(LOWER(Table2[[#This Row],[device_via_device]]), "/", Table2[[#This Row],[unique_id]]))</f>
        <v>weewx/roof_wind_speed_10min</v>
      </c>
      <c r="AR74" s="21" t="s">
        <v>311</v>
      </c>
      <c r="AS74" s="21">
        <v>1</v>
      </c>
      <c r="AT74" s="14"/>
      <c r="AV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4" s="21" t="str">
        <f>IF(ISBLANK(Table2[[#This Row],[device_model]]), "", Table2[[#This Row],[device_suggested_area]])</f>
        <v>Roof</v>
      </c>
      <c r="AZ74" s="21" t="s">
        <v>500</v>
      </c>
      <c r="BA74" s="21" t="s">
        <v>36</v>
      </c>
      <c r="BB74" s="21" t="s">
        <v>37</v>
      </c>
      <c r="BC74" s="21" t="s">
        <v>1306</v>
      </c>
      <c r="BD74" s="21" t="s">
        <v>38</v>
      </c>
      <c r="BH74" s="21"/>
      <c r="BI74" s="21"/>
      <c r="BJ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5" spans="1:62" ht="16" hidden="1" customHeight="1">
      <c r="A75" s="21">
        <v>1304</v>
      </c>
      <c r="B75" s="21" t="s">
        <v>26</v>
      </c>
      <c r="C75" s="21" t="s">
        <v>39</v>
      </c>
      <c r="D75" s="21" t="s">
        <v>27</v>
      </c>
      <c r="E75" s="21" t="s">
        <v>120</v>
      </c>
      <c r="F75" s="25" t="str">
        <f>IF(ISBLANK(Table2[[#This Row],[unique_id]]), "", Table2[[#This Row],[unique_id]])</f>
        <v>roof_wind_samples</v>
      </c>
      <c r="G75" s="21" t="s">
        <v>121</v>
      </c>
      <c r="H75" s="21" t="s">
        <v>109</v>
      </c>
      <c r="I75" s="21" t="s">
        <v>30</v>
      </c>
      <c r="T75" s="27"/>
      <c r="V75" s="22"/>
      <c r="W75" s="22"/>
      <c r="X75" s="22"/>
      <c r="Y75" s="22"/>
      <c r="AB75" s="21" t="s">
        <v>31</v>
      </c>
      <c r="AE75" s="21" t="s">
        <v>183</v>
      </c>
      <c r="AF75" s="21">
        <v>300</v>
      </c>
      <c r="AG75" s="22" t="s">
        <v>34</v>
      </c>
      <c r="AH75" s="22"/>
      <c r="AI75" s="21" t="s">
        <v>122</v>
      </c>
      <c r="AJ75" s="21" t="str">
        <f>IF(ISBLANK(Table2[[#This Row],[index]]),  "", _xlfn.CONCAT("haas/entity/sensor/", LOWER(Table2[[#This Row],[device_via_device]]), "/", Table2[[#This Row],[unique_id]], "/config"))</f>
        <v>haas/entity/sensor/weewx/roof_wind_samples/config</v>
      </c>
      <c r="AK75" s="21" t="str">
        <f>IF(ISBLANK(Table2[[#This Row],[index]]),  "", _xlfn.CONCAT(LOWER(Table2[[#This Row],[device_via_device]]), "/", Table2[[#This Row],[unique_id]]))</f>
        <v>weewx/roof_wind_samples</v>
      </c>
      <c r="AR75" s="21" t="s">
        <v>313</v>
      </c>
      <c r="AS75" s="21">
        <v>1</v>
      </c>
      <c r="AT75" s="14"/>
      <c r="AV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5" s="21" t="str">
        <f>IF(ISBLANK(Table2[[#This Row],[device_model]]), "", Table2[[#This Row],[device_suggested_area]])</f>
        <v>Roof</v>
      </c>
      <c r="AZ75" s="21" t="s">
        <v>500</v>
      </c>
      <c r="BA75" s="21" t="s">
        <v>36</v>
      </c>
      <c r="BB75" s="21" t="s">
        <v>37</v>
      </c>
      <c r="BC75" s="21" t="s">
        <v>1306</v>
      </c>
      <c r="BD75" s="21" t="s">
        <v>38</v>
      </c>
      <c r="BH75" s="21"/>
      <c r="BI75" s="21"/>
      <c r="BJ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6" spans="1:62" ht="16" hidden="1" customHeight="1">
      <c r="A76" s="21">
        <v>1305</v>
      </c>
      <c r="B76" s="21" t="s">
        <v>26</v>
      </c>
      <c r="C76" s="21" t="s">
        <v>39</v>
      </c>
      <c r="D76" s="21" t="s">
        <v>27</v>
      </c>
      <c r="E76" s="21" t="s">
        <v>123</v>
      </c>
      <c r="F76" s="25" t="str">
        <f>IF(ISBLANK(Table2[[#This Row],[unique_id]]), "", Table2[[#This Row],[unique_id]])</f>
        <v>roof_wind_run</v>
      </c>
      <c r="G76" s="21" t="s">
        <v>124</v>
      </c>
      <c r="H76" s="21" t="s">
        <v>109</v>
      </c>
      <c r="I76" s="21" t="s">
        <v>30</v>
      </c>
      <c r="T76" s="27"/>
      <c r="V76" s="22"/>
      <c r="W76" s="22"/>
      <c r="X76" s="22"/>
      <c r="Y76" s="22"/>
      <c r="AB76" s="21" t="s">
        <v>31</v>
      </c>
      <c r="AC76" s="21" t="s">
        <v>125</v>
      </c>
      <c r="AE76" s="21" t="s">
        <v>183</v>
      </c>
      <c r="AF76" s="21">
        <v>300</v>
      </c>
      <c r="AG76" s="22" t="s">
        <v>34</v>
      </c>
      <c r="AH76" s="22"/>
      <c r="AI76" s="21" t="s">
        <v>126</v>
      </c>
      <c r="AJ76" s="21" t="str">
        <f>IF(ISBLANK(Table2[[#This Row],[index]]),  "", _xlfn.CONCAT("haas/entity/sensor/", LOWER(Table2[[#This Row],[device_via_device]]), "/", Table2[[#This Row],[unique_id]], "/config"))</f>
        <v>haas/entity/sensor/weewx/roof_wind_run/config</v>
      </c>
      <c r="AK76" s="21" t="str">
        <f>IF(ISBLANK(Table2[[#This Row],[index]]),  "", _xlfn.CONCAT(LOWER(Table2[[#This Row],[device_via_device]]), "/", Table2[[#This Row],[unique_id]]))</f>
        <v>weewx/roof_wind_run</v>
      </c>
      <c r="AR76" s="21" t="s">
        <v>311</v>
      </c>
      <c r="AS76" s="21">
        <v>1</v>
      </c>
      <c r="AT76" s="14"/>
      <c r="AV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6" s="21" t="str">
        <f>IF(ISBLANK(Table2[[#This Row],[device_model]]), "", Table2[[#This Row],[device_suggested_area]])</f>
        <v>Roof</v>
      </c>
      <c r="AZ76" s="21" t="s">
        <v>500</v>
      </c>
      <c r="BA76" s="21" t="s">
        <v>36</v>
      </c>
      <c r="BB76" s="21" t="s">
        <v>37</v>
      </c>
      <c r="BC76" s="21" t="s">
        <v>1306</v>
      </c>
      <c r="BD76" s="21" t="s">
        <v>38</v>
      </c>
      <c r="BH76" s="21"/>
      <c r="BI76" s="21"/>
      <c r="BJ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7" spans="1:62" ht="16" hidden="1" customHeight="1">
      <c r="A77" s="21">
        <v>1306</v>
      </c>
      <c r="B77" s="21" t="s">
        <v>26</v>
      </c>
      <c r="C77" s="21" t="s">
        <v>39</v>
      </c>
      <c r="D77" s="21" t="s">
        <v>27</v>
      </c>
      <c r="E77" s="21" t="s">
        <v>104</v>
      </c>
      <c r="F77" s="25" t="str">
        <f>IF(ISBLANK(Table2[[#This Row],[unique_id]]), "", Table2[[#This Row],[unique_id]])</f>
        <v>roof_wind_speed</v>
      </c>
      <c r="G77" s="21" t="s">
        <v>105</v>
      </c>
      <c r="H77" s="21" t="s">
        <v>109</v>
      </c>
      <c r="I77" s="21" t="s">
        <v>30</v>
      </c>
      <c r="T77" s="27"/>
      <c r="V77" s="22"/>
      <c r="W77" s="22"/>
      <c r="X77" s="22"/>
      <c r="Y77" s="22"/>
      <c r="AB77" s="21" t="s">
        <v>31</v>
      </c>
      <c r="AC77" s="24" t="s">
        <v>175</v>
      </c>
      <c r="AE77" s="21" t="s">
        <v>183</v>
      </c>
      <c r="AF77" s="21">
        <v>300</v>
      </c>
      <c r="AG77" s="22" t="s">
        <v>34</v>
      </c>
      <c r="AH77" s="22"/>
      <c r="AI77" s="21" t="s">
        <v>106</v>
      </c>
      <c r="AJ77" s="21" t="str">
        <f>IF(ISBLANK(Table2[[#This Row],[index]]),  "", _xlfn.CONCAT("haas/entity/sensor/", LOWER(Table2[[#This Row],[device_via_device]]), "/", Table2[[#This Row],[unique_id]], "/config"))</f>
        <v>haas/entity/sensor/weewx/roof_wind_speed/config</v>
      </c>
      <c r="AK77" s="21" t="str">
        <f>IF(ISBLANK(Table2[[#This Row],[index]]),  "", _xlfn.CONCAT(LOWER(Table2[[#This Row],[device_via_device]]), "/", Table2[[#This Row],[unique_id]]))</f>
        <v>weewx/roof_wind_speed</v>
      </c>
      <c r="AR77" s="21" t="s">
        <v>311</v>
      </c>
      <c r="AS77" s="21">
        <v>1</v>
      </c>
      <c r="AT77" s="14"/>
      <c r="AV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7" s="21" t="str">
        <f>IF(ISBLANK(Table2[[#This Row],[device_model]]), "", Table2[[#This Row],[device_suggested_area]])</f>
        <v>Roof</v>
      </c>
      <c r="AZ77" s="21" t="s">
        <v>500</v>
      </c>
      <c r="BA77" s="21" t="s">
        <v>36</v>
      </c>
      <c r="BB77" s="21" t="s">
        <v>37</v>
      </c>
      <c r="BC77" s="21" t="s">
        <v>1306</v>
      </c>
      <c r="BD77" s="21" t="s">
        <v>38</v>
      </c>
      <c r="BH77" s="21"/>
      <c r="BI77" s="21"/>
      <c r="BJ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8" spans="1:62" ht="16" hidden="1" customHeight="1">
      <c r="A78" s="21">
        <v>1350</v>
      </c>
      <c r="B78" s="21" t="s">
        <v>26</v>
      </c>
      <c r="C78" s="21" t="s">
        <v>39</v>
      </c>
      <c r="D78" s="21" t="s">
        <v>27</v>
      </c>
      <c r="E78" s="21" t="s">
        <v>71</v>
      </c>
      <c r="F78" s="25" t="str">
        <f>IF(ISBLANK(Table2[[#This Row],[unique_id]]), "", Table2[[#This Row],[unique_id]])</f>
        <v>roof_rain_rate</v>
      </c>
      <c r="G78" s="21" t="s">
        <v>72</v>
      </c>
      <c r="H78" s="21" t="s">
        <v>59</v>
      </c>
      <c r="I78" s="21" t="s">
        <v>190</v>
      </c>
      <c r="M78" s="21" t="s">
        <v>90</v>
      </c>
      <c r="T78" s="27"/>
      <c r="V78" s="22"/>
      <c r="W78" s="22"/>
      <c r="X78" s="22"/>
      <c r="Y78" s="22"/>
      <c r="AB78" s="21" t="s">
        <v>31</v>
      </c>
      <c r="AC78" s="21" t="s">
        <v>226</v>
      </c>
      <c r="AE78" s="21" t="s">
        <v>182</v>
      </c>
      <c r="AF78" s="21">
        <v>300</v>
      </c>
      <c r="AG78" s="22" t="s">
        <v>34</v>
      </c>
      <c r="AH78" s="22"/>
      <c r="AI78" s="21" t="s">
        <v>73</v>
      </c>
      <c r="AJ78" s="21" t="str">
        <f>IF(ISBLANK(Table2[[#This Row],[index]]),  "", _xlfn.CONCAT("haas/entity/sensor/", LOWER(Table2[[#This Row],[device_via_device]]), "/", Table2[[#This Row],[unique_id]], "/config"))</f>
        <v>haas/entity/sensor/weewx/roof_rain_rate/config</v>
      </c>
      <c r="AK78" s="21" t="str">
        <f>IF(ISBLANK(Table2[[#This Row],[index]]),  "", _xlfn.CONCAT(LOWER(Table2[[#This Row],[device_via_device]]), "/", Table2[[#This Row],[unique_id]]))</f>
        <v>weewx/roof_rain_rate</v>
      </c>
      <c r="AR78" s="21" t="s">
        <v>519</v>
      </c>
      <c r="AS78" s="21">
        <v>1</v>
      </c>
      <c r="AT78" s="14"/>
      <c r="AV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8" s="21" t="str">
        <f>IF(ISBLANK(Table2[[#This Row],[device_model]]), "", Table2[[#This Row],[device_suggested_area]])</f>
        <v>Roof</v>
      </c>
      <c r="AZ78" s="21" t="s">
        <v>500</v>
      </c>
      <c r="BA78" s="21" t="s">
        <v>36</v>
      </c>
      <c r="BB78" s="21" t="s">
        <v>37</v>
      </c>
      <c r="BC78" s="21" t="s">
        <v>1306</v>
      </c>
      <c r="BD78" s="21" t="s">
        <v>38</v>
      </c>
      <c r="BH78" s="21"/>
      <c r="BI78" s="21"/>
      <c r="BJ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79" spans="1:62" ht="16" hidden="1" customHeight="1">
      <c r="A79" s="21">
        <v>1351</v>
      </c>
      <c r="B79" s="21" t="s">
        <v>26</v>
      </c>
      <c r="C79" s="21" t="s">
        <v>39</v>
      </c>
      <c r="D79" s="21" t="s">
        <v>27</v>
      </c>
      <c r="E79" s="21" t="s">
        <v>63</v>
      </c>
      <c r="F79" s="25" t="str">
        <f>IF(ISBLANK(Table2[[#This Row],[unique_id]]), "", Table2[[#This Row],[unique_id]])</f>
        <v>roof_hourly_rain</v>
      </c>
      <c r="G79" s="21" t="s">
        <v>64</v>
      </c>
      <c r="H79" s="21" t="s">
        <v>59</v>
      </c>
      <c r="I79" s="21" t="s">
        <v>190</v>
      </c>
      <c r="M79" s="21" t="s">
        <v>136</v>
      </c>
      <c r="T79" s="27"/>
      <c r="U79" s="21" t="s">
        <v>523</v>
      </c>
      <c r="V79" s="22"/>
      <c r="W79" s="22"/>
      <c r="X79" s="22"/>
      <c r="Y79" s="22"/>
      <c r="AB79" s="21" t="s">
        <v>60</v>
      </c>
      <c r="AC79" s="21" t="s">
        <v>246</v>
      </c>
      <c r="AE79" s="21" t="s">
        <v>182</v>
      </c>
      <c r="AF79" s="21">
        <v>300</v>
      </c>
      <c r="AG79" s="22" t="s">
        <v>34</v>
      </c>
      <c r="AH79" s="22"/>
      <c r="AI79" s="21" t="s">
        <v>65</v>
      </c>
      <c r="AJ79" s="21" t="str">
        <f>IF(ISBLANK(Table2[[#This Row],[index]]),  "", _xlfn.CONCAT("haas/entity/sensor/", LOWER(Table2[[#This Row],[device_via_device]]), "/", Table2[[#This Row],[unique_id]], "/config"))</f>
        <v>haas/entity/sensor/weewx/roof_hourly_rain/config</v>
      </c>
      <c r="AK79" s="21" t="str">
        <f>IF(ISBLANK(Table2[[#This Row],[index]]),  "", _xlfn.CONCAT(LOWER(Table2[[#This Row],[device_via_device]]), "/", Table2[[#This Row],[unique_id]]))</f>
        <v>weewx/roof_hourly_rain</v>
      </c>
      <c r="AR79" s="21" t="s">
        <v>519</v>
      </c>
      <c r="AS79" s="21">
        <v>1</v>
      </c>
      <c r="AT79" s="14"/>
      <c r="AV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79" s="21" t="str">
        <f>IF(ISBLANK(Table2[[#This Row],[device_model]]), "", Table2[[#This Row],[device_suggested_area]])</f>
        <v>Roof</v>
      </c>
      <c r="AZ79" s="21" t="s">
        <v>500</v>
      </c>
      <c r="BA79" s="21" t="s">
        <v>36</v>
      </c>
      <c r="BB79" s="21" t="s">
        <v>37</v>
      </c>
      <c r="BC79" s="21" t="s">
        <v>1306</v>
      </c>
      <c r="BD79" s="21" t="s">
        <v>38</v>
      </c>
      <c r="BH79" s="21"/>
      <c r="BI79" s="21"/>
      <c r="BJ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0" spans="1:62" ht="16" hidden="1" customHeight="1">
      <c r="A80" s="21">
        <v>1353</v>
      </c>
      <c r="B80" s="21" t="s">
        <v>26</v>
      </c>
      <c r="C80" s="21" t="s">
        <v>39</v>
      </c>
      <c r="D80" s="21" t="s">
        <v>27</v>
      </c>
      <c r="E80" s="21" t="s">
        <v>57</v>
      </c>
      <c r="F80" s="25" t="str">
        <f>IF(ISBLANK(Table2[[#This Row],[unique_id]]), "", Table2[[#This Row],[unique_id]])</f>
        <v>roof_daily_rain</v>
      </c>
      <c r="G80" s="21" t="s">
        <v>58</v>
      </c>
      <c r="H80" s="21" t="s">
        <v>59</v>
      </c>
      <c r="I80" s="21" t="s">
        <v>190</v>
      </c>
      <c r="M80" s="21" t="s">
        <v>136</v>
      </c>
      <c r="T80" s="27"/>
      <c r="U80" s="21" t="s">
        <v>523</v>
      </c>
      <c r="V80" s="22"/>
      <c r="W80" s="22"/>
      <c r="X80" s="22"/>
      <c r="Y80" s="22"/>
      <c r="AB80" s="21" t="s">
        <v>60</v>
      </c>
      <c r="AC80" s="21" t="s">
        <v>246</v>
      </c>
      <c r="AE80" s="21" t="s">
        <v>182</v>
      </c>
      <c r="AF80" s="21">
        <v>300</v>
      </c>
      <c r="AG80" s="22" t="s">
        <v>34</v>
      </c>
      <c r="AH80" s="22"/>
      <c r="AI80" s="21" t="s">
        <v>62</v>
      </c>
      <c r="AJ80" s="21" t="str">
        <f>IF(ISBLANK(Table2[[#This Row],[index]]),  "", _xlfn.CONCAT("haas/entity/sensor/", LOWER(Table2[[#This Row],[device_via_device]]), "/", Table2[[#This Row],[unique_id]], "/config"))</f>
        <v>haas/entity/sensor/weewx/roof_daily_rain/config</v>
      </c>
      <c r="AK80" s="21" t="str">
        <f>IF(ISBLANK(Table2[[#This Row],[index]]),  "", _xlfn.CONCAT(LOWER(Table2[[#This Row],[device_via_device]]), "/", Table2[[#This Row],[unique_id]]))</f>
        <v>weewx/roof_daily_rain</v>
      </c>
      <c r="AR80" s="21" t="s">
        <v>519</v>
      </c>
      <c r="AS80" s="21">
        <v>1</v>
      </c>
      <c r="AT80" s="14"/>
      <c r="AV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0" s="21" t="str">
        <f>IF(ISBLANK(Table2[[#This Row],[device_model]]), "", Table2[[#This Row],[device_suggested_area]])</f>
        <v>Roof</v>
      </c>
      <c r="AZ80" s="21" t="s">
        <v>500</v>
      </c>
      <c r="BA80" s="21" t="s">
        <v>36</v>
      </c>
      <c r="BB80" s="21" t="s">
        <v>37</v>
      </c>
      <c r="BC80" s="21" t="s">
        <v>1306</v>
      </c>
      <c r="BD80" s="21" t="s">
        <v>38</v>
      </c>
      <c r="BH80" s="21"/>
      <c r="BI80" s="21"/>
      <c r="BJ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1" spans="1:62" ht="16" hidden="1" customHeight="1">
      <c r="A81" s="21">
        <v>1352</v>
      </c>
      <c r="B81" s="21" t="s">
        <v>26</v>
      </c>
      <c r="C81" s="21" t="s">
        <v>527</v>
      </c>
      <c r="D81" s="21" t="s">
        <v>364</v>
      </c>
      <c r="E81" s="21" t="s">
        <v>525</v>
      </c>
      <c r="F81" s="25" t="str">
        <f>IF(ISBLANK(Table2[[#This Row],[unique_id]]), "", Table2[[#This Row],[unique_id]])</f>
        <v>graph_break</v>
      </c>
      <c r="G81" s="21" t="s">
        <v>526</v>
      </c>
      <c r="H81" s="21" t="s">
        <v>59</v>
      </c>
      <c r="I81" s="21" t="s">
        <v>190</v>
      </c>
      <c r="T81" s="27"/>
      <c r="U81" s="21" t="s">
        <v>523</v>
      </c>
      <c r="V81" s="22"/>
      <c r="W81" s="22"/>
      <c r="X81" s="22"/>
      <c r="Y81" s="22"/>
      <c r="AG81" s="22"/>
      <c r="AH81" s="22"/>
      <c r="AJ81" s="21" t="str">
        <f>IF(ISBLANK(AI81),  "", _xlfn.CONCAT("haas/entity/sensor/", LOWER(C81), "/", E81, "/config"))</f>
        <v/>
      </c>
      <c r="AK81" s="21" t="str">
        <f>IF(ISBLANK(AI81),  "", _xlfn.CONCAT(LOWER(C81), "/", E81))</f>
        <v/>
      </c>
      <c r="AS81" s="21"/>
      <c r="AT81" s="15"/>
      <c r="AU81" s="22"/>
      <c r="AV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1" s="21" t="str">
        <f>IF(ISBLANK(Table2[[#This Row],[device_model]]), "", Table2[[#This Row],[device_suggested_area]])</f>
        <v/>
      </c>
      <c r="BC81" s="22"/>
      <c r="BH81" s="21"/>
      <c r="BI81" s="21"/>
      <c r="BJ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2" spans="1:62" ht="16" hidden="1" customHeight="1">
      <c r="A82" s="21">
        <v>1354</v>
      </c>
      <c r="B82" s="21" t="s">
        <v>26</v>
      </c>
      <c r="C82" s="21" t="s">
        <v>39</v>
      </c>
      <c r="D82" s="21" t="s">
        <v>27</v>
      </c>
      <c r="E82" s="21" t="s">
        <v>179</v>
      </c>
      <c r="F82" s="25" t="str">
        <f>IF(ISBLANK(Table2[[#This Row],[unique_id]]), "", Table2[[#This Row],[unique_id]])</f>
        <v>roof_24hour_rain</v>
      </c>
      <c r="G82" s="21" t="s">
        <v>69</v>
      </c>
      <c r="H82" s="21" t="s">
        <v>59</v>
      </c>
      <c r="I82" s="21" t="s">
        <v>190</v>
      </c>
      <c r="T82" s="27"/>
      <c r="V82" s="22"/>
      <c r="W82" s="22"/>
      <c r="X82" s="22"/>
      <c r="Y82" s="22"/>
      <c r="AB82" s="21" t="s">
        <v>60</v>
      </c>
      <c r="AC82" s="21" t="s">
        <v>246</v>
      </c>
      <c r="AE82" s="21" t="s">
        <v>182</v>
      </c>
      <c r="AF82" s="21">
        <v>300</v>
      </c>
      <c r="AG82" s="22" t="s">
        <v>34</v>
      </c>
      <c r="AH82" s="22"/>
      <c r="AI82" s="21" t="s">
        <v>70</v>
      </c>
      <c r="AJ82" s="21" t="str">
        <f>IF(ISBLANK(Table2[[#This Row],[index]]),  "", _xlfn.CONCAT("haas/entity/sensor/", LOWER(Table2[[#This Row],[device_via_device]]), "/", Table2[[#This Row],[unique_id]], "/config"))</f>
        <v>haas/entity/sensor/weewx/roof_24hour_rain/config</v>
      </c>
      <c r="AK82" s="21" t="str">
        <f>IF(ISBLANK(Table2[[#This Row],[index]]),  "", _xlfn.CONCAT(LOWER(Table2[[#This Row],[device_via_device]]), "/", Table2[[#This Row],[unique_id]]))</f>
        <v>weewx/roof_24hour_rain</v>
      </c>
      <c r="AR82" s="21" t="s">
        <v>519</v>
      </c>
      <c r="AS82" s="21">
        <v>1</v>
      </c>
      <c r="AT82" s="14"/>
      <c r="AV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2" s="21" t="str">
        <f>IF(ISBLANK(Table2[[#This Row],[device_model]]), "", Table2[[#This Row],[device_suggested_area]])</f>
        <v>Roof</v>
      </c>
      <c r="AZ82" s="21" t="s">
        <v>500</v>
      </c>
      <c r="BA82" s="21" t="s">
        <v>36</v>
      </c>
      <c r="BB82" s="21" t="s">
        <v>37</v>
      </c>
      <c r="BC82" s="21" t="s">
        <v>1306</v>
      </c>
      <c r="BD82" s="21" t="s">
        <v>38</v>
      </c>
      <c r="BH82" s="21"/>
      <c r="BI82" s="21"/>
      <c r="BJ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3" spans="1:62" ht="16" hidden="1" customHeight="1">
      <c r="A83" s="21">
        <v>1356</v>
      </c>
      <c r="B83" s="21" t="s">
        <v>26</v>
      </c>
      <c r="C83" s="21" t="s">
        <v>39</v>
      </c>
      <c r="D83" s="21" t="s">
        <v>27</v>
      </c>
      <c r="E83" s="21" t="s">
        <v>66</v>
      </c>
      <c r="F83" s="25" t="str">
        <f>IF(ISBLANK(Table2[[#This Row],[unique_id]]), "", Table2[[#This Row],[unique_id]])</f>
        <v>roof_monthly_rain</v>
      </c>
      <c r="G83" s="21" t="s">
        <v>67</v>
      </c>
      <c r="H83" s="21" t="s">
        <v>59</v>
      </c>
      <c r="I83" s="21" t="s">
        <v>190</v>
      </c>
      <c r="M83" s="21" t="s">
        <v>136</v>
      </c>
      <c r="T83" s="27"/>
      <c r="V83" s="22"/>
      <c r="W83" s="22"/>
      <c r="X83" s="22"/>
      <c r="Y83" s="22"/>
      <c r="AB83" s="21" t="s">
        <v>60</v>
      </c>
      <c r="AC83" s="21" t="s">
        <v>61</v>
      </c>
      <c r="AE83" s="21" t="s">
        <v>182</v>
      </c>
      <c r="AF83" s="21">
        <v>300</v>
      </c>
      <c r="AG83" s="22" t="s">
        <v>34</v>
      </c>
      <c r="AH83" s="22"/>
      <c r="AI83" s="21" t="s">
        <v>68</v>
      </c>
      <c r="AJ83" s="21" t="str">
        <f>IF(ISBLANK(Table2[[#This Row],[index]]),  "", _xlfn.CONCAT("haas/entity/sensor/", LOWER(Table2[[#This Row],[device_via_device]]), "/", Table2[[#This Row],[unique_id]], "/config"))</f>
        <v>haas/entity/sensor/weewx/roof_monthly_rain/config</v>
      </c>
      <c r="AK83" s="21" t="str">
        <f>IF(ISBLANK(Table2[[#This Row],[index]]),  "", _xlfn.CONCAT(LOWER(Table2[[#This Row],[device_via_device]]), "/", Table2[[#This Row],[unique_id]]))</f>
        <v>weewx/roof_monthly_rain</v>
      </c>
      <c r="AR83" s="21" t="s">
        <v>314</v>
      </c>
      <c r="AS83" s="21">
        <v>1</v>
      </c>
      <c r="AT83" s="14"/>
      <c r="AV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3" s="21" t="str">
        <f>IF(ISBLANK(Table2[[#This Row],[device_model]]), "", Table2[[#This Row],[device_suggested_area]])</f>
        <v>Roof</v>
      </c>
      <c r="AZ83" s="21" t="s">
        <v>500</v>
      </c>
      <c r="BA83" s="21" t="s">
        <v>36</v>
      </c>
      <c r="BB83" s="21" t="s">
        <v>37</v>
      </c>
      <c r="BC83" s="21" t="s">
        <v>1306</v>
      </c>
      <c r="BD83" s="21" t="s">
        <v>38</v>
      </c>
      <c r="BH83" s="21"/>
      <c r="BI83" s="21"/>
      <c r="BJ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4" spans="1:62" ht="16" hidden="1" customHeight="1">
      <c r="A84" s="21">
        <v>1355</v>
      </c>
      <c r="B84" s="21" t="s">
        <v>228</v>
      </c>
      <c r="C84" s="21" t="s">
        <v>151</v>
      </c>
      <c r="D84" s="21" t="s">
        <v>27</v>
      </c>
      <c r="E84" s="21" t="s">
        <v>247</v>
      </c>
      <c r="F84" s="25" t="str">
        <f>IF(ISBLANK(Table2[[#This Row],[unique_id]]), "", Table2[[#This Row],[unique_id]])</f>
        <v>roof_weekly_rain</v>
      </c>
      <c r="G84" s="21" t="s">
        <v>248</v>
      </c>
      <c r="H84" s="21" t="s">
        <v>59</v>
      </c>
      <c r="I84" s="21" t="s">
        <v>190</v>
      </c>
      <c r="M84" s="21" t="s">
        <v>136</v>
      </c>
      <c r="T84" s="27"/>
      <c r="V84" s="22"/>
      <c r="W84" s="22"/>
      <c r="X84" s="22"/>
      <c r="Y84" s="22"/>
      <c r="AG84" s="22"/>
      <c r="AH84" s="22"/>
      <c r="AJ84" s="21" t="str">
        <f>IF(ISBLANK(AI84),  "", _xlfn.CONCAT("haas/entity/sensor/", LOWER(C84), "/", E84, "/config"))</f>
        <v/>
      </c>
      <c r="AK84" s="21" t="str">
        <f>IF(ISBLANK(AI84),  "", _xlfn.CONCAT(LOWER(C84), "/", E84))</f>
        <v/>
      </c>
      <c r="AS84" s="21"/>
      <c r="AT84" s="15"/>
      <c r="AU84" s="22"/>
      <c r="AV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4" s="21" t="str">
        <f>IF(ISBLANK(Table2[[#This Row],[device_model]]), "", Table2[[#This Row],[device_suggested_area]])</f>
        <v/>
      </c>
      <c r="BC84" s="22"/>
      <c r="BH84" s="21"/>
      <c r="BI84" s="21"/>
      <c r="BJ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5" spans="1:62" ht="16" hidden="1" customHeight="1">
      <c r="A85" s="21">
        <v>1358</v>
      </c>
      <c r="B85" s="21" t="s">
        <v>26</v>
      </c>
      <c r="C85" s="21" t="s">
        <v>39</v>
      </c>
      <c r="D85" s="21" t="s">
        <v>27</v>
      </c>
      <c r="E85" s="21" t="s">
        <v>81</v>
      </c>
      <c r="F85" s="25" t="str">
        <f>IF(ISBLANK(Table2[[#This Row],[unique_id]]), "", Table2[[#This Row],[unique_id]])</f>
        <v>roof_yearly_rain</v>
      </c>
      <c r="G85" s="21" t="s">
        <v>82</v>
      </c>
      <c r="H85" s="21" t="s">
        <v>59</v>
      </c>
      <c r="I85" s="21" t="s">
        <v>190</v>
      </c>
      <c r="M85" s="21" t="s">
        <v>136</v>
      </c>
      <c r="T85" s="27"/>
      <c r="U85" s="21" t="s">
        <v>523</v>
      </c>
      <c r="V85" s="22"/>
      <c r="W85" s="22"/>
      <c r="X85" s="22"/>
      <c r="Y85" s="22"/>
      <c r="AB85" s="21" t="s">
        <v>60</v>
      </c>
      <c r="AC85" s="21" t="s">
        <v>61</v>
      </c>
      <c r="AE85" s="21" t="s">
        <v>182</v>
      </c>
      <c r="AF85" s="21">
        <v>300</v>
      </c>
      <c r="AG85" s="22" t="s">
        <v>34</v>
      </c>
      <c r="AH85" s="22"/>
      <c r="AI85" s="21" t="s">
        <v>198</v>
      </c>
      <c r="AJ85" s="21" t="str">
        <f>IF(ISBLANK(Table2[[#This Row],[index]]),  "", _xlfn.CONCAT("haas/entity/sensor/", LOWER(Table2[[#This Row],[device_via_device]]), "/", Table2[[#This Row],[unique_id]], "/config"))</f>
        <v>haas/entity/sensor/weewx/roof_yearly_rain/config</v>
      </c>
      <c r="AK85" s="21" t="str">
        <f>IF(ISBLANK(Table2[[#This Row],[index]]),  "", _xlfn.CONCAT(LOWER(Table2[[#This Row],[device_via_device]]), "/", Table2[[#This Row],[unique_id]]))</f>
        <v>weewx/roof_yearly_rain</v>
      </c>
      <c r="AR85" s="21" t="s">
        <v>314</v>
      </c>
      <c r="AS85" s="21">
        <v>1</v>
      </c>
      <c r="AT85" s="14"/>
      <c r="AV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5" s="21" t="str">
        <f>IF(ISBLANK(Table2[[#This Row],[device_model]]), "", Table2[[#This Row],[device_suggested_area]])</f>
        <v>Roof</v>
      </c>
      <c r="AZ85" s="21" t="s">
        <v>500</v>
      </c>
      <c r="BA85" s="21" t="s">
        <v>36</v>
      </c>
      <c r="BB85" s="21" t="s">
        <v>37</v>
      </c>
      <c r="BC85" s="21" t="s">
        <v>1306</v>
      </c>
      <c r="BD85" s="21" t="s">
        <v>38</v>
      </c>
      <c r="BH85" s="21"/>
      <c r="BI85" s="21"/>
      <c r="BJ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6" spans="1:62" ht="16" hidden="1" customHeight="1">
      <c r="A86" s="21">
        <v>1357</v>
      </c>
      <c r="B86" s="21" t="s">
        <v>26</v>
      </c>
      <c r="C86" s="21" t="s">
        <v>527</v>
      </c>
      <c r="D86" s="21" t="s">
        <v>364</v>
      </c>
      <c r="E86" s="21" t="s">
        <v>525</v>
      </c>
      <c r="F86" s="25" t="str">
        <f>IF(ISBLANK(Table2[[#This Row],[unique_id]]), "", Table2[[#This Row],[unique_id]])</f>
        <v>graph_break</v>
      </c>
      <c r="G86" s="21" t="s">
        <v>526</v>
      </c>
      <c r="H86" s="21" t="s">
        <v>59</v>
      </c>
      <c r="I86" s="21" t="s">
        <v>190</v>
      </c>
      <c r="T86" s="27"/>
      <c r="U86" s="21" t="s">
        <v>523</v>
      </c>
      <c r="V86" s="22"/>
      <c r="W86" s="22"/>
      <c r="X86" s="22"/>
      <c r="Y86" s="22"/>
      <c r="AG86" s="22"/>
      <c r="AH86" s="22"/>
      <c r="AJ86" s="21" t="str">
        <f>IF(ISBLANK(AI86),  "", _xlfn.CONCAT("haas/entity/sensor/", LOWER(C86), "/", E86, "/config"))</f>
        <v/>
      </c>
      <c r="AK86" s="21" t="str">
        <f>IF(ISBLANK(AI86),  "", _xlfn.CONCAT(LOWER(C86), "/", E86))</f>
        <v/>
      </c>
      <c r="AS86" s="21"/>
      <c r="AT86" s="15"/>
      <c r="AU86" s="22"/>
      <c r="AV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86" s="21" t="str">
        <f>IF(ISBLANK(Table2[[#This Row],[device_model]]), "", Table2[[#This Row],[device_suggested_area]])</f>
        <v/>
      </c>
      <c r="BC86" s="22"/>
      <c r="BH86" s="21"/>
      <c r="BI86" s="21"/>
      <c r="BJ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7" spans="1:62" ht="16" hidden="1" customHeight="1">
      <c r="A87" s="21">
        <v>1359</v>
      </c>
      <c r="B87" s="21" t="s">
        <v>26</v>
      </c>
      <c r="C87" s="21" t="s">
        <v>39</v>
      </c>
      <c r="D87" s="21" t="s">
        <v>27</v>
      </c>
      <c r="E87" s="21" t="s">
        <v>74</v>
      </c>
      <c r="F87" s="25" t="str">
        <f>IF(ISBLANK(Table2[[#This Row],[unique_id]]), "", Table2[[#This Row],[unique_id]])</f>
        <v>roof_rain</v>
      </c>
      <c r="G87" s="21" t="s">
        <v>75</v>
      </c>
      <c r="H87" s="21" t="s">
        <v>59</v>
      </c>
      <c r="I87" s="21" t="s">
        <v>190</v>
      </c>
      <c r="T87" s="27"/>
      <c r="V87" s="22"/>
      <c r="W87" s="22"/>
      <c r="X87" s="22"/>
      <c r="Y87" s="22"/>
      <c r="AB87" s="21" t="s">
        <v>76</v>
      </c>
      <c r="AC87" s="21" t="s">
        <v>61</v>
      </c>
      <c r="AE87" s="21" t="s">
        <v>182</v>
      </c>
      <c r="AF87" s="21">
        <v>300</v>
      </c>
      <c r="AG87" s="22" t="s">
        <v>34</v>
      </c>
      <c r="AH87" s="22"/>
      <c r="AI87" s="21" t="s">
        <v>77</v>
      </c>
      <c r="AJ87" s="21" t="str">
        <f>IF(ISBLANK(Table2[[#This Row],[index]]),  "", _xlfn.CONCAT("haas/entity/sensor/", LOWER(Table2[[#This Row],[device_via_device]]), "/", Table2[[#This Row],[unique_id]], "/config"))</f>
        <v>haas/entity/sensor/weewx/roof_rain/config</v>
      </c>
      <c r="AK87" s="21" t="str">
        <f>IF(ISBLANK(Table2[[#This Row],[index]]),  "", _xlfn.CONCAT(LOWER(Table2[[#This Row],[device_via_device]]), "/", Table2[[#This Row],[unique_id]]))</f>
        <v>weewx/roof_rain</v>
      </c>
      <c r="AR87" s="21" t="s">
        <v>314</v>
      </c>
      <c r="AS87" s="21">
        <v>1</v>
      </c>
      <c r="AT87" s="14"/>
      <c r="AV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7" s="21" t="str">
        <f>IF(ISBLANK(Table2[[#This Row],[device_model]]), "", Table2[[#This Row],[device_suggested_area]])</f>
        <v>Roof</v>
      </c>
      <c r="AZ87" s="21" t="s">
        <v>500</v>
      </c>
      <c r="BA87" s="21" t="s">
        <v>36</v>
      </c>
      <c r="BB87" s="21" t="s">
        <v>37</v>
      </c>
      <c r="BC87" s="21" t="s">
        <v>1306</v>
      </c>
      <c r="BD87" s="21" t="s">
        <v>38</v>
      </c>
      <c r="BH87" s="21"/>
      <c r="BI87" s="21"/>
      <c r="BJ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8" spans="1:62" ht="16" hidden="1" customHeight="1">
      <c r="A88" s="21">
        <v>1360</v>
      </c>
      <c r="B88" s="21" t="s">
        <v>26</v>
      </c>
      <c r="C88" s="21" t="s">
        <v>39</v>
      </c>
      <c r="D88" s="21" t="s">
        <v>27</v>
      </c>
      <c r="E88" s="21" t="s">
        <v>78</v>
      </c>
      <c r="F88" s="25" t="str">
        <f>IF(ISBLANK(Table2[[#This Row],[unique_id]]), "", Table2[[#This Row],[unique_id]])</f>
        <v>roof_storm_rain</v>
      </c>
      <c r="G88" s="21" t="s">
        <v>79</v>
      </c>
      <c r="H88" s="21" t="s">
        <v>59</v>
      </c>
      <c r="I88" s="21" t="s">
        <v>190</v>
      </c>
      <c r="T88" s="27"/>
      <c r="V88" s="22"/>
      <c r="W88" s="22"/>
      <c r="X88" s="22"/>
      <c r="Y88" s="22"/>
      <c r="AB88" s="21" t="s">
        <v>31</v>
      </c>
      <c r="AC88" s="21" t="s">
        <v>61</v>
      </c>
      <c r="AE88" s="21" t="s">
        <v>182</v>
      </c>
      <c r="AF88" s="21">
        <v>300</v>
      </c>
      <c r="AG88" s="22" t="s">
        <v>34</v>
      </c>
      <c r="AH88" s="22"/>
      <c r="AI88" s="21" t="s">
        <v>80</v>
      </c>
      <c r="AJ88" s="21" t="str">
        <f>IF(ISBLANK(Table2[[#This Row],[index]]),  "", _xlfn.CONCAT("haas/entity/sensor/", LOWER(Table2[[#This Row],[device_via_device]]), "/", Table2[[#This Row],[unique_id]], "/config"))</f>
        <v>haas/entity/sensor/weewx/roof_storm_rain/config</v>
      </c>
      <c r="AK88" s="21" t="str">
        <f>IF(ISBLANK(Table2[[#This Row],[index]]),  "", _xlfn.CONCAT(LOWER(Table2[[#This Row],[device_via_device]]), "/", Table2[[#This Row],[unique_id]]))</f>
        <v>weewx/roof_storm_rain</v>
      </c>
      <c r="AR88" s="21" t="s">
        <v>314</v>
      </c>
      <c r="AS88" s="21">
        <v>1</v>
      </c>
      <c r="AT88" s="14"/>
      <c r="AV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davis-roof-weather-station</v>
      </c>
      <c r="AW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Roof Weather Station</v>
      </c>
      <c r="AY88" s="21" t="str">
        <f>IF(ISBLANK(Table2[[#This Row],[device_model]]), "", Table2[[#This Row],[device_suggested_area]])</f>
        <v>Roof</v>
      </c>
      <c r="AZ88" s="21" t="s">
        <v>500</v>
      </c>
      <c r="BA88" s="21" t="s">
        <v>36</v>
      </c>
      <c r="BB88" s="21" t="s">
        <v>37</v>
      </c>
      <c r="BC88" s="21" t="s">
        <v>1306</v>
      </c>
      <c r="BD88" s="21" t="s">
        <v>38</v>
      </c>
      <c r="BH88" s="21"/>
      <c r="BI88" s="21"/>
      <c r="BJ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89" spans="1:62" ht="16" hidden="1" customHeight="1">
      <c r="A89" s="21">
        <v>2512</v>
      </c>
      <c r="B89" s="21" t="s">
        <v>26</v>
      </c>
      <c r="C89" s="21" t="s">
        <v>39</v>
      </c>
      <c r="D89" s="21" t="s">
        <v>27</v>
      </c>
      <c r="E89" s="21" t="s">
        <v>178</v>
      </c>
      <c r="F89" s="25" t="str">
        <f>IF(ISBLANK(Table2[[#This Row],[unique_id]]), "", Table2[[#This Row],[unique_id]])</f>
        <v>weatherstation_coms_signal_quality</v>
      </c>
      <c r="G89" s="21" t="s">
        <v>806</v>
      </c>
      <c r="H89" s="21" t="s">
        <v>872</v>
      </c>
      <c r="I89" s="21" t="s">
        <v>307</v>
      </c>
      <c r="T89" s="27"/>
      <c r="V89" s="22"/>
      <c r="W89" s="22"/>
      <c r="X89" s="22"/>
      <c r="Y89" s="22"/>
      <c r="AF89" s="21">
        <v>300</v>
      </c>
      <c r="AG89" s="22" t="s">
        <v>34</v>
      </c>
      <c r="AH89" s="22"/>
      <c r="AI89" s="21" t="s">
        <v>86</v>
      </c>
      <c r="AJ89" s="21" t="str">
        <f>IF(ISBLANK(Table2[[#This Row],[index]]),  "", _xlfn.CONCAT("haas/entity/sensor/", LOWER(Table2[[#This Row],[device_via_device]]), "/", Table2[[#This Row],[unique_id]], "/config"))</f>
        <v>haas/entity/sensor/weewx/weatherstation_coms_signal_quality/config</v>
      </c>
      <c r="AK89" s="21" t="str">
        <f>IF(ISBLANK(Table2[[#This Row],[index]]),  "", _xlfn.CONCAT(LOWER(Table2[[#This Row],[device_via_device]]), "/", Table2[[#This Row],[unique_id]]))</f>
        <v>weewx/weatherstation_coms_signal_quality</v>
      </c>
      <c r="AR89" s="24" t="s">
        <v>312</v>
      </c>
      <c r="AS89" s="21">
        <v>1</v>
      </c>
      <c r="AT89" s="14"/>
      <c r="AV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Y89" s="21" t="str">
        <f>IF(ISBLANK(Table2[[#This Row],[device_model]]), "", Table2[[#This Row],[device_suggested_area]])</f>
        <v>Rack</v>
      </c>
      <c r="AZ89" s="21" t="s">
        <v>500</v>
      </c>
      <c r="BA89" s="21" t="s">
        <v>36</v>
      </c>
      <c r="BB89" s="21" t="s">
        <v>37</v>
      </c>
      <c r="BC89" s="21" t="s">
        <v>1306</v>
      </c>
      <c r="BD89" s="21" t="s">
        <v>28</v>
      </c>
      <c r="BH89" s="21"/>
      <c r="BI89" s="21"/>
      <c r="BJ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0" spans="1:62" ht="16" hidden="1" customHeight="1">
      <c r="A90" s="21">
        <v>1400</v>
      </c>
      <c r="B90" s="21" t="s">
        <v>26</v>
      </c>
      <c r="C90" s="21" t="s">
        <v>151</v>
      </c>
      <c r="D90" s="21" t="s">
        <v>330</v>
      </c>
      <c r="E90" s="21" t="s">
        <v>802</v>
      </c>
      <c r="F90" s="25" t="str">
        <f>IF(ISBLANK(Table2[[#This Row],[unique_id]]), "", Table2[[#This Row],[unique_id]])</f>
        <v>home_security</v>
      </c>
      <c r="G90" s="21" t="s">
        <v>800</v>
      </c>
      <c r="H90" s="21" t="s">
        <v>331</v>
      </c>
      <c r="I90" s="21" t="s">
        <v>132</v>
      </c>
      <c r="J90" s="21" t="s">
        <v>801</v>
      </c>
      <c r="M90" s="21" t="s">
        <v>268</v>
      </c>
      <c r="T90" s="27"/>
      <c r="V90" s="22"/>
      <c r="W90" s="22"/>
      <c r="X90" s="22"/>
      <c r="Y90" s="22"/>
      <c r="AE90" s="21" t="s">
        <v>815</v>
      </c>
      <c r="AG90" s="22"/>
      <c r="AH90" s="22"/>
      <c r="AJ90" s="21" t="str">
        <f>IF(ISBLANK(AI90),  "", _xlfn.CONCAT("haas/entity/sensor/", LOWER(C90), "/", E90, "/config"))</f>
        <v/>
      </c>
      <c r="AK90" s="21" t="str">
        <f>IF(ISBLANK(AI90),  "", _xlfn.CONCAT(LOWER(C90), "/", E90))</f>
        <v/>
      </c>
      <c r="AS90" s="21"/>
      <c r="AT90" s="23"/>
      <c r="AU90" s="22"/>
      <c r="AV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0" s="21" t="str">
        <f>IF(ISBLANK(Table2[[#This Row],[device_model]]), "", Table2[[#This Row],[device_suggested_area]])</f>
        <v/>
      </c>
      <c r="BC90" s="22"/>
      <c r="BD90" s="21" t="s">
        <v>172</v>
      </c>
      <c r="BE90" s="21" t="s">
        <v>851</v>
      </c>
      <c r="BH90" s="28"/>
      <c r="BI90" s="24"/>
      <c r="BJ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1" spans="1:62" ht="16" hidden="1" customHeight="1">
      <c r="A91" s="21">
        <v>1401</v>
      </c>
      <c r="B91" s="21" t="s">
        <v>26</v>
      </c>
      <c r="C91" s="21" t="s">
        <v>151</v>
      </c>
      <c r="D91" s="21" t="s">
        <v>330</v>
      </c>
      <c r="E91" s="21" t="s">
        <v>528</v>
      </c>
      <c r="F91" s="25" t="str">
        <f>IF(ISBLANK(Table2[[#This Row],[unique_id]]), "", Table2[[#This Row],[unique_id]])</f>
        <v>home_movie</v>
      </c>
      <c r="G91" s="21" t="s">
        <v>533</v>
      </c>
      <c r="H91" s="21" t="s">
        <v>331</v>
      </c>
      <c r="I91" s="21" t="s">
        <v>132</v>
      </c>
      <c r="J91" s="21" t="s">
        <v>566</v>
      </c>
      <c r="M91" s="21" t="s">
        <v>268</v>
      </c>
      <c r="T91" s="27"/>
      <c r="V91" s="22"/>
      <c r="W91" s="22"/>
      <c r="X91" s="22"/>
      <c r="Y91" s="22"/>
      <c r="AE91" s="21" t="s">
        <v>517</v>
      </c>
      <c r="AG91" s="22"/>
      <c r="AH91" s="22"/>
      <c r="AJ91" s="21" t="str">
        <f>IF(ISBLANK(AI91),  "", _xlfn.CONCAT("haas/entity/sensor/", LOWER(C91), "/", E91, "/config"))</f>
        <v/>
      </c>
      <c r="AK91" s="21" t="str">
        <f>IF(ISBLANK(AI91),  "", _xlfn.CONCAT(LOWER(C91), "/", E91))</f>
        <v/>
      </c>
      <c r="AS91" s="21"/>
      <c r="AT91" s="15"/>
      <c r="AU91" s="22"/>
      <c r="AV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1" s="21" t="str">
        <f>IF(ISBLANK(Table2[[#This Row],[device_model]]), "", Table2[[#This Row],[device_suggested_area]])</f>
        <v/>
      </c>
      <c r="BC91" s="22"/>
      <c r="BD91" s="21" t="s">
        <v>172</v>
      </c>
      <c r="BE91" s="21" t="s">
        <v>851</v>
      </c>
      <c r="BH91" s="21"/>
      <c r="BI91" s="21"/>
      <c r="BJ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2" spans="1:62" ht="16" hidden="1" customHeight="1">
      <c r="A92" s="21">
        <v>1402</v>
      </c>
      <c r="B92" s="21" t="s">
        <v>26</v>
      </c>
      <c r="C92" s="21" t="s">
        <v>151</v>
      </c>
      <c r="D92" s="21" t="s">
        <v>330</v>
      </c>
      <c r="E92" s="21" t="s">
        <v>329</v>
      </c>
      <c r="F92" s="25" t="str">
        <f>IF(ISBLANK(Table2[[#This Row],[unique_id]]), "", Table2[[#This Row],[unique_id]])</f>
        <v>home_sleep</v>
      </c>
      <c r="G92" s="21" t="s">
        <v>300</v>
      </c>
      <c r="H92" s="21" t="s">
        <v>331</v>
      </c>
      <c r="I92" s="21" t="s">
        <v>132</v>
      </c>
      <c r="J92" s="21" t="s">
        <v>568</v>
      </c>
      <c r="M92" s="21" t="s">
        <v>268</v>
      </c>
      <c r="T92" s="27"/>
      <c r="V92" s="22"/>
      <c r="W92" s="22"/>
      <c r="X92" s="22"/>
      <c r="Y92" s="22"/>
      <c r="AE92" s="21" t="s">
        <v>332</v>
      </c>
      <c r="AG92" s="22"/>
      <c r="AH92" s="22"/>
      <c r="AJ92" s="21" t="str">
        <f>IF(ISBLANK(AI92),  "", _xlfn.CONCAT("haas/entity/sensor/", LOWER(C92), "/", E92, "/config"))</f>
        <v/>
      </c>
      <c r="AK92" s="21" t="str">
        <f>IF(ISBLANK(AI92),  "", _xlfn.CONCAT(LOWER(C92), "/", E92))</f>
        <v/>
      </c>
      <c r="AS92" s="21"/>
      <c r="AT92" s="15"/>
      <c r="AU92" s="22"/>
      <c r="AV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2" s="21" t="str">
        <f>IF(ISBLANK(Table2[[#This Row],[device_model]]), "", Table2[[#This Row],[device_suggested_area]])</f>
        <v/>
      </c>
      <c r="BC92" s="22"/>
      <c r="BD92" s="21" t="s">
        <v>172</v>
      </c>
      <c r="BE92" s="21" t="s">
        <v>851</v>
      </c>
      <c r="BH92" s="21"/>
      <c r="BI92" s="21"/>
      <c r="BJ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3" spans="1:62" ht="16" hidden="1" customHeight="1">
      <c r="A93" s="21">
        <v>1403</v>
      </c>
      <c r="B93" s="21" t="s">
        <v>26</v>
      </c>
      <c r="C93" s="21" t="s">
        <v>151</v>
      </c>
      <c r="D93" s="21" t="s">
        <v>330</v>
      </c>
      <c r="E93" s="21" t="s">
        <v>516</v>
      </c>
      <c r="F93" s="25" t="str">
        <f>IF(ISBLANK(Table2[[#This Row],[unique_id]]), "", Table2[[#This Row],[unique_id]])</f>
        <v>home_reset</v>
      </c>
      <c r="G93" s="21" t="s">
        <v>534</v>
      </c>
      <c r="H93" s="21" t="s">
        <v>331</v>
      </c>
      <c r="I93" s="21" t="s">
        <v>132</v>
      </c>
      <c r="J93" s="21" t="s">
        <v>567</v>
      </c>
      <c r="M93" s="21" t="s">
        <v>268</v>
      </c>
      <c r="T93" s="27"/>
      <c r="V93" s="22"/>
      <c r="W93" s="22"/>
      <c r="X93" s="22"/>
      <c r="Y93" s="22"/>
      <c r="AE93" s="21" t="s">
        <v>518</v>
      </c>
      <c r="AG93" s="22"/>
      <c r="AH93" s="22"/>
      <c r="AJ93" s="21" t="str">
        <f>IF(ISBLANK(AI93),  "", _xlfn.CONCAT("haas/entity/sensor/", LOWER(C93), "/", E93, "/config"))</f>
        <v/>
      </c>
      <c r="AK93" s="21" t="str">
        <f>IF(ISBLANK(AI93),  "", _xlfn.CONCAT(LOWER(C93), "/", E93))</f>
        <v/>
      </c>
      <c r="AS93" s="21"/>
      <c r="AT93" s="15"/>
      <c r="AU93" s="22"/>
      <c r="AV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3" s="21" t="str">
        <f>IF(ISBLANK(Table2[[#This Row],[device_model]]), "", Table2[[#This Row],[device_suggested_area]])</f>
        <v/>
      </c>
      <c r="BC93" s="22"/>
      <c r="BD93" s="21" t="s">
        <v>172</v>
      </c>
      <c r="BE93" s="21" t="s">
        <v>851</v>
      </c>
      <c r="BH93" s="21"/>
      <c r="BI93" s="21"/>
      <c r="BJ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4" spans="1:62" ht="16" hidden="1" customHeight="1">
      <c r="A94" s="21">
        <v>1404</v>
      </c>
      <c r="B94" s="21" t="s">
        <v>26</v>
      </c>
      <c r="C94" s="21" t="s">
        <v>819</v>
      </c>
      <c r="D94" s="21" t="s">
        <v>820</v>
      </c>
      <c r="E94" s="21" t="s">
        <v>821</v>
      </c>
      <c r="F94" s="25" t="str">
        <f>IF(ISBLANK(Table2[[#This Row],[unique_id]]), "", Table2[[#This Row],[unique_id]])</f>
        <v>home_secure_back_door_off</v>
      </c>
      <c r="G94" s="21" t="s">
        <v>822</v>
      </c>
      <c r="H94" s="21" t="s">
        <v>331</v>
      </c>
      <c r="I94" s="21" t="s">
        <v>132</v>
      </c>
      <c r="K94" s="21" t="s">
        <v>823</v>
      </c>
      <c r="L94" s="21" t="s">
        <v>826</v>
      </c>
      <c r="T94" s="27"/>
      <c r="V94" s="22"/>
      <c r="W94" s="22"/>
      <c r="X94" s="22"/>
      <c r="Y94" s="22"/>
      <c r="AE94" s="21" t="s">
        <v>827</v>
      </c>
      <c r="AG94" s="22"/>
      <c r="AH94" s="22"/>
      <c r="AJ94" s="21" t="str">
        <f>IF(ISBLANK(AI94),  "", _xlfn.CONCAT("haas/entity/sensor/", LOWER(C94), "/", E94, "/config"))</f>
        <v/>
      </c>
      <c r="AK94" s="21" t="str">
        <f>IF(ISBLANK(AI94),  "", _xlfn.CONCAT(LOWER(C94), "/", E94))</f>
        <v/>
      </c>
      <c r="AS94" s="21"/>
      <c r="AT94" s="15"/>
      <c r="AU94" s="22"/>
      <c r="AV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4" s="21" t="str">
        <f>IF(ISBLANK(Table2[[#This Row],[device_model]]), "", Table2[[#This Row],[device_suggested_area]])</f>
        <v/>
      </c>
      <c r="BC94" s="22"/>
      <c r="BH94" s="21"/>
      <c r="BI94" s="21"/>
      <c r="BJ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5" spans="1:62" ht="16" hidden="1" customHeight="1">
      <c r="A95" s="21">
        <v>1405</v>
      </c>
      <c r="B95" s="21" t="s">
        <v>26</v>
      </c>
      <c r="C95" s="21" t="s">
        <v>819</v>
      </c>
      <c r="D95" s="21" t="s">
        <v>820</v>
      </c>
      <c r="E95" s="21" t="s">
        <v>828</v>
      </c>
      <c r="F95" s="25" t="str">
        <f>IF(ISBLANK(Table2[[#This Row],[unique_id]]), "", Table2[[#This Row],[unique_id]])</f>
        <v>home_secure_front_door_off</v>
      </c>
      <c r="G95" s="21" t="s">
        <v>829</v>
      </c>
      <c r="H95" s="21" t="s">
        <v>331</v>
      </c>
      <c r="I95" s="21" t="s">
        <v>132</v>
      </c>
      <c r="K95" s="21" t="s">
        <v>830</v>
      </c>
      <c r="L95" s="21" t="s">
        <v>826</v>
      </c>
      <c r="T95" s="27"/>
      <c r="V95" s="22"/>
      <c r="W95" s="22"/>
      <c r="X95" s="22"/>
      <c r="Y95" s="22"/>
      <c r="AE95" s="21" t="s">
        <v>827</v>
      </c>
      <c r="AG95" s="22"/>
      <c r="AH95" s="22"/>
      <c r="AJ95" s="21" t="str">
        <f>IF(ISBLANK(AI95),  "", _xlfn.CONCAT("haas/entity/sensor/", LOWER(C95), "/", E95, "/config"))</f>
        <v/>
      </c>
      <c r="AK95" s="21" t="str">
        <f>IF(ISBLANK(AI95),  "", _xlfn.CONCAT(LOWER(C95), "/", E95))</f>
        <v/>
      </c>
      <c r="AS95" s="21"/>
      <c r="AT95" s="15"/>
      <c r="AU95" s="22"/>
      <c r="AV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5" s="21" t="str">
        <f>IF(ISBLANK(Table2[[#This Row],[device_model]]), "", Table2[[#This Row],[device_suggested_area]])</f>
        <v/>
      </c>
      <c r="BC95" s="22"/>
      <c r="BH95" s="21"/>
      <c r="BI95" s="21"/>
      <c r="BJ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6" spans="1:62" ht="16" hidden="1" customHeight="1">
      <c r="A96" s="21">
        <v>1406</v>
      </c>
      <c r="B96" s="21" t="s">
        <v>26</v>
      </c>
      <c r="C96" s="21" t="s">
        <v>819</v>
      </c>
      <c r="D96" s="21" t="s">
        <v>820</v>
      </c>
      <c r="E96" s="21" t="s">
        <v>833</v>
      </c>
      <c r="F96" s="25" t="str">
        <f>IF(ISBLANK(Table2[[#This Row],[unique_id]]), "", Table2[[#This Row],[unique_id]])</f>
        <v>home_sleep_on</v>
      </c>
      <c r="G96" s="21" t="s">
        <v>831</v>
      </c>
      <c r="H96" s="21" t="s">
        <v>331</v>
      </c>
      <c r="I96" s="21" t="s">
        <v>132</v>
      </c>
      <c r="K96" s="21" t="s">
        <v>835</v>
      </c>
      <c r="L96" s="21" t="s">
        <v>836</v>
      </c>
      <c r="T96" s="27"/>
      <c r="V96" s="22"/>
      <c r="W96" s="22"/>
      <c r="X96" s="22"/>
      <c r="Y96" s="22"/>
      <c r="AE96" s="21" t="s">
        <v>332</v>
      </c>
      <c r="AG96" s="22"/>
      <c r="AH96" s="22"/>
      <c r="AJ96" s="21" t="str">
        <f>IF(ISBLANK(AI96),  "", _xlfn.CONCAT("haas/entity/sensor/", LOWER(C96), "/", E96, "/config"))</f>
        <v/>
      </c>
      <c r="AK96" s="21" t="str">
        <f>IF(ISBLANK(AI96),  "", _xlfn.CONCAT(LOWER(C96), "/", E96))</f>
        <v/>
      </c>
      <c r="AS96" s="21"/>
      <c r="AT96" s="15"/>
      <c r="AU96" s="22"/>
      <c r="AV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6" s="21" t="str">
        <f>IF(ISBLANK(Table2[[#This Row],[device_model]]), "", Table2[[#This Row],[device_suggested_area]])</f>
        <v/>
      </c>
      <c r="BC96" s="22"/>
      <c r="BH96" s="21"/>
      <c r="BI96" s="21"/>
      <c r="BJ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7" spans="1:62" ht="16" hidden="1" customHeight="1">
      <c r="A97" s="21">
        <v>1407</v>
      </c>
      <c r="B97" s="21" t="s">
        <v>26</v>
      </c>
      <c r="C97" s="21" t="s">
        <v>819</v>
      </c>
      <c r="D97" s="21" t="s">
        <v>820</v>
      </c>
      <c r="E97" s="21" t="s">
        <v>834</v>
      </c>
      <c r="F97" s="25" t="str">
        <f>IF(ISBLANK(Table2[[#This Row],[unique_id]]), "", Table2[[#This Row],[unique_id]])</f>
        <v>home_sleep_off</v>
      </c>
      <c r="G97" s="21" t="s">
        <v>832</v>
      </c>
      <c r="H97" s="21" t="s">
        <v>331</v>
      </c>
      <c r="I97" s="21" t="s">
        <v>132</v>
      </c>
      <c r="K97" s="21" t="s">
        <v>835</v>
      </c>
      <c r="L97" s="21" t="s">
        <v>826</v>
      </c>
      <c r="T97" s="27"/>
      <c r="V97" s="22"/>
      <c r="W97" s="22"/>
      <c r="X97" s="22"/>
      <c r="Y97" s="22"/>
      <c r="AE97" s="21" t="s">
        <v>837</v>
      </c>
      <c r="AG97" s="22"/>
      <c r="AH97" s="22"/>
      <c r="AJ97" s="21" t="str">
        <f>IF(ISBLANK(AI97),  "", _xlfn.CONCAT("haas/entity/sensor/", LOWER(C97), "/", E97, "/config"))</f>
        <v/>
      </c>
      <c r="AK97" s="21" t="str">
        <f>IF(ISBLANK(AI97),  "", _xlfn.CONCAT(LOWER(C97), "/", E97))</f>
        <v/>
      </c>
      <c r="AS97" s="21"/>
      <c r="AT97" s="15"/>
      <c r="AU97" s="22"/>
      <c r="AV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7" s="21" t="str">
        <f>IF(ISBLANK(Table2[[#This Row],[device_model]]), "", Table2[[#This Row],[device_suggested_area]])</f>
        <v/>
      </c>
      <c r="BC97" s="22"/>
      <c r="BH97" s="21"/>
      <c r="BI97" s="21"/>
      <c r="BJ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8" spans="1:62" ht="16" hidden="1" customHeight="1">
      <c r="A98" s="21">
        <v>1408</v>
      </c>
      <c r="B98" s="21" t="s">
        <v>26</v>
      </c>
      <c r="C98" s="21" t="s">
        <v>527</v>
      </c>
      <c r="D98" s="21" t="s">
        <v>364</v>
      </c>
      <c r="E98" s="21" t="s">
        <v>363</v>
      </c>
      <c r="F98" s="25" t="str">
        <f>IF(ISBLANK(Table2[[#This Row],[unique_id]]), "", Table2[[#This Row],[unique_id]])</f>
        <v>column_break</v>
      </c>
      <c r="G98" s="21" t="s">
        <v>360</v>
      </c>
      <c r="H98" s="21" t="s">
        <v>331</v>
      </c>
      <c r="I98" s="21" t="s">
        <v>132</v>
      </c>
      <c r="M98" s="21" t="s">
        <v>361</v>
      </c>
      <c r="N98" s="21" t="s">
        <v>362</v>
      </c>
      <c r="T98" s="27"/>
      <c r="V98" s="22"/>
      <c r="W98" s="22"/>
      <c r="X98" s="22"/>
      <c r="Y98" s="22"/>
      <c r="AG98" s="22"/>
      <c r="AH98" s="22"/>
      <c r="AK98" s="21" t="str">
        <f>IF(ISBLANK(AI98),  "", _xlfn.CONCAT(LOWER(C98), "/", E98))</f>
        <v/>
      </c>
      <c r="AS98" s="21"/>
      <c r="AT98" s="15"/>
      <c r="AU98" s="22"/>
      <c r="AV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98" s="21" t="str">
        <f>IF(ISBLANK(Table2[[#This Row],[device_model]]), "", Table2[[#This Row],[device_suggested_area]])</f>
        <v/>
      </c>
      <c r="BC98" s="22"/>
      <c r="BH98" s="21"/>
      <c r="BI98" s="21"/>
      <c r="BJ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99" spans="1:62" ht="16" hidden="1" customHeight="1">
      <c r="A99" s="21">
        <v>1500</v>
      </c>
      <c r="B99" s="21" t="s">
        <v>26</v>
      </c>
      <c r="C99" s="21" t="s">
        <v>133</v>
      </c>
      <c r="D99" s="21" t="s">
        <v>129</v>
      </c>
      <c r="E99" s="21" t="s">
        <v>481</v>
      </c>
      <c r="F99" s="25" t="str">
        <f>IF(ISBLANK(Table2[[#This Row],[unique_id]]), "", Table2[[#This Row],[unique_id]])</f>
        <v>ada_fan</v>
      </c>
      <c r="G99" s="21" t="s">
        <v>130</v>
      </c>
      <c r="H99" s="21" t="s">
        <v>131</v>
      </c>
      <c r="I99" s="21" t="s">
        <v>132</v>
      </c>
      <c r="J99" s="21" t="s">
        <v>887</v>
      </c>
      <c r="M99" s="21" t="s">
        <v>136</v>
      </c>
      <c r="O99" s="22" t="s">
        <v>959</v>
      </c>
      <c r="P99" s="21" t="s">
        <v>172</v>
      </c>
      <c r="Q99" s="21" t="s">
        <v>929</v>
      </c>
      <c r="R99" s="21" t="str">
        <f>Table2[[#This Row],[entity_domain]]</f>
        <v>Fans</v>
      </c>
      <c r="S99" s="21" t="str">
        <f>_xlfn.CONCAT( Table2[[#This Row],[device_suggested_area]], " ",Table2[[#This Row],[powercalc_group_3]])</f>
        <v>Ada Fans</v>
      </c>
      <c r="T99" s="27" t="s">
        <v>924</v>
      </c>
      <c r="V99" s="22"/>
      <c r="W99" s="22"/>
      <c r="X99" s="22"/>
      <c r="Y99" s="22"/>
      <c r="AE99" s="21" t="s">
        <v>254</v>
      </c>
      <c r="AG99" s="22"/>
      <c r="AH99" s="22"/>
      <c r="AJ99" s="21" t="str">
        <f>IF(ISBLANK(AI99),  "", _xlfn.CONCAT("haas/entity/sensor/", LOWER(C99), "/", E99, "/config"))</f>
        <v/>
      </c>
      <c r="AK99" s="21" t="str">
        <f>IF(ISBLANK(AI99),  "", _xlfn.CONCAT(LOWER(C99), "/", E99))</f>
        <v/>
      </c>
      <c r="AS99" s="21"/>
      <c r="AT99" s="23"/>
      <c r="AV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senseme-ada-fan</v>
      </c>
      <c r="AW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Fan</v>
      </c>
      <c r="AY99" s="21" t="str">
        <f>IF(ISBLANK(Table2[[#This Row],[device_model]]), "", Table2[[#This Row],[device_suggested_area]])</f>
        <v>Ada</v>
      </c>
      <c r="AZ99" s="21" t="s">
        <v>564</v>
      </c>
      <c r="BA99" s="21" t="s">
        <v>402</v>
      </c>
      <c r="BB99" s="21" t="s">
        <v>133</v>
      </c>
      <c r="BC99" s="21" t="s">
        <v>401</v>
      </c>
      <c r="BD99" s="21" t="s">
        <v>130</v>
      </c>
      <c r="BG99" s="21" t="s">
        <v>472</v>
      </c>
      <c r="BH99" s="21" t="s">
        <v>403</v>
      </c>
      <c r="BI99" s="21" t="s">
        <v>475</v>
      </c>
      <c r="BJ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"20:f8:5e:d7:19:e0"], ["ip", "10.0.6.60"]]</v>
      </c>
    </row>
    <row r="100" spans="1:62" ht="16" hidden="1" customHeight="1">
      <c r="A100" s="21">
        <v>1501</v>
      </c>
      <c r="B100" s="21" t="s">
        <v>26</v>
      </c>
      <c r="C100" s="21" t="s">
        <v>133</v>
      </c>
      <c r="D100" s="21" t="s">
        <v>129</v>
      </c>
      <c r="E100" s="21" t="s">
        <v>482</v>
      </c>
      <c r="F100" s="25" t="str">
        <f>IF(ISBLANK(Table2[[#This Row],[unique_id]]), "", Table2[[#This Row],[unique_id]])</f>
        <v>edwin_fan</v>
      </c>
      <c r="G100" s="21" t="s">
        <v>127</v>
      </c>
      <c r="H100" s="21" t="s">
        <v>131</v>
      </c>
      <c r="I100" s="21" t="s">
        <v>132</v>
      </c>
      <c r="J100" s="21" t="s">
        <v>887</v>
      </c>
      <c r="M100" s="21" t="s">
        <v>136</v>
      </c>
      <c r="O100" s="22" t="s">
        <v>959</v>
      </c>
      <c r="P100" s="21" t="s">
        <v>172</v>
      </c>
      <c r="Q100" s="21" t="s">
        <v>929</v>
      </c>
      <c r="R100" s="21" t="str">
        <f>Table2[[#This Row],[entity_domain]]</f>
        <v>Fans</v>
      </c>
      <c r="S100" s="21" t="str">
        <f>_xlfn.CONCAT( Table2[[#This Row],[device_suggested_area]], " ",Table2[[#This Row],[powercalc_group_3]])</f>
        <v>Edwin Fans</v>
      </c>
      <c r="T100" s="27" t="s">
        <v>924</v>
      </c>
      <c r="V100" s="22"/>
      <c r="W100" s="22"/>
      <c r="X100" s="22"/>
      <c r="Y100" s="22"/>
      <c r="AE100" s="21" t="s">
        <v>254</v>
      </c>
      <c r="AG100" s="22"/>
      <c r="AH100" s="22"/>
      <c r="AJ100" s="21" t="str">
        <f>IF(ISBLANK(AI100),  "", _xlfn.CONCAT("haas/entity/sensor/", LOWER(C100), "/", E100, "/config"))</f>
        <v/>
      </c>
      <c r="AK100" s="21" t="str">
        <f>IF(ISBLANK(AI100),  "", _xlfn.CONCAT(LOWER(C100), "/", E100))</f>
        <v/>
      </c>
      <c r="AS100" s="21"/>
      <c r="AT100" s="23"/>
      <c r="AV1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senseme-edwin-fan</v>
      </c>
      <c r="AW1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Fan</v>
      </c>
      <c r="AY100" s="21" t="str">
        <f>IF(ISBLANK(Table2[[#This Row],[device_model]]), "", Table2[[#This Row],[device_suggested_area]])</f>
        <v>Edwin</v>
      </c>
      <c r="AZ100" s="21" t="s">
        <v>564</v>
      </c>
      <c r="BA100" s="21" t="s">
        <v>402</v>
      </c>
      <c r="BB100" s="21" t="s">
        <v>133</v>
      </c>
      <c r="BC100" s="21" t="s">
        <v>401</v>
      </c>
      <c r="BD100" s="21" t="s">
        <v>127</v>
      </c>
      <c r="BG100" s="21" t="s">
        <v>472</v>
      </c>
      <c r="BH100" s="21" t="s">
        <v>404</v>
      </c>
      <c r="BI100" s="21" t="s">
        <v>476</v>
      </c>
      <c r="BJ1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"20:f8:5e:d7:26:1c"], ["ip", "10.0.6.61"]]</v>
      </c>
    </row>
    <row r="101" spans="1:62" ht="16" hidden="1" customHeight="1">
      <c r="A101" s="21">
        <v>1502</v>
      </c>
      <c r="B101" s="21" t="s">
        <v>26</v>
      </c>
      <c r="C101" s="21" t="s">
        <v>133</v>
      </c>
      <c r="D101" s="21" t="s">
        <v>129</v>
      </c>
      <c r="E101" s="21" t="s">
        <v>483</v>
      </c>
      <c r="F101" s="25" t="str">
        <f>IF(ISBLANK(Table2[[#This Row],[unique_id]]), "", Table2[[#This Row],[unique_id]])</f>
        <v>parents_fan</v>
      </c>
      <c r="G101" s="21" t="s">
        <v>201</v>
      </c>
      <c r="H101" s="21" t="s">
        <v>131</v>
      </c>
      <c r="I101" s="21" t="s">
        <v>132</v>
      </c>
      <c r="J101" s="21" t="s">
        <v>564</v>
      </c>
      <c r="M101" s="21" t="s">
        <v>136</v>
      </c>
      <c r="O101" s="22" t="s">
        <v>959</v>
      </c>
      <c r="P101" s="21" t="s">
        <v>172</v>
      </c>
      <c r="Q101" s="21" t="s">
        <v>929</v>
      </c>
      <c r="R101" s="21" t="str">
        <f>Table2[[#This Row],[entity_domain]]</f>
        <v>Fans</v>
      </c>
      <c r="S101" s="21" t="str">
        <f>_xlfn.CONCAT( Table2[[#This Row],[device_suggested_area]], " ",Table2[[#This Row],[powercalc_group_3]])</f>
        <v>Parents Fans</v>
      </c>
      <c r="T101" s="27" t="s">
        <v>924</v>
      </c>
      <c r="V101" s="22"/>
      <c r="W101" s="22"/>
      <c r="X101" s="22"/>
      <c r="Y101" s="22"/>
      <c r="AE101" s="21" t="s">
        <v>254</v>
      </c>
      <c r="AG101" s="22"/>
      <c r="AH101" s="22"/>
      <c r="AJ101" s="21" t="str">
        <f>IF(ISBLANK(AI101),  "", _xlfn.CONCAT("haas/entity/sensor/", LOWER(C101), "/", E101, "/config"))</f>
        <v/>
      </c>
      <c r="AK101" s="21" t="str">
        <f>IF(ISBLANK(AI101),  "", _xlfn.CONCAT(LOWER(C101), "/", E101))</f>
        <v/>
      </c>
      <c r="AS101" s="21"/>
      <c r="AT101" s="23"/>
      <c r="AV1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senseme-parents-fan</v>
      </c>
      <c r="AW1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Fan</v>
      </c>
      <c r="AY101" s="21" t="str">
        <f>IF(ISBLANK(Table2[[#This Row],[device_model]]), "", Table2[[#This Row],[device_suggested_area]])</f>
        <v>Parents</v>
      </c>
      <c r="AZ101" s="21" t="s">
        <v>564</v>
      </c>
      <c r="BA101" s="21" t="s">
        <v>402</v>
      </c>
      <c r="BB101" s="21" t="s">
        <v>133</v>
      </c>
      <c r="BC101" s="21" t="s">
        <v>401</v>
      </c>
      <c r="BD101" s="21" t="s">
        <v>201</v>
      </c>
      <c r="BG101" s="21" t="s">
        <v>472</v>
      </c>
      <c r="BH101" s="21" t="s">
        <v>407</v>
      </c>
      <c r="BI101" s="21" t="s">
        <v>477</v>
      </c>
      <c r="BJ1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"20:f8:5e:d8:a5:6b"], ["ip", "10.0.6.62"]]</v>
      </c>
    </row>
    <row r="102" spans="1:62" s="32" customFormat="1" ht="16" hidden="1" customHeight="1">
      <c r="A102" s="21">
        <v>1503</v>
      </c>
      <c r="B102" s="32" t="s">
        <v>26</v>
      </c>
      <c r="C102" s="32" t="s">
        <v>982</v>
      </c>
      <c r="D102" s="32" t="s">
        <v>149</v>
      </c>
      <c r="E102" s="33" t="s">
        <v>1119</v>
      </c>
      <c r="F102" s="34" t="str">
        <f>IF(ISBLANK(Table2[[#This Row],[unique_id]]), "", Table2[[#This Row],[unique_id]])</f>
        <v>template_old_kitchen_fan_plug_proxy</v>
      </c>
      <c r="G102" s="32" t="s">
        <v>215</v>
      </c>
      <c r="H102" s="32" t="s">
        <v>131</v>
      </c>
      <c r="I102" s="32" t="s">
        <v>132</v>
      </c>
      <c r="O102" s="35" t="s">
        <v>959</v>
      </c>
      <c r="T10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02" s="35"/>
      <c r="W102" s="35"/>
      <c r="X102" s="35"/>
      <c r="Y102" s="35"/>
      <c r="Z102" s="35"/>
      <c r="AA102" s="35"/>
      <c r="AG102" s="35"/>
      <c r="AH102" s="35"/>
      <c r="AT102" s="36"/>
      <c r="AU102" s="32" t="s">
        <v>134</v>
      </c>
      <c r="AV1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2" s="21" t="str">
        <f>IF(ISBLANK(Table2[[#This Row],[device_model]]), "", Table2[[#This Row],[device_suggested_area]])</f>
        <v>Kitchen</v>
      </c>
      <c r="AZ102" s="32" t="s">
        <v>564</v>
      </c>
      <c r="BA102" s="32" t="s">
        <v>391</v>
      </c>
      <c r="BB102" s="32" t="s">
        <v>243</v>
      </c>
      <c r="BC102" s="32" t="s">
        <v>394</v>
      </c>
      <c r="BD102" s="32" t="s">
        <v>215</v>
      </c>
      <c r="BH102" s="34"/>
      <c r="BI102" s="34"/>
      <c r="BJ1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3" spans="1:62" s="32" customFormat="1" ht="16" hidden="1" customHeight="1">
      <c r="A103" s="21">
        <v>1504</v>
      </c>
      <c r="B103" s="32" t="s">
        <v>26</v>
      </c>
      <c r="C103" s="32" t="s">
        <v>243</v>
      </c>
      <c r="D103" s="32" t="s">
        <v>134</v>
      </c>
      <c r="E103" s="32" t="s">
        <v>1116</v>
      </c>
      <c r="F103" s="34" t="str">
        <f>IF(ISBLANK(Table2[[#This Row],[unique_id]]), "", Table2[[#This Row],[unique_id]])</f>
        <v>old_kitchen_fan_plug</v>
      </c>
      <c r="G103" s="32" t="s">
        <v>215</v>
      </c>
      <c r="H103" s="32" t="s">
        <v>131</v>
      </c>
      <c r="I103" s="32" t="s">
        <v>132</v>
      </c>
      <c r="O103" s="35" t="s">
        <v>959</v>
      </c>
      <c r="T103" s="33" t="str">
        <f>_xlfn.CONCAT("power_sensor_id: sensor.", Table2[[#This Row],[unique_id]], "_current_consumption", CHAR(10), "force_energy_sensor_creation: true", CHAR(10))</f>
        <v xml:space="preserve">power_sensor_id: sensor.old_kitchen_fan_plug_current_consumption
force_energy_sensor_creation: true
</v>
      </c>
      <c r="V103" s="35"/>
      <c r="W103" s="35"/>
      <c r="X103" s="35"/>
      <c r="Y103" s="35"/>
      <c r="Z103" s="35"/>
      <c r="AA103" s="35"/>
      <c r="AE103" s="32" t="s">
        <v>254</v>
      </c>
      <c r="AG103" s="35"/>
      <c r="AH103" s="35"/>
      <c r="AJ103" s="32" t="str">
        <f>IF(ISBLANK(AI103),  "", _xlfn.CONCAT("haas/entity/sensor/", LOWER(C103), "/", E103, "/config"))</f>
        <v/>
      </c>
      <c r="AK103" s="32" t="str">
        <f>IF(ISBLANK(AI103),  "", _xlfn.CONCAT(LOWER(C103), "/", E103))</f>
        <v/>
      </c>
      <c r="AT103" s="36"/>
      <c r="AV1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tplink-kitchen-fan</v>
      </c>
      <c r="AW1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3" s="21" t="str">
        <f>IF(ISBLANK(Table2[[#This Row],[device_model]]), "", Table2[[#This Row],[device_suggested_area]])</f>
        <v>Kitchen</v>
      </c>
      <c r="AZ103" s="32" t="s">
        <v>564</v>
      </c>
      <c r="BA103" s="32" t="s">
        <v>391</v>
      </c>
      <c r="BB103" s="32" t="s">
        <v>243</v>
      </c>
      <c r="BC103" s="32" t="s">
        <v>394</v>
      </c>
      <c r="BD103" s="32" t="s">
        <v>215</v>
      </c>
      <c r="BF103" s="32" t="s">
        <v>1186</v>
      </c>
      <c r="BG103" s="32" t="s">
        <v>472</v>
      </c>
      <c r="BH103" s="34" t="s">
        <v>395</v>
      </c>
      <c r="BI103" s="34" t="s">
        <v>471</v>
      </c>
      <c r="BJ1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"ac:84:c6:0d:1b:9c"], ["ip", "10.0.6.87"]]</v>
      </c>
    </row>
    <row r="104" spans="1:62" s="37" customFormat="1" ht="16" hidden="1" customHeight="1">
      <c r="A104" s="21">
        <v>1505</v>
      </c>
      <c r="B104" s="37" t="s">
        <v>26</v>
      </c>
      <c r="C104" s="37" t="s">
        <v>982</v>
      </c>
      <c r="D104" s="37" t="s">
        <v>149</v>
      </c>
      <c r="E104" s="38" t="s">
        <v>1112</v>
      </c>
      <c r="F104" s="39" t="str">
        <f>IF(ISBLANK(Table2[[#This Row],[unique_id]]), "", Table2[[#This Row],[unique_id]])</f>
        <v>template_kitchen_fan_plug_proxy</v>
      </c>
      <c r="G104" s="37" t="s">
        <v>215</v>
      </c>
      <c r="H104" s="37" t="s">
        <v>131</v>
      </c>
      <c r="I104" s="37" t="s">
        <v>132</v>
      </c>
      <c r="O104" s="40" t="s">
        <v>959</v>
      </c>
      <c r="P104" s="37" t="s">
        <v>172</v>
      </c>
      <c r="Q104" s="37" t="s">
        <v>929</v>
      </c>
      <c r="R104" s="37" t="str">
        <f>Table2[[#This Row],[entity_domain]]</f>
        <v>Fans</v>
      </c>
      <c r="S104" s="37" t="str">
        <f>_xlfn.CONCAT( Table2[[#This Row],[device_suggested_area]], " ",Table2[[#This Row],[powercalc_group_3]])</f>
        <v>Kitchen Fans</v>
      </c>
      <c r="T104" s="38" t="s">
        <v>1311</v>
      </c>
      <c r="V104" s="40"/>
      <c r="W104" s="40"/>
      <c r="X104" s="40"/>
      <c r="Y104" s="40"/>
      <c r="Z104" s="40"/>
      <c r="AA104" s="40"/>
      <c r="AG104" s="40"/>
      <c r="AH104" s="40"/>
      <c r="AJ104" s="37" t="str">
        <f>IF(ISBLANK(AI104),  "", _xlfn.CONCAT("haas/entity/sensor/", LOWER(C104), "/", E104, "/config"))</f>
        <v/>
      </c>
      <c r="AK104" s="37" t="str">
        <f>IF(ISBLANK(AI104),  "", _xlfn.CONCAT(LOWER(C104), "/", E104))</f>
        <v/>
      </c>
      <c r="AT104" s="41"/>
      <c r="AU104" s="37" t="s">
        <v>129</v>
      </c>
      <c r="AV1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04" s="21" t="str">
        <f>IF(ISBLANK(Table2[[#This Row],[device_model]]), "", Table2[[#This Row],[device_suggested_area]])</f>
        <v>Kitchen</v>
      </c>
      <c r="AZ104" s="37" t="s">
        <v>564</v>
      </c>
      <c r="BA104" s="37" t="s">
        <v>1106</v>
      </c>
      <c r="BB104" s="37" t="s">
        <v>1358</v>
      </c>
      <c r="BC104" s="37" t="s">
        <v>1075</v>
      </c>
      <c r="BD104" s="37" t="s">
        <v>215</v>
      </c>
      <c r="BJ1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5" spans="1:62" s="37" customFormat="1" ht="16" hidden="1" customHeight="1">
      <c r="A105" s="21">
        <v>2526</v>
      </c>
      <c r="B105" s="21" t="s">
        <v>26</v>
      </c>
      <c r="C105" s="21" t="s">
        <v>39</v>
      </c>
      <c r="D105" s="21" t="s">
        <v>27</v>
      </c>
      <c r="E105" s="21" t="s">
        <v>177</v>
      </c>
      <c r="F105" s="25" t="str">
        <f>IF(ISBLANK(Table2[[#This Row],[unique_id]]), "", Table2[[#This Row],[unique_id]])</f>
        <v>weatherstation_console_battery_voltage</v>
      </c>
      <c r="G105" s="21" t="s">
        <v>551</v>
      </c>
      <c r="H105" s="21" t="s">
        <v>618</v>
      </c>
      <c r="I105" s="21" t="s">
        <v>307</v>
      </c>
      <c r="J105" s="21"/>
      <c r="K105" s="21"/>
      <c r="L105" s="21"/>
      <c r="M105" s="21"/>
      <c r="N105" s="21"/>
      <c r="O105" s="22"/>
      <c r="P105" s="21"/>
      <c r="Q105" s="21"/>
      <c r="R105" s="21"/>
      <c r="S105" s="21"/>
      <c r="T105" s="27"/>
      <c r="U105" s="21"/>
      <c r="V105" s="22"/>
      <c r="W105" s="22"/>
      <c r="X105" s="22"/>
      <c r="Y105" s="22"/>
      <c r="Z105" s="22"/>
      <c r="AA105" s="22"/>
      <c r="AB105" s="21" t="s">
        <v>31</v>
      </c>
      <c r="AC105" s="21" t="s">
        <v>83</v>
      </c>
      <c r="AD105" s="21" t="s">
        <v>84</v>
      </c>
      <c r="AE105" s="21" t="s">
        <v>283</v>
      </c>
      <c r="AF105" s="21">
        <v>300</v>
      </c>
      <c r="AG105" s="22" t="s">
        <v>34</v>
      </c>
      <c r="AH105" s="22"/>
      <c r="AI105" s="21" t="s">
        <v>85</v>
      </c>
      <c r="AJ105" s="21" t="str">
        <f>IF(ISBLANK(Table2[[#This Row],[index]]),  "", _xlfn.CONCAT("haas/entity/sensor/", LOWER(Table2[[#This Row],[device_via_device]]), "/", Table2[[#This Row],[unique_id]], "/config"))</f>
        <v>haas/entity/sensor/weewx/weatherstation_console_battery_voltage/config</v>
      </c>
      <c r="AK105" s="21" t="str">
        <f>IF(ISBLANK(Table2[[#This Row],[index]]),  "", _xlfn.CONCAT(LOWER(Table2[[#This Row],[device_via_device]]), "/", Table2[[#This Row],[unique_id]]))</f>
        <v>weewx/weatherstation_console_battery_voltage</v>
      </c>
      <c r="AL105" s="21"/>
      <c r="AM105" s="21"/>
      <c r="AN105" s="21"/>
      <c r="AO105" s="21"/>
      <c r="AP105" s="21"/>
      <c r="AQ105" s="21"/>
      <c r="AR105" s="24" t="s">
        <v>311</v>
      </c>
      <c r="AS105" s="21">
        <v>1</v>
      </c>
      <c r="AT105" s="14"/>
      <c r="AU105" s="21"/>
      <c r="AV1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davis-rack-weather-station</v>
      </c>
      <c r="AW1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Weather Station</v>
      </c>
      <c r="AX105" s="21"/>
      <c r="AY105" s="21" t="str">
        <f>IF(ISBLANK(Table2[[#This Row],[device_model]]), "", Table2[[#This Row],[device_suggested_area]])</f>
        <v>Rack</v>
      </c>
      <c r="AZ105" s="21" t="s">
        <v>500</v>
      </c>
      <c r="BA105" s="21" t="s">
        <v>36</v>
      </c>
      <c r="BB105" s="21" t="s">
        <v>37</v>
      </c>
      <c r="BC105" s="21" t="s">
        <v>1306</v>
      </c>
      <c r="BD105" s="21" t="s">
        <v>28</v>
      </c>
      <c r="BE105" s="21"/>
      <c r="BF105" s="21"/>
      <c r="BG105" s="21"/>
      <c r="BH105" s="21"/>
      <c r="BI105" s="21"/>
      <c r="BJ1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6" spans="1:62" s="37" customFormat="1" ht="16" customHeight="1">
      <c r="A106" s="63">
        <v>1022</v>
      </c>
      <c r="B106" s="37" t="s">
        <v>26</v>
      </c>
      <c r="C106" s="37" t="s">
        <v>1365</v>
      </c>
      <c r="D106" s="37" t="s">
        <v>27</v>
      </c>
      <c r="E106" s="37" t="s">
        <v>1366</v>
      </c>
      <c r="F106" s="39" t="str">
        <f>IF(ISBLANK(Table2[[#This Row],[unique_id]]), "", Table2[[#This Row],[unique_id]])</f>
        <v>rack_top_temperature</v>
      </c>
      <c r="G106" s="37" t="s">
        <v>1367</v>
      </c>
      <c r="H106" s="37" t="s">
        <v>87</v>
      </c>
      <c r="I106" s="37" t="s">
        <v>30</v>
      </c>
      <c r="M106" s="37" t="s">
        <v>136</v>
      </c>
      <c r="O106" s="40"/>
      <c r="T106" s="38"/>
      <c r="U106" s="37" t="s">
        <v>523</v>
      </c>
      <c r="V106" s="40" t="s">
        <v>346</v>
      </c>
      <c r="W106" s="40"/>
      <c r="X106" s="40"/>
      <c r="Y106" s="40"/>
      <c r="Z106" s="40"/>
      <c r="AA106" s="40"/>
      <c r="AB106" s="37" t="s">
        <v>31</v>
      </c>
      <c r="AC106" s="37" t="s">
        <v>88</v>
      </c>
      <c r="AD106" s="37" t="s">
        <v>89</v>
      </c>
      <c r="AE106" s="37" t="s">
        <v>347</v>
      </c>
      <c r="AF106" s="37">
        <v>300</v>
      </c>
      <c r="AG106" s="40" t="s">
        <v>34</v>
      </c>
      <c r="AH106" s="40"/>
      <c r="AJ106" s="37" t="str">
        <f>IF(ISBLANK(Table2[[#This Row],[index]]),  "", _xlfn.CONCAT("haas/entity/", Table2[[#This Row],[entity_namespace]], "/", LOWER(Table2[[#This Row],[device_via_device]]), "/", Table2[[#This Row],[unique_id]], "/config"))</f>
        <v>haas/entity/sensor/digitemp/rack_top_temperature/config</v>
      </c>
      <c r="AK106" s="37" t="str">
        <f>IF(ISBLANK(Table2[[#This Row],[index]]),  "", _xlfn.CONCAT("telegraf/macmini-meg/", LOWER(Table2[[#This Row],[device_via_device]])))</f>
        <v>telegraf/macmini-meg/digitemp</v>
      </c>
      <c r="AS106" s="37">
        <v>1</v>
      </c>
      <c r="AT106" s="61"/>
      <c r="AV106" s="37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6" s="37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6" s="37" t="str">
        <f>IF(ISBLANK(Table2[[#This Row],[device_model]]), "", Table2[[#This Row],[device_suggested_area]])</f>
        <v/>
      </c>
      <c r="BB106" s="37" t="s">
        <v>1365</v>
      </c>
      <c r="BD106" s="37" t="s">
        <v>28</v>
      </c>
      <c r="BJ106" s="37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7" spans="1:62" s="37" customFormat="1" ht="16" customHeight="1">
      <c r="A107" s="21">
        <v>2500</v>
      </c>
      <c r="B107" s="21" t="s">
        <v>676</v>
      </c>
      <c r="C107" s="21" t="s">
        <v>299</v>
      </c>
      <c r="D107" s="21" t="s">
        <v>27</v>
      </c>
      <c r="E107" s="21" t="s">
        <v>290</v>
      </c>
      <c r="F107" s="25" t="str">
        <f>IF(ISBLANK(Table2[[#This Row],[unique_id]]), "", Table2[[#This Row],[unique_id]])</f>
        <v>network_internet_uptime</v>
      </c>
      <c r="G107" s="21" t="s">
        <v>302</v>
      </c>
      <c r="H107" s="21" t="s">
        <v>886</v>
      </c>
      <c r="I107" s="21" t="s">
        <v>307</v>
      </c>
      <c r="J107" s="21"/>
      <c r="K107" s="21"/>
      <c r="L107" s="21"/>
      <c r="M107" s="21" t="s">
        <v>136</v>
      </c>
      <c r="N107" s="21"/>
      <c r="O107" s="22"/>
      <c r="P107" s="21"/>
      <c r="Q107" s="21"/>
      <c r="R107" s="21"/>
      <c r="S107" s="21"/>
      <c r="T107" s="27"/>
      <c r="U107" s="21"/>
      <c r="V107" s="22"/>
      <c r="W107" s="22"/>
      <c r="X107" s="22"/>
      <c r="Y107" s="22"/>
      <c r="Z107" s="22"/>
      <c r="AA107" s="22"/>
      <c r="AB107" s="21" t="s">
        <v>31</v>
      </c>
      <c r="AC107" s="21" t="s">
        <v>291</v>
      </c>
      <c r="AD107" s="21"/>
      <c r="AE107" s="21" t="s">
        <v>304</v>
      </c>
      <c r="AF107" s="21">
        <v>200</v>
      </c>
      <c r="AG107" s="22" t="s">
        <v>34</v>
      </c>
      <c r="AH107" s="22"/>
      <c r="AI107" s="21" t="s">
        <v>295</v>
      </c>
      <c r="AJ107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haas/entity/sensor/internet/network_internet_uptime/config</v>
      </c>
      <c r="AK107" s="21" t="str">
        <f>IF(ISBLANK(Table2[[#This Row],[index]]),  "", _xlfn.CONCAT("telegraf/macmini-meg/", LOWER(Table2[[#This Row],[device_via_device]])))</f>
        <v>telegraf/macmini-meg/internet</v>
      </c>
      <c r="AL107" s="21"/>
      <c r="AM107" s="21"/>
      <c r="AN107" s="21"/>
      <c r="AO107" s="21"/>
      <c r="AP107" s="21"/>
      <c r="AQ107" s="21"/>
      <c r="AR107" s="21"/>
      <c r="AS107" s="21">
        <v>1</v>
      </c>
      <c r="AT107" s="14"/>
      <c r="AU107" s="21"/>
      <c r="AV1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07" s="21" t="s">
        <v>299</v>
      </c>
      <c r="AY107" s="21" t="str">
        <f>IF(ISBLANK(Table2[[#This Row],[device_model]]), "", Table2[[#This Row],[device_suggested_area]])</f>
        <v>Home</v>
      </c>
      <c r="AZ107" s="21" t="s">
        <v>1293</v>
      </c>
      <c r="BA107" s="21" t="s">
        <v>1273</v>
      </c>
      <c r="BB107" s="21" t="s">
        <v>294</v>
      </c>
      <c r="BC107" s="21" t="s">
        <v>1203</v>
      </c>
      <c r="BD107" s="21" t="s">
        <v>172</v>
      </c>
      <c r="BE107" s="21"/>
      <c r="BF107" s="21"/>
      <c r="BG107" s="21"/>
      <c r="BH107" s="21"/>
      <c r="BI107" s="21"/>
      <c r="BJ1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08" spans="1:62" ht="16" hidden="1" customHeight="1">
      <c r="A108" s="21">
        <v>1509</v>
      </c>
      <c r="B108" s="21" t="s">
        <v>26</v>
      </c>
      <c r="C108" s="21" t="s">
        <v>133</v>
      </c>
      <c r="D108" s="21" t="s">
        <v>129</v>
      </c>
      <c r="E108" s="21" t="s">
        <v>484</v>
      </c>
      <c r="F108" s="25" t="str">
        <f>IF(ISBLANK(Table2[[#This Row],[unique_id]]), "", Table2[[#This Row],[unique_id]])</f>
        <v>lounge_fan</v>
      </c>
      <c r="G108" s="21" t="s">
        <v>203</v>
      </c>
      <c r="H108" s="21" t="s">
        <v>131</v>
      </c>
      <c r="I108" s="21" t="s">
        <v>132</v>
      </c>
      <c r="J108" s="21" t="s">
        <v>564</v>
      </c>
      <c r="M108" s="21" t="s">
        <v>136</v>
      </c>
      <c r="O108" s="22" t="s">
        <v>959</v>
      </c>
      <c r="P108" s="21" t="s">
        <v>172</v>
      </c>
      <c r="Q108" s="21" t="s">
        <v>929</v>
      </c>
      <c r="R108" s="21" t="str">
        <f>Table2[[#This Row],[entity_domain]]</f>
        <v>Fans</v>
      </c>
      <c r="S108" s="21" t="str">
        <f>_xlfn.CONCAT( Table2[[#This Row],[device_suggested_area]], " ",Table2[[#This Row],[powercalc_group_3]])</f>
        <v>Lounge Fans</v>
      </c>
      <c r="T108" s="27" t="s">
        <v>924</v>
      </c>
      <c r="V108" s="22"/>
      <c r="W108" s="22"/>
      <c r="X108" s="22"/>
      <c r="Y108" s="22"/>
      <c r="AE108" s="21" t="s">
        <v>254</v>
      </c>
      <c r="AG108" s="22"/>
      <c r="AH108" s="22"/>
      <c r="AJ108" s="21" t="str">
        <f>IF(ISBLANK(AI108),  "", _xlfn.CONCAT("haas/entity/sensor/", LOWER(C108), "/", E108, "/config"))</f>
        <v/>
      </c>
      <c r="AK108" s="21" t="str">
        <f>IF(ISBLANK(AI108),  "", _xlfn.CONCAT(LOWER(C108), "/", E108))</f>
        <v/>
      </c>
      <c r="AS108" s="21"/>
      <c r="AT108" s="23"/>
      <c r="AV1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senseme-lounge-fan</v>
      </c>
      <c r="AW1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Fan</v>
      </c>
      <c r="AY108" s="21" t="str">
        <f>IF(ISBLANK(Table2[[#This Row],[device_model]]), "", Table2[[#This Row],[device_suggested_area]])</f>
        <v>Lounge</v>
      </c>
      <c r="AZ108" s="21" t="s">
        <v>564</v>
      </c>
      <c r="BA108" s="21" t="s">
        <v>402</v>
      </c>
      <c r="BB108" s="21" t="s">
        <v>133</v>
      </c>
      <c r="BC108" s="21" t="s">
        <v>401</v>
      </c>
      <c r="BD108" s="21" t="s">
        <v>203</v>
      </c>
      <c r="BG108" s="21" t="s">
        <v>472</v>
      </c>
      <c r="BH108" s="21" t="s">
        <v>408</v>
      </c>
      <c r="BI108" s="21" t="s">
        <v>478</v>
      </c>
      <c r="BJ1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"20:f8:5e:d9:11:77"], ["ip", "10.0.6.63"]]</v>
      </c>
    </row>
    <row r="109" spans="1:62" ht="16" hidden="1" customHeight="1">
      <c r="A109" s="21">
        <v>1510</v>
      </c>
      <c r="B109" s="21" t="s">
        <v>26</v>
      </c>
      <c r="C109" s="21" t="s">
        <v>133</v>
      </c>
      <c r="D109" s="21" t="s">
        <v>129</v>
      </c>
      <c r="E109" s="21" t="s">
        <v>485</v>
      </c>
      <c r="F109" s="25" t="str">
        <f>IF(ISBLANK(Table2[[#This Row],[unique_id]]), "", Table2[[#This Row],[unique_id]])</f>
        <v>deck_fan</v>
      </c>
      <c r="G109" s="21" t="s">
        <v>389</v>
      </c>
      <c r="H109" s="21" t="s">
        <v>131</v>
      </c>
      <c r="I109" s="21" t="s">
        <v>132</v>
      </c>
      <c r="J109" s="21" t="s">
        <v>888</v>
      </c>
      <c r="M109" s="21" t="s">
        <v>136</v>
      </c>
      <c r="T109" s="27"/>
      <c r="V109" s="22"/>
      <c r="W109" s="22"/>
      <c r="X109" s="22"/>
      <c r="Y109" s="22"/>
      <c r="AE109" s="21" t="s">
        <v>254</v>
      </c>
      <c r="AG109" s="22"/>
      <c r="AH109" s="22"/>
      <c r="AJ109" s="21" t="str">
        <f>IF(ISBLANK(AI109),  "", _xlfn.CONCAT("haas/entity/sensor/", LOWER(C109), "/", E109, "/config"))</f>
        <v/>
      </c>
      <c r="AK109" s="21" t="str">
        <f>IF(ISBLANK(AI109),  "", _xlfn.CONCAT(LOWER(C109), "/", E109))</f>
        <v/>
      </c>
      <c r="AS109" s="21"/>
      <c r="AT109" s="23"/>
      <c r="AU109" s="22"/>
      <c r="AV1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09" s="21" t="str">
        <f>IF(ISBLANK(Table2[[#This Row],[device_model]]), "", Table2[[#This Row],[device_suggested_area]])</f>
        <v/>
      </c>
      <c r="BC109" s="22"/>
      <c r="BD109" s="21" t="s">
        <v>389</v>
      </c>
      <c r="BH109" s="21"/>
      <c r="BI109" s="21"/>
      <c r="BJ1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0" spans="1:62" ht="16" hidden="1" customHeight="1">
      <c r="A110" s="21">
        <v>1511</v>
      </c>
      <c r="B110" s="21" t="s">
        <v>26</v>
      </c>
      <c r="C110" s="21" t="s">
        <v>133</v>
      </c>
      <c r="D110" s="21" t="s">
        <v>129</v>
      </c>
      <c r="E110" s="21" t="s">
        <v>486</v>
      </c>
      <c r="F110" s="25" t="str">
        <f>IF(ISBLANK(Table2[[#This Row],[unique_id]]), "", Table2[[#This Row],[unique_id]])</f>
        <v>deck_east_fan</v>
      </c>
      <c r="G110" s="21" t="s">
        <v>225</v>
      </c>
      <c r="H110" s="21" t="s">
        <v>131</v>
      </c>
      <c r="I110" s="21" t="s">
        <v>132</v>
      </c>
      <c r="O110" s="22" t="s">
        <v>959</v>
      </c>
      <c r="P110" s="21" t="s">
        <v>172</v>
      </c>
      <c r="Q110" s="21" t="s">
        <v>929</v>
      </c>
      <c r="R110" s="21" t="str">
        <f>Table2[[#This Row],[entity_domain]]</f>
        <v>Fans</v>
      </c>
      <c r="S110" s="21" t="str">
        <f>_xlfn.CONCAT( Table2[[#This Row],[device_suggested_area]], " ",Table2[[#This Row],[powercalc_group_3]])</f>
        <v>Deck Fans</v>
      </c>
      <c r="T110" s="27" t="s">
        <v>924</v>
      </c>
      <c r="V110" s="22"/>
      <c r="W110" s="22"/>
      <c r="X110" s="22"/>
      <c r="Y110" s="22"/>
      <c r="AE110" s="21" t="s">
        <v>254</v>
      </c>
      <c r="AG110" s="22"/>
      <c r="AH110" s="22"/>
      <c r="AJ110" s="21" t="str">
        <f>IF(ISBLANK(AI110),  "", _xlfn.CONCAT("haas/entity/sensor/", LOWER(C110), "/", E110, "/config"))</f>
        <v/>
      </c>
      <c r="AK110" s="21" t="str">
        <f>IF(ISBLANK(AI110),  "", _xlfn.CONCAT(LOWER(C110), "/", E110))</f>
        <v/>
      </c>
      <c r="AS110" s="21"/>
      <c r="AT110" s="23"/>
      <c r="AV1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senseme-deck-east-fan</v>
      </c>
      <c r="AW1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East Fan</v>
      </c>
      <c r="AY110" s="21" t="str">
        <f>IF(ISBLANK(Table2[[#This Row],[device_model]]), "", Table2[[#This Row],[device_suggested_area]])</f>
        <v>Deck</v>
      </c>
      <c r="AZ110" s="21" t="s">
        <v>1231</v>
      </c>
      <c r="BA110" s="21" t="s">
        <v>402</v>
      </c>
      <c r="BB110" s="21" t="s">
        <v>133</v>
      </c>
      <c r="BC110" s="21" t="s">
        <v>401</v>
      </c>
      <c r="BD110" s="21" t="s">
        <v>389</v>
      </c>
      <c r="BG110" s="21" t="s">
        <v>472</v>
      </c>
      <c r="BH110" s="21" t="s">
        <v>405</v>
      </c>
      <c r="BI110" s="21" t="s">
        <v>479</v>
      </c>
      <c r="BJ1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"20:f8:5e:1e:ea:a0"], ["ip", "10.0.6.64"]]</v>
      </c>
    </row>
    <row r="111" spans="1:62" ht="16" hidden="1" customHeight="1">
      <c r="A111" s="21">
        <v>1512</v>
      </c>
      <c r="B111" s="21" t="s">
        <v>26</v>
      </c>
      <c r="C111" s="21" t="s">
        <v>133</v>
      </c>
      <c r="D111" s="21" t="s">
        <v>129</v>
      </c>
      <c r="E111" s="21" t="s">
        <v>487</v>
      </c>
      <c r="F111" s="25" t="str">
        <f>IF(ISBLANK(Table2[[#This Row],[unique_id]]), "", Table2[[#This Row],[unique_id]])</f>
        <v>deck_west_fan</v>
      </c>
      <c r="G111" s="21" t="s">
        <v>224</v>
      </c>
      <c r="H111" s="21" t="s">
        <v>131</v>
      </c>
      <c r="I111" s="21" t="s">
        <v>132</v>
      </c>
      <c r="O111" s="22" t="s">
        <v>959</v>
      </c>
      <c r="P111" s="21" t="s">
        <v>172</v>
      </c>
      <c r="Q111" s="21" t="s">
        <v>929</v>
      </c>
      <c r="R111" s="21" t="str">
        <f>Table2[[#This Row],[entity_domain]]</f>
        <v>Fans</v>
      </c>
      <c r="S111" s="21" t="str">
        <f>_xlfn.CONCAT( Table2[[#This Row],[device_suggested_area]], " ",Table2[[#This Row],[powercalc_group_3]])</f>
        <v>Deck Fans</v>
      </c>
      <c r="T111" s="27" t="s">
        <v>924</v>
      </c>
      <c r="V111" s="22"/>
      <c r="W111" s="22"/>
      <c r="X111" s="22"/>
      <c r="Y111" s="22"/>
      <c r="AE111" s="21" t="s">
        <v>254</v>
      </c>
      <c r="AG111" s="22"/>
      <c r="AH111" s="22"/>
      <c r="AJ111" s="21" t="str">
        <f>IF(ISBLANK(AI111),  "", _xlfn.CONCAT("haas/entity/sensor/", LOWER(C111), "/", E111, "/config"))</f>
        <v/>
      </c>
      <c r="AK111" s="21" t="str">
        <f>IF(ISBLANK(AI111),  "", _xlfn.CONCAT(LOWER(C111), "/", E111))</f>
        <v/>
      </c>
      <c r="AS111" s="21"/>
      <c r="AT111" s="23"/>
      <c r="AV1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senseme-deck-west-fan</v>
      </c>
      <c r="AW1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West Fan</v>
      </c>
      <c r="AY111" s="21" t="str">
        <f>IF(ISBLANK(Table2[[#This Row],[device_model]]), "", Table2[[#This Row],[device_suggested_area]])</f>
        <v>Deck</v>
      </c>
      <c r="AZ111" s="21" t="s">
        <v>1232</v>
      </c>
      <c r="BA111" s="21" t="s">
        <v>402</v>
      </c>
      <c r="BB111" s="21" t="s">
        <v>133</v>
      </c>
      <c r="BC111" s="21" t="s">
        <v>401</v>
      </c>
      <c r="BD111" s="21" t="s">
        <v>389</v>
      </c>
      <c r="BG111" s="21" t="s">
        <v>472</v>
      </c>
      <c r="BH111" s="21" t="s">
        <v>406</v>
      </c>
      <c r="BI111" s="24" t="s">
        <v>480</v>
      </c>
      <c r="BJ1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"20:f8:5e:1e:da:35"], ["ip", "10.0.6.65"]]</v>
      </c>
    </row>
    <row r="112" spans="1:62" ht="16" hidden="1" customHeight="1">
      <c r="A112" s="21">
        <v>1513</v>
      </c>
      <c r="B112" s="21" t="s">
        <v>26</v>
      </c>
      <c r="C112" s="21" t="s">
        <v>527</v>
      </c>
      <c r="D112" s="21" t="s">
        <v>364</v>
      </c>
      <c r="E112" s="21" t="s">
        <v>363</v>
      </c>
      <c r="F112" s="25" t="str">
        <f>IF(ISBLANK(Table2[[#This Row],[unique_id]]), "", Table2[[#This Row],[unique_id]])</f>
        <v>column_break</v>
      </c>
      <c r="G112" s="21" t="s">
        <v>360</v>
      </c>
      <c r="H112" s="21" t="s">
        <v>131</v>
      </c>
      <c r="I112" s="21" t="s">
        <v>132</v>
      </c>
      <c r="M112" s="21" t="s">
        <v>361</v>
      </c>
      <c r="N112" s="21" t="s">
        <v>362</v>
      </c>
      <c r="T112" s="27"/>
      <c r="V112" s="22"/>
      <c r="W112" s="22"/>
      <c r="X112" s="22"/>
      <c r="Y112" s="22"/>
      <c r="AG112" s="22"/>
      <c r="AH112" s="22"/>
      <c r="AJ112" s="21" t="str">
        <f>IF(ISBLANK(AI112),  "", _xlfn.CONCAT("haas/entity/sensor/", LOWER(C112), "/", E112, "/config"))</f>
        <v/>
      </c>
      <c r="AK112" s="21" t="str">
        <f>IF(ISBLANK(AI112),  "", _xlfn.CONCAT(LOWER(C112), "/", E112))</f>
        <v/>
      </c>
      <c r="AS112" s="21"/>
      <c r="AT112" s="23"/>
      <c r="AU112" s="22"/>
      <c r="AV1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2" s="21" t="str">
        <f>IF(ISBLANK(Table2[[#This Row],[device_model]]), "", Table2[[#This Row],[device_suggested_area]])</f>
        <v/>
      </c>
      <c r="BC112" s="22"/>
      <c r="BH112" s="21"/>
      <c r="BI112" s="24"/>
      <c r="BJ1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3" spans="1:62" ht="16" hidden="1" customHeight="1">
      <c r="A113" s="21">
        <v>1600</v>
      </c>
      <c r="B113" s="21" t="s">
        <v>26</v>
      </c>
      <c r="C113" s="21" t="s">
        <v>133</v>
      </c>
      <c r="D113" s="21" t="s">
        <v>137</v>
      </c>
      <c r="E113" s="21" t="s">
        <v>481</v>
      </c>
      <c r="F113" s="25" t="str">
        <f>IF(ISBLANK(Table2[[#This Row],[unique_id]]), "", Table2[[#This Row],[unique_id]])</f>
        <v>ada_fan</v>
      </c>
      <c r="G113" s="21" t="s">
        <v>140</v>
      </c>
      <c r="H113" s="21" t="s">
        <v>139</v>
      </c>
      <c r="I113" s="21" t="s">
        <v>132</v>
      </c>
      <c r="J113" s="21" t="s">
        <v>889</v>
      </c>
      <c r="M113" s="21" t="s">
        <v>136</v>
      </c>
      <c r="O113" s="22" t="s">
        <v>959</v>
      </c>
      <c r="P113" s="21" t="s">
        <v>172</v>
      </c>
      <c r="Q113" s="21" t="s">
        <v>929</v>
      </c>
      <c r="R113" s="21" t="str">
        <f>Table2[[#This Row],[entity_domain]]</f>
        <v>Lights</v>
      </c>
      <c r="S113" s="21" t="str">
        <f>_xlfn.CONCAT( Table2[[#This Row],[device_suggested_area]], " ",Table2[[#This Row],[powercalc_group_3]])</f>
        <v>Ada Lights</v>
      </c>
      <c r="T113" s="27" t="s">
        <v>942</v>
      </c>
      <c r="V113" s="22"/>
      <c r="W113" s="22"/>
      <c r="X113" s="22"/>
      <c r="Y113" s="22"/>
      <c r="AE113" s="21" t="s">
        <v>308</v>
      </c>
      <c r="AG113" s="22"/>
      <c r="AH113" s="22"/>
      <c r="AJ113" s="21" t="str">
        <f>IF(ISBLANK(AI113),  "", _xlfn.CONCAT("haas/entity/sensor/", LOWER(C113), "/", E113, "/config"))</f>
        <v/>
      </c>
      <c r="AK113" s="21" t="str">
        <f>IF(ISBLANK(AI113),  "", _xlfn.CONCAT(LOWER(C113), "/", E113))</f>
        <v/>
      </c>
      <c r="AS113" s="21"/>
      <c r="AT113" s="23"/>
      <c r="AU113" s="22"/>
      <c r="AV1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3" s="21" t="str">
        <f>IF(ISBLANK(Table2[[#This Row],[device_model]]), "", Table2[[#This Row],[device_suggested_area]])</f>
        <v/>
      </c>
      <c r="BC113" s="22"/>
      <c r="BD113" s="21" t="s">
        <v>130</v>
      </c>
      <c r="BH113" s="21"/>
      <c r="BI113" s="21"/>
      <c r="BJ1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4" spans="1:62" ht="16" hidden="1" customHeight="1">
      <c r="A114" s="21">
        <v>1601</v>
      </c>
      <c r="B114" s="21" t="s">
        <v>26</v>
      </c>
      <c r="C114" s="21" t="s">
        <v>409</v>
      </c>
      <c r="D114" s="21" t="s">
        <v>137</v>
      </c>
      <c r="E114" s="21" t="s">
        <v>327</v>
      </c>
      <c r="F114" s="25" t="str">
        <f>IF(ISBLANK(Table2[[#This Row],[unique_id]]), "", Table2[[#This Row],[unique_id]])</f>
        <v>ada_lamp</v>
      </c>
      <c r="G114" s="21" t="s">
        <v>204</v>
      </c>
      <c r="H114" s="21" t="s">
        <v>139</v>
      </c>
      <c r="I114" s="21" t="s">
        <v>132</v>
      </c>
      <c r="J114" s="21" t="s">
        <v>615</v>
      </c>
      <c r="K114" s="21" t="s">
        <v>1073</v>
      </c>
      <c r="M114" s="21" t="s">
        <v>136</v>
      </c>
      <c r="T114" s="27"/>
      <c r="V114" s="22"/>
      <c r="W114" s="22" t="s">
        <v>582</v>
      </c>
      <c r="X114" s="29">
        <v>100</v>
      </c>
      <c r="Y114" s="30" t="s">
        <v>927</v>
      </c>
      <c r="Z114" s="30" t="s">
        <v>1180</v>
      </c>
      <c r="AA114" s="30"/>
      <c r="AE114" s="21" t="s">
        <v>308</v>
      </c>
      <c r="AG114" s="22"/>
      <c r="AH114" s="22"/>
      <c r="AJ114" s="21" t="str">
        <f>IF(ISBLANK(AI114),  "", _xlfn.CONCAT("haas/entity/sensor/", LOWER(C114), "/", E114, "/config"))</f>
        <v/>
      </c>
      <c r="AK114" s="21" t="str">
        <f>IF(ISBLANK(AI114),  "", _xlfn.CONCAT(LOWER(C114), "/", E114))</f>
        <v/>
      </c>
      <c r="AS114" s="21"/>
      <c r="AT11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https://zigbee2mqtt.janeandgraham.com/#/group/100</v>
      </c>
      <c r="AV1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</v>
      </c>
      <c r="AW1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</v>
      </c>
      <c r="AX114" s="21" t="str">
        <f>Table2[[#This Row],[device_suggested_area]]</f>
        <v>Ada</v>
      </c>
      <c r="AY114" s="21" t="str">
        <f>IF(ISBLANK(Table2[[#This Row],[device_model]]), "", Table2[[#This Row],[device_suggested_area]])</f>
        <v>Ada</v>
      </c>
      <c r="AZ114" s="21" t="s">
        <v>615</v>
      </c>
      <c r="BA114" s="21" t="s">
        <v>661</v>
      </c>
      <c r="BB114" s="21" t="s">
        <v>409</v>
      </c>
      <c r="BC114" s="21" t="s">
        <v>658</v>
      </c>
      <c r="BD114" s="21" t="s">
        <v>130</v>
      </c>
      <c r="BE114" s="21" t="s">
        <v>840</v>
      </c>
      <c r="BH114" s="21"/>
      <c r="BI114" s="21"/>
      <c r="BJ1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5" spans="1:62" ht="16" hidden="1" customHeight="1">
      <c r="A115" s="21">
        <v>1602</v>
      </c>
      <c r="B115" s="21" t="s">
        <v>26</v>
      </c>
      <c r="C115" s="21" t="s">
        <v>409</v>
      </c>
      <c r="D115" s="21" t="s">
        <v>137</v>
      </c>
      <c r="E115" s="21" t="s">
        <v>1122</v>
      </c>
      <c r="F115" s="25" t="str">
        <f>IF(ISBLANK(Table2[[#This Row],[unique_id]]), "", Table2[[#This Row],[unique_id]])</f>
        <v>ada_lamp_bulb_1</v>
      </c>
      <c r="H115" s="21" t="s">
        <v>139</v>
      </c>
      <c r="O115" s="22" t="s">
        <v>959</v>
      </c>
      <c r="P115" s="21" t="s">
        <v>172</v>
      </c>
      <c r="Q115" s="21" t="s">
        <v>929</v>
      </c>
      <c r="R115" s="21" t="str">
        <f>Table2[[#This Row],[entity_domain]]</f>
        <v>Lights</v>
      </c>
      <c r="S115" s="21" t="str">
        <f>_xlfn.CONCAT( Table2[[#This Row],[device_suggested_area]], " ",Table2[[#This Row],[powercalc_group_3]])</f>
        <v>Ada Lights</v>
      </c>
      <c r="T115" s="27"/>
      <c r="V115" s="22"/>
      <c r="W115" s="22" t="s">
        <v>581</v>
      </c>
      <c r="X115" s="29">
        <v>100</v>
      </c>
      <c r="Y115" s="30" t="s">
        <v>925</v>
      </c>
      <c r="Z115" s="30" t="s">
        <v>1180</v>
      </c>
      <c r="AA115" s="30"/>
      <c r="AG115" s="22"/>
      <c r="AH115" s="22"/>
      <c r="AJ115" s="21" t="str">
        <f>IF(ISBLANK(AI115),  "", _xlfn.CONCAT("haas/entity/sensor/", LOWER(C115), "/", E115, "/config"))</f>
        <v/>
      </c>
      <c r="AK115" s="21" t="str">
        <f>IF(ISBLANK(AI115),  "", _xlfn.CONCAT(LOWER(C115), "/", E115))</f>
        <v/>
      </c>
      <c r="AS115" s="21"/>
      <c r="AT11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https://zigbee2mqtt.janeandgraham.com/#/device/0x0017880103433075</v>
      </c>
      <c r="AV1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ada-lamp-bulb-1</v>
      </c>
      <c r="AW1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Lamp Bulb 1</v>
      </c>
      <c r="AX115" s="21" t="str">
        <f>Table2[[#This Row],[device_suggested_area]]</f>
        <v>Ada</v>
      </c>
      <c r="AY115" s="21" t="str">
        <f>IF(ISBLANK(Table2[[#This Row],[device_model]]), "", Table2[[#This Row],[device_suggested_area]])</f>
        <v>Ada</v>
      </c>
      <c r="AZ115" s="21" t="s">
        <v>1208</v>
      </c>
      <c r="BA115" s="21" t="s">
        <v>661</v>
      </c>
      <c r="BB115" s="21" t="s">
        <v>409</v>
      </c>
      <c r="BC115" s="21" t="s">
        <v>658</v>
      </c>
      <c r="BD115" s="21" t="s">
        <v>130</v>
      </c>
      <c r="BE115" s="21" t="s">
        <v>840</v>
      </c>
      <c r="BH115" s="21" t="s">
        <v>588</v>
      </c>
      <c r="BI115" s="21"/>
      <c r="BJ1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"0x0017880103433075"]]</v>
      </c>
    </row>
    <row r="116" spans="1:62" ht="16" hidden="1" customHeight="1">
      <c r="A116" s="21">
        <v>1603</v>
      </c>
      <c r="B116" s="21" t="s">
        <v>26</v>
      </c>
      <c r="C116" s="21" t="s">
        <v>409</v>
      </c>
      <c r="D116" s="21" t="s">
        <v>137</v>
      </c>
      <c r="E116" s="21" t="s">
        <v>328</v>
      </c>
      <c r="F116" s="25" t="str">
        <f>IF(ISBLANK(Table2[[#This Row],[unique_id]]), "", Table2[[#This Row],[unique_id]])</f>
        <v>edwin_lamp</v>
      </c>
      <c r="G116" s="21" t="s">
        <v>214</v>
      </c>
      <c r="H116" s="21" t="s">
        <v>139</v>
      </c>
      <c r="I116" s="21" t="s">
        <v>132</v>
      </c>
      <c r="J116" s="21" t="s">
        <v>615</v>
      </c>
      <c r="K116" s="21" t="s">
        <v>1073</v>
      </c>
      <c r="M116" s="21" t="s">
        <v>136</v>
      </c>
      <c r="T116" s="27"/>
      <c r="V116" s="22"/>
      <c r="W116" s="22" t="s">
        <v>582</v>
      </c>
      <c r="X116" s="29">
        <v>101</v>
      </c>
      <c r="Y116" s="30" t="s">
        <v>927</v>
      </c>
      <c r="Z116" s="30" t="s">
        <v>1180</v>
      </c>
      <c r="AA116" s="30"/>
      <c r="AE116" s="21" t="s">
        <v>308</v>
      </c>
      <c r="AG116" s="22"/>
      <c r="AH116" s="22"/>
      <c r="AJ116" s="21" t="str">
        <f>IF(ISBLANK(AI116),  "", _xlfn.CONCAT("haas/entity/sensor/", LOWER(C116), "/", E116, "/config"))</f>
        <v/>
      </c>
      <c r="AK116" s="21" t="str">
        <f>IF(ISBLANK(AI116),  "", _xlfn.CONCAT(LOWER(C116), "/", E116))</f>
        <v/>
      </c>
      <c r="AS116" s="21"/>
      <c r="AT1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https://zigbee2mqtt.janeandgraham.com/#/group/101</v>
      </c>
      <c r="AV1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</v>
      </c>
      <c r="AW1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</v>
      </c>
      <c r="AX116" s="21" t="str">
        <f>Table2[[#This Row],[device_suggested_area]]</f>
        <v>Edwin</v>
      </c>
      <c r="AY116" s="21" t="str">
        <f>IF(ISBLANK(Table2[[#This Row],[device_model]]), "", Table2[[#This Row],[device_suggested_area]])</f>
        <v>Edwin</v>
      </c>
      <c r="AZ116" s="21" t="s">
        <v>615</v>
      </c>
      <c r="BA116" s="21" t="s">
        <v>661</v>
      </c>
      <c r="BB116" s="21" t="s">
        <v>409</v>
      </c>
      <c r="BC116" s="21" t="s">
        <v>658</v>
      </c>
      <c r="BD116" s="21" t="s">
        <v>127</v>
      </c>
      <c r="BE116" s="21" t="s">
        <v>840</v>
      </c>
      <c r="BH116" s="21"/>
      <c r="BI116" s="21"/>
      <c r="BJ1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7" spans="1:62" ht="16" hidden="1" customHeight="1">
      <c r="A117" s="21">
        <v>1604</v>
      </c>
      <c r="B117" s="21" t="s">
        <v>26</v>
      </c>
      <c r="C117" s="21" t="s">
        <v>409</v>
      </c>
      <c r="D117" s="21" t="s">
        <v>137</v>
      </c>
      <c r="E117" s="21" t="s">
        <v>1123</v>
      </c>
      <c r="F117" s="25" t="str">
        <f>IF(ISBLANK(Table2[[#This Row],[unique_id]]), "", Table2[[#This Row],[unique_id]])</f>
        <v>edwin_lamp_bulb_1</v>
      </c>
      <c r="H117" s="21" t="s">
        <v>139</v>
      </c>
      <c r="O117" s="22" t="s">
        <v>959</v>
      </c>
      <c r="P117" s="21" t="s">
        <v>172</v>
      </c>
      <c r="Q117" s="21" t="s">
        <v>929</v>
      </c>
      <c r="R117" s="21" t="str">
        <f>Table2[[#This Row],[entity_domain]]</f>
        <v>Lights</v>
      </c>
      <c r="S117" s="21" t="str">
        <f>_xlfn.CONCAT( Table2[[#This Row],[device_suggested_area]], " ",Table2[[#This Row],[powercalc_group_3]])</f>
        <v>Edwin Lights</v>
      </c>
      <c r="T117" s="27"/>
      <c r="V117" s="22"/>
      <c r="W117" s="22" t="s">
        <v>581</v>
      </c>
      <c r="X117" s="29">
        <v>101</v>
      </c>
      <c r="Y117" s="30" t="s">
        <v>925</v>
      </c>
      <c r="Z117" s="30" t="s">
        <v>1180</v>
      </c>
      <c r="AA117" s="30"/>
      <c r="AG117" s="22"/>
      <c r="AH117" s="22"/>
      <c r="AJ117" s="21" t="str">
        <f>IF(ISBLANK(AI117),  "", _xlfn.CONCAT("haas/entity/sensor/", LOWER(C117), "/", E117, "/config"))</f>
        <v/>
      </c>
      <c r="AK117" s="21" t="str">
        <f>IF(ISBLANK(AI117),  "", _xlfn.CONCAT(LOWER(C117), "/", E117))</f>
        <v/>
      </c>
      <c r="AS117" s="21"/>
      <c r="AT11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https://zigbee2mqtt.janeandgraham.com/#/device/0x0017880102b8fd87</v>
      </c>
      <c r="AV1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edwin-lamp-bulb-1</v>
      </c>
      <c r="AW1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Lamp Bulb 1</v>
      </c>
      <c r="AX117" s="21" t="str">
        <f>Table2[[#This Row],[device_suggested_area]]</f>
        <v>Edwin</v>
      </c>
      <c r="AY117" s="21" t="str">
        <f>IF(ISBLANK(Table2[[#This Row],[device_model]]), "", Table2[[#This Row],[device_suggested_area]])</f>
        <v>Edwin</v>
      </c>
      <c r="AZ117" s="21" t="s">
        <v>1208</v>
      </c>
      <c r="BA117" s="21" t="s">
        <v>661</v>
      </c>
      <c r="BB117" s="21" t="s">
        <v>409</v>
      </c>
      <c r="BC117" s="21" t="s">
        <v>658</v>
      </c>
      <c r="BD117" s="21" t="s">
        <v>127</v>
      </c>
      <c r="BE117" s="21" t="s">
        <v>840</v>
      </c>
      <c r="BH117" s="21" t="s">
        <v>613</v>
      </c>
      <c r="BI117" s="21"/>
      <c r="BJ1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"0x0017880102b8fd87"]]</v>
      </c>
    </row>
    <row r="118" spans="1:62" ht="16" hidden="1" customHeight="1">
      <c r="A118" s="21">
        <v>1605</v>
      </c>
      <c r="B118" s="21" t="s">
        <v>26</v>
      </c>
      <c r="C118" s="21" t="s">
        <v>133</v>
      </c>
      <c r="D118" s="21" t="s">
        <v>137</v>
      </c>
      <c r="E118" s="21" t="s">
        <v>482</v>
      </c>
      <c r="F118" s="25" t="str">
        <f>IF(ISBLANK(Table2[[#This Row],[unique_id]]), "", Table2[[#This Row],[unique_id]])</f>
        <v>edwin_fan</v>
      </c>
      <c r="G118" s="21" t="s">
        <v>199</v>
      </c>
      <c r="H118" s="21" t="s">
        <v>139</v>
      </c>
      <c r="I118" s="21" t="s">
        <v>132</v>
      </c>
      <c r="J118" s="21" t="s">
        <v>889</v>
      </c>
      <c r="M118" s="21" t="s">
        <v>136</v>
      </c>
      <c r="O118" s="22" t="s">
        <v>959</v>
      </c>
      <c r="P118" s="21" t="s">
        <v>172</v>
      </c>
      <c r="Q118" s="21" t="s">
        <v>929</v>
      </c>
      <c r="R118" s="21" t="str">
        <f>Table2[[#This Row],[entity_domain]]</f>
        <v>Lights</v>
      </c>
      <c r="S118" s="21" t="str">
        <f>_xlfn.CONCAT( Table2[[#This Row],[device_suggested_area]], " ",Table2[[#This Row],[powercalc_group_3]])</f>
        <v>Edwin Lights</v>
      </c>
      <c r="T118" s="27" t="s">
        <v>943</v>
      </c>
      <c r="V118" s="22"/>
      <c r="W118" s="22"/>
      <c r="X118" s="22"/>
      <c r="Y118" s="22"/>
      <c r="AE118" s="21" t="s">
        <v>308</v>
      </c>
      <c r="AG118" s="22"/>
      <c r="AH118" s="22"/>
      <c r="AJ118" s="21" t="str">
        <f>IF(ISBLANK(AI118),  "", _xlfn.CONCAT("haas/entity/sensor/", LOWER(C118), "/", E118, "/config"))</f>
        <v/>
      </c>
      <c r="AK118" s="21" t="str">
        <f>IF(ISBLANK(AI118),  "", _xlfn.CONCAT(LOWER(C118), "/", E118))</f>
        <v/>
      </c>
      <c r="AS118" s="21"/>
      <c r="AT118" s="23"/>
      <c r="AU118" s="22"/>
      <c r="AV1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18" s="21" t="str">
        <f>IF(ISBLANK(Table2[[#This Row],[device_model]]), "", Table2[[#This Row],[device_suggested_area]])</f>
        <v/>
      </c>
      <c r="BC118" s="22"/>
      <c r="BD118" s="21" t="s">
        <v>127</v>
      </c>
      <c r="BH118" s="21"/>
      <c r="BI118" s="21"/>
      <c r="BJ1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19" spans="1:62" ht="16" hidden="1" customHeight="1">
      <c r="A119" s="21">
        <v>1606</v>
      </c>
      <c r="B119" s="21" t="s">
        <v>26</v>
      </c>
      <c r="C119" s="21" t="s">
        <v>409</v>
      </c>
      <c r="D119" s="21" t="s">
        <v>137</v>
      </c>
      <c r="E119" s="21" t="s">
        <v>474</v>
      </c>
      <c r="F119" s="25" t="str">
        <f>IF(ISBLANK(Table2[[#This Row],[unique_id]]), "", Table2[[#This Row],[unique_id]])</f>
        <v>edwin_night_light</v>
      </c>
      <c r="G119" s="21" t="s">
        <v>473</v>
      </c>
      <c r="H119" s="21" t="s">
        <v>139</v>
      </c>
      <c r="I119" s="21" t="s">
        <v>132</v>
      </c>
      <c r="J119" s="21" t="s">
        <v>616</v>
      </c>
      <c r="K119" s="21" t="s">
        <v>1070</v>
      </c>
      <c r="M119" s="21" t="s">
        <v>136</v>
      </c>
      <c r="T119" s="27"/>
      <c r="V119" s="22"/>
      <c r="W119" s="22" t="s">
        <v>582</v>
      </c>
      <c r="X119" s="29">
        <v>102</v>
      </c>
      <c r="Y119" s="30" t="s">
        <v>927</v>
      </c>
      <c r="Z119" s="30" t="s">
        <v>1181</v>
      </c>
      <c r="AA119" s="30"/>
      <c r="AE119" s="21" t="s">
        <v>308</v>
      </c>
      <c r="AG119" s="22"/>
      <c r="AH119" s="22"/>
      <c r="AJ119" s="21" t="str">
        <f>IF(ISBLANK(AI119),  "", _xlfn.CONCAT("haas/entity/sensor/", LOWER(C119), "/", E119, "/config"))</f>
        <v/>
      </c>
      <c r="AK119" s="21" t="str">
        <f>IF(ISBLANK(AI119),  "", _xlfn.CONCAT(LOWER(C119), "/", E119))</f>
        <v/>
      </c>
      <c r="AS119" s="21"/>
      <c r="AT11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https://zigbee2mqtt.janeandgraham.com/#/group/102</v>
      </c>
      <c r="AV1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</v>
      </c>
      <c r="AW1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</v>
      </c>
      <c r="AX119" s="21" t="str">
        <f>Table2[[#This Row],[device_suggested_area]]</f>
        <v>Edwin</v>
      </c>
      <c r="AY119" s="21" t="str">
        <f>IF(ISBLANK(Table2[[#This Row],[device_model]]), "", Table2[[#This Row],[device_suggested_area]])</f>
        <v>Edwin</v>
      </c>
      <c r="AZ119" s="21" t="s">
        <v>616</v>
      </c>
      <c r="BA119" s="21" t="s">
        <v>579</v>
      </c>
      <c r="BB119" s="21" t="s">
        <v>409</v>
      </c>
      <c r="BC119" s="21" t="s">
        <v>580</v>
      </c>
      <c r="BD119" s="21" t="s">
        <v>127</v>
      </c>
      <c r="BE119" s="21" t="s">
        <v>840</v>
      </c>
      <c r="BH119" s="21"/>
      <c r="BI119" s="21"/>
      <c r="BJ1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0" spans="1:62" ht="16" hidden="1" customHeight="1">
      <c r="A120" s="21">
        <v>1607</v>
      </c>
      <c r="B120" s="21" t="s">
        <v>26</v>
      </c>
      <c r="C120" s="21" t="s">
        <v>409</v>
      </c>
      <c r="D120" s="21" t="s">
        <v>137</v>
      </c>
      <c r="E120" s="21" t="s">
        <v>1124</v>
      </c>
      <c r="F120" s="25" t="str">
        <f>IF(ISBLANK(Table2[[#This Row],[unique_id]]), "", Table2[[#This Row],[unique_id]])</f>
        <v>edwin_night_light_bulb_1</v>
      </c>
      <c r="H120" s="21" t="s">
        <v>139</v>
      </c>
      <c r="O120" s="22" t="s">
        <v>959</v>
      </c>
      <c r="P120" s="21" t="s">
        <v>172</v>
      </c>
      <c r="Q120" s="21" t="s">
        <v>929</v>
      </c>
      <c r="R120" s="21" t="str">
        <f>Table2[[#This Row],[entity_domain]]</f>
        <v>Lights</v>
      </c>
      <c r="S120" s="21" t="str">
        <f>_xlfn.CONCAT( Table2[[#This Row],[device_suggested_area]], " ",Table2[[#This Row],[powercalc_group_3]])</f>
        <v>Edwin Lights</v>
      </c>
      <c r="T120" s="27"/>
      <c r="V120" s="22"/>
      <c r="W120" s="22" t="s">
        <v>581</v>
      </c>
      <c r="X120" s="29">
        <v>102</v>
      </c>
      <c r="Y120" s="30" t="s">
        <v>925</v>
      </c>
      <c r="Z120" s="30" t="s">
        <v>1181</v>
      </c>
      <c r="AA120" s="30"/>
      <c r="AG120" s="22"/>
      <c r="AH120" s="22"/>
      <c r="AJ120" s="21" t="str">
        <f>IF(ISBLANK(AI120),  "", _xlfn.CONCAT("haas/entity/sensor/", LOWER(C120), "/", E120, "/config"))</f>
        <v/>
      </c>
      <c r="AK120" s="21" t="str">
        <f>IF(ISBLANK(AI120),  "", _xlfn.CONCAT(LOWER(C120), "/", E120))</f>
        <v/>
      </c>
      <c r="AS120" s="21"/>
      <c r="AT12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https://zigbee2mqtt.janeandgraham.com/#/device/0x001788010343c36f</v>
      </c>
      <c r="AV1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edwin-night-light-bulb-1</v>
      </c>
      <c r="AW1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Night Light Bulb 1</v>
      </c>
      <c r="AX120" s="21" t="str">
        <f>Table2[[#This Row],[device_suggested_area]]</f>
        <v>Edwin</v>
      </c>
      <c r="AY120" s="21" t="str">
        <f>IF(ISBLANK(Table2[[#This Row],[device_model]]), "", Table2[[#This Row],[device_suggested_area]])</f>
        <v>Edwin</v>
      </c>
      <c r="AZ120" s="21" t="s">
        <v>1209</v>
      </c>
      <c r="BA120" s="21" t="s">
        <v>579</v>
      </c>
      <c r="BB120" s="21" t="s">
        <v>409</v>
      </c>
      <c r="BC120" s="21" t="s">
        <v>580</v>
      </c>
      <c r="BD120" s="21" t="s">
        <v>127</v>
      </c>
      <c r="BE120" s="21" t="s">
        <v>840</v>
      </c>
      <c r="BH120" s="21" t="s">
        <v>589</v>
      </c>
      <c r="BI120" s="21"/>
      <c r="BJ1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"0x001788010343c36f"]]</v>
      </c>
    </row>
    <row r="121" spans="1:62" ht="16" hidden="1" customHeight="1">
      <c r="A121" s="21">
        <v>1608</v>
      </c>
      <c r="B121" s="21" t="s">
        <v>26</v>
      </c>
      <c r="C121" s="21" t="s">
        <v>409</v>
      </c>
      <c r="D121" s="21" t="s">
        <v>137</v>
      </c>
      <c r="E121" s="21" t="s">
        <v>316</v>
      </c>
      <c r="F121" s="25" t="str">
        <f>IF(ISBLANK(Table2[[#This Row],[unique_id]]), "", Table2[[#This Row],[unique_id]])</f>
        <v>hallway_main</v>
      </c>
      <c r="G121" s="21" t="s">
        <v>209</v>
      </c>
      <c r="H121" s="21" t="s">
        <v>139</v>
      </c>
      <c r="I121" s="21" t="s">
        <v>132</v>
      </c>
      <c r="J121" s="21" t="s">
        <v>891</v>
      </c>
      <c r="K121" s="21" t="s">
        <v>1109</v>
      </c>
      <c r="M121" s="21" t="s">
        <v>136</v>
      </c>
      <c r="T121" s="27"/>
      <c r="V121" s="22"/>
      <c r="W121" s="22" t="s">
        <v>582</v>
      </c>
      <c r="X121" s="29">
        <v>103</v>
      </c>
      <c r="Y121" s="30" t="s">
        <v>927</v>
      </c>
      <c r="Z121" s="30" t="s">
        <v>1182</v>
      </c>
      <c r="AA121" s="30"/>
      <c r="AE121" s="21" t="s">
        <v>308</v>
      </c>
      <c r="AG121" s="22"/>
      <c r="AH121" s="22"/>
      <c r="AJ121" s="21" t="str">
        <f>IF(ISBLANK(AI121),  "", _xlfn.CONCAT("haas/entity/sensor/", LOWER(C121), "/", E121, "/config"))</f>
        <v/>
      </c>
      <c r="AK121" s="21" t="str">
        <f>IF(ISBLANK(AI121),  "", _xlfn.CONCAT(LOWER(C121), "/", E121))</f>
        <v/>
      </c>
      <c r="AS121" s="21"/>
      <c r="AT12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https://zigbee2mqtt.janeandgraham.com/#/group/103</v>
      </c>
      <c r="AV1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</v>
      </c>
      <c r="AW1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</v>
      </c>
      <c r="AX121" s="21" t="str">
        <f>Table2[[#This Row],[device_suggested_area]]</f>
        <v>Hallway</v>
      </c>
      <c r="AY121" s="21" t="str">
        <f>IF(ISBLANK(Table2[[#This Row],[device_model]]), "", Table2[[#This Row],[device_suggested_area]])</f>
        <v>Hallway</v>
      </c>
      <c r="AZ121" s="21" t="s">
        <v>1210</v>
      </c>
      <c r="BA121" s="21" t="s">
        <v>579</v>
      </c>
      <c r="BB121" s="21" t="s">
        <v>409</v>
      </c>
      <c r="BC121" s="21" t="s">
        <v>580</v>
      </c>
      <c r="BD121" s="21" t="s">
        <v>443</v>
      </c>
      <c r="BH121" s="21"/>
      <c r="BI121" s="21"/>
      <c r="BJ1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2" spans="1:62" ht="16" hidden="1" customHeight="1">
      <c r="A122" s="21">
        <v>1609</v>
      </c>
      <c r="B122" s="21" t="s">
        <v>26</v>
      </c>
      <c r="C122" s="21" t="s">
        <v>409</v>
      </c>
      <c r="D122" s="21" t="s">
        <v>137</v>
      </c>
      <c r="E122" s="21" t="s">
        <v>1125</v>
      </c>
      <c r="F122" s="25" t="str">
        <f>IF(ISBLANK(Table2[[#This Row],[unique_id]]), "", Table2[[#This Row],[unique_id]])</f>
        <v>hallway_main_bulb_1</v>
      </c>
      <c r="H122" s="21" t="s">
        <v>139</v>
      </c>
      <c r="O122" s="22" t="s">
        <v>959</v>
      </c>
      <c r="P122" s="21" t="s">
        <v>172</v>
      </c>
      <c r="Q122" s="21" t="s">
        <v>929</v>
      </c>
      <c r="R122" s="21" t="str">
        <f>Table2[[#This Row],[entity_domain]]</f>
        <v>Lights</v>
      </c>
      <c r="S122" s="21" t="str">
        <f>_xlfn.CONCAT( Table2[[#This Row],[device_suggested_area]], " ",Table2[[#This Row],[powercalc_group_3]])</f>
        <v>Hallway Lights</v>
      </c>
      <c r="T122" s="27"/>
      <c r="V122" s="22"/>
      <c r="W122" s="22" t="s">
        <v>581</v>
      </c>
      <c r="X122" s="29">
        <v>103</v>
      </c>
      <c r="Y122" s="30" t="s">
        <v>925</v>
      </c>
      <c r="Z122" s="30" t="s">
        <v>1182</v>
      </c>
      <c r="AA122" s="30"/>
      <c r="AG122" s="22"/>
      <c r="AH122" s="22"/>
      <c r="AJ122" s="21" t="str">
        <f>IF(ISBLANK(AI122),  "", _xlfn.CONCAT("haas/entity/sensor/", LOWER(C122), "/", E122, "/config"))</f>
        <v/>
      </c>
      <c r="AK122" s="21" t="str">
        <f>IF(ISBLANK(AI122),  "", _xlfn.CONCAT(LOWER(C122), "/", E122))</f>
        <v/>
      </c>
      <c r="AS122" s="21"/>
      <c r="AT12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https://zigbee2mqtt.janeandgraham.com/#/device/0x00178801043283b0</v>
      </c>
      <c r="AV1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hallway-main-bulb-1</v>
      </c>
      <c r="AW1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1</v>
      </c>
      <c r="AX122" s="21" t="str">
        <f>Table2[[#This Row],[device_suggested_area]]</f>
        <v>Hallway</v>
      </c>
      <c r="AY122" s="21" t="str">
        <f>IF(ISBLANK(Table2[[#This Row],[device_model]]), "", Table2[[#This Row],[device_suggested_area]])</f>
        <v>Hallway</v>
      </c>
      <c r="AZ122" s="21" t="s">
        <v>1211</v>
      </c>
      <c r="BA122" s="21" t="s">
        <v>579</v>
      </c>
      <c r="BB122" s="21" t="s">
        <v>409</v>
      </c>
      <c r="BC122" s="21" t="s">
        <v>580</v>
      </c>
      <c r="BD122" s="21" t="s">
        <v>443</v>
      </c>
      <c r="BH122" s="21" t="s">
        <v>590</v>
      </c>
      <c r="BI122" s="21"/>
      <c r="BJ1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"0x00178801043283b0"]]</v>
      </c>
    </row>
    <row r="123" spans="1:62" ht="16" hidden="1" customHeight="1">
      <c r="A123" s="21">
        <v>1610</v>
      </c>
      <c r="B123" s="21" t="s">
        <v>26</v>
      </c>
      <c r="C123" s="21" t="s">
        <v>409</v>
      </c>
      <c r="D123" s="21" t="s">
        <v>137</v>
      </c>
      <c r="E123" s="21" t="s">
        <v>1126</v>
      </c>
      <c r="F123" s="25" t="str">
        <f>IF(ISBLANK(Table2[[#This Row],[unique_id]]), "", Table2[[#This Row],[unique_id]])</f>
        <v>hallway_main_bulb_2</v>
      </c>
      <c r="H123" s="21" t="s">
        <v>139</v>
      </c>
      <c r="O123" s="22" t="s">
        <v>959</v>
      </c>
      <c r="P123" s="21" t="s">
        <v>172</v>
      </c>
      <c r="Q123" s="21" t="s">
        <v>929</v>
      </c>
      <c r="R123" s="21" t="str">
        <f>Table2[[#This Row],[entity_domain]]</f>
        <v>Lights</v>
      </c>
      <c r="S123" s="21" t="str">
        <f>_xlfn.CONCAT( Table2[[#This Row],[device_suggested_area]], " ",Table2[[#This Row],[powercalc_group_3]])</f>
        <v>Hallway Lights</v>
      </c>
      <c r="T123" s="27"/>
      <c r="V123" s="22"/>
      <c r="W123" s="22" t="s">
        <v>581</v>
      </c>
      <c r="X123" s="29">
        <v>103</v>
      </c>
      <c r="Y123" s="30" t="s">
        <v>925</v>
      </c>
      <c r="Z123" s="30" t="s">
        <v>1182</v>
      </c>
      <c r="AA123" s="30"/>
      <c r="AG123" s="22"/>
      <c r="AH123" s="22"/>
      <c r="AJ123" s="21" t="str">
        <f>IF(ISBLANK(AI123),  "", _xlfn.CONCAT("haas/entity/sensor/", LOWER(C123), "/", E123, "/config"))</f>
        <v/>
      </c>
      <c r="AK123" s="21" t="str">
        <f>IF(ISBLANK(AI123),  "", _xlfn.CONCAT(LOWER(C123), "/", E123))</f>
        <v/>
      </c>
      <c r="AS123" s="21"/>
      <c r="AT12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https://zigbee2mqtt.janeandgraham.com/#/device/0x0017880104329975</v>
      </c>
      <c r="AV1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hallway-main-bulb-2</v>
      </c>
      <c r="AW1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2</v>
      </c>
      <c r="AX123" s="21" t="str">
        <f>Table2[[#This Row],[device_suggested_area]]</f>
        <v>Hallway</v>
      </c>
      <c r="AY123" s="21" t="str">
        <f>IF(ISBLANK(Table2[[#This Row],[device_model]]), "", Table2[[#This Row],[device_suggested_area]])</f>
        <v>Hallway</v>
      </c>
      <c r="AZ123" s="21" t="s">
        <v>1212</v>
      </c>
      <c r="BA123" s="21" t="s">
        <v>579</v>
      </c>
      <c r="BB123" s="21" t="s">
        <v>409</v>
      </c>
      <c r="BC123" s="21" t="s">
        <v>580</v>
      </c>
      <c r="BD123" s="21" t="s">
        <v>443</v>
      </c>
      <c r="BH123" s="21" t="s">
        <v>591</v>
      </c>
      <c r="BI123" s="21"/>
      <c r="BJ1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"0x0017880104329975"]]</v>
      </c>
    </row>
    <row r="124" spans="1:62" ht="16" hidden="1" customHeight="1">
      <c r="A124" s="21">
        <v>1611</v>
      </c>
      <c r="B124" s="21" t="s">
        <v>26</v>
      </c>
      <c r="C124" s="21" t="s">
        <v>409</v>
      </c>
      <c r="D124" s="21" t="s">
        <v>137</v>
      </c>
      <c r="E124" s="21" t="s">
        <v>1127</v>
      </c>
      <c r="F124" s="25" t="str">
        <f>IF(ISBLANK(Table2[[#This Row],[unique_id]]), "", Table2[[#This Row],[unique_id]])</f>
        <v>hallway_main_bulb_3</v>
      </c>
      <c r="H124" s="21" t="s">
        <v>139</v>
      </c>
      <c r="O124" s="22" t="s">
        <v>959</v>
      </c>
      <c r="P124" s="21" t="s">
        <v>172</v>
      </c>
      <c r="Q124" s="21" t="s">
        <v>929</v>
      </c>
      <c r="R124" s="21" t="str">
        <f>Table2[[#This Row],[entity_domain]]</f>
        <v>Lights</v>
      </c>
      <c r="S124" s="21" t="str">
        <f>_xlfn.CONCAT( Table2[[#This Row],[device_suggested_area]], " ",Table2[[#This Row],[powercalc_group_3]])</f>
        <v>Hallway Lights</v>
      </c>
      <c r="T124" s="27"/>
      <c r="V124" s="22"/>
      <c r="W124" s="22" t="s">
        <v>581</v>
      </c>
      <c r="X124" s="29">
        <v>103</v>
      </c>
      <c r="Y124" s="30" t="s">
        <v>925</v>
      </c>
      <c r="Z124" s="30" t="s">
        <v>1182</v>
      </c>
      <c r="AA124" s="30"/>
      <c r="AG124" s="22"/>
      <c r="AH124" s="22"/>
      <c r="AJ124" s="21" t="str">
        <f>IF(ISBLANK(AI124),  "", _xlfn.CONCAT("haas/entity/sensor/", LOWER(C124), "/", E124, "/config"))</f>
        <v/>
      </c>
      <c r="AK124" s="21" t="str">
        <f>IF(ISBLANK(AI124),  "", _xlfn.CONCAT(LOWER(C124), "/", E124))</f>
        <v/>
      </c>
      <c r="AS124" s="21"/>
      <c r="AT12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https://zigbee2mqtt.janeandgraham.com/#/device/0x001788010432996f</v>
      </c>
      <c r="AV1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hallway-main-bulb-3</v>
      </c>
      <c r="AW1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3</v>
      </c>
      <c r="AX124" s="21" t="str">
        <f>Table2[[#This Row],[device_suggested_area]]</f>
        <v>Hallway</v>
      </c>
      <c r="AY124" s="21" t="str">
        <f>IF(ISBLANK(Table2[[#This Row],[device_model]]), "", Table2[[#This Row],[device_suggested_area]])</f>
        <v>Hallway</v>
      </c>
      <c r="AZ124" s="21" t="s">
        <v>1213</v>
      </c>
      <c r="BA124" s="21" t="s">
        <v>579</v>
      </c>
      <c r="BB124" s="21" t="s">
        <v>409</v>
      </c>
      <c r="BC124" s="21" t="s">
        <v>580</v>
      </c>
      <c r="BD124" s="21" t="s">
        <v>443</v>
      </c>
      <c r="BH124" s="21" t="s">
        <v>592</v>
      </c>
      <c r="BI124" s="21"/>
      <c r="BJ1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"0x001788010432996f"]]</v>
      </c>
    </row>
    <row r="125" spans="1:62" ht="16" hidden="1" customHeight="1">
      <c r="A125" s="21">
        <v>1612</v>
      </c>
      <c r="B125" s="21" t="s">
        <v>26</v>
      </c>
      <c r="C125" s="21" t="s">
        <v>409</v>
      </c>
      <c r="D125" s="21" t="s">
        <v>137</v>
      </c>
      <c r="E125" s="21" t="s">
        <v>1128</v>
      </c>
      <c r="F125" s="25" t="str">
        <f>IF(ISBLANK(Table2[[#This Row],[unique_id]]), "", Table2[[#This Row],[unique_id]])</f>
        <v>hallway_main_bulb_4</v>
      </c>
      <c r="H125" s="21" t="s">
        <v>139</v>
      </c>
      <c r="O125" s="22" t="s">
        <v>959</v>
      </c>
      <c r="P125" s="21" t="s">
        <v>172</v>
      </c>
      <c r="Q125" s="21" t="s">
        <v>929</v>
      </c>
      <c r="R125" s="21" t="str">
        <f>Table2[[#This Row],[entity_domain]]</f>
        <v>Lights</v>
      </c>
      <c r="S125" s="21" t="str">
        <f>_xlfn.CONCAT( Table2[[#This Row],[device_suggested_area]], " ",Table2[[#This Row],[powercalc_group_3]])</f>
        <v>Hallway Lights</v>
      </c>
      <c r="T125" s="27"/>
      <c r="V125" s="22"/>
      <c r="W125" s="22" t="s">
        <v>581</v>
      </c>
      <c r="X125" s="29">
        <v>103</v>
      </c>
      <c r="Y125" s="30" t="s">
        <v>925</v>
      </c>
      <c r="Z125" s="30" t="s">
        <v>1182</v>
      </c>
      <c r="AA125" s="30"/>
      <c r="AG125" s="22"/>
      <c r="AH125" s="22"/>
      <c r="AJ125" s="21" t="str">
        <f>IF(ISBLANK(AI125),  "", _xlfn.CONCAT("haas/entity/sensor/", LOWER(C125), "/", E125, "/config"))</f>
        <v/>
      </c>
      <c r="AK125" s="21" t="str">
        <f>IF(ISBLANK(AI125),  "", _xlfn.CONCAT(LOWER(C125), "/", E125))</f>
        <v/>
      </c>
      <c r="AS125" s="21"/>
      <c r="AT12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https://zigbee2mqtt.janeandgraham.com/#/device/0x001788010444db4e</v>
      </c>
      <c r="AV1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hallway-main-bulb-4</v>
      </c>
      <c r="AW1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Main Bulb 4</v>
      </c>
      <c r="AX125" s="21" t="str">
        <f>Table2[[#This Row],[device_suggested_area]]</f>
        <v>Hallway</v>
      </c>
      <c r="AY125" s="21" t="str">
        <f>IF(ISBLANK(Table2[[#This Row],[device_model]]), "", Table2[[#This Row],[device_suggested_area]])</f>
        <v>Hallway</v>
      </c>
      <c r="AZ125" s="21" t="s">
        <v>1214</v>
      </c>
      <c r="BA125" s="21" t="s">
        <v>579</v>
      </c>
      <c r="BB125" s="21" t="s">
        <v>409</v>
      </c>
      <c r="BC125" s="21" t="s">
        <v>580</v>
      </c>
      <c r="BD125" s="21" t="s">
        <v>443</v>
      </c>
      <c r="BH125" s="21" t="s">
        <v>593</v>
      </c>
      <c r="BI125" s="21"/>
      <c r="BJ1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"0x001788010444db4e"]]</v>
      </c>
    </row>
    <row r="126" spans="1:62" ht="16" hidden="1" customHeight="1">
      <c r="A126" s="21">
        <v>1613</v>
      </c>
      <c r="B126" s="21" t="s">
        <v>26</v>
      </c>
      <c r="C126" s="21" t="s">
        <v>537</v>
      </c>
      <c r="D126" s="21" t="s">
        <v>137</v>
      </c>
      <c r="E126" s="21" t="s">
        <v>1041</v>
      </c>
      <c r="F126" s="25" t="str">
        <f>IF(ISBLANK(Table2[[#This Row],[unique_id]]), "", Table2[[#This Row],[unique_id]])</f>
        <v>hallway_sconces</v>
      </c>
      <c r="G126" s="21" t="s">
        <v>1043</v>
      </c>
      <c r="H126" s="21" t="s">
        <v>139</v>
      </c>
      <c r="I126" s="21" t="s">
        <v>132</v>
      </c>
      <c r="J126" s="21" t="s">
        <v>1033</v>
      </c>
      <c r="K126" s="21" t="s">
        <v>1109</v>
      </c>
      <c r="M126" s="21" t="s">
        <v>136</v>
      </c>
      <c r="T126" s="27"/>
      <c r="V126" s="22"/>
      <c r="W126" s="22" t="s">
        <v>582</v>
      </c>
      <c r="X126" s="29">
        <v>120</v>
      </c>
      <c r="Y126" s="30" t="s">
        <v>927</v>
      </c>
      <c r="Z126" s="22" t="s">
        <v>1183</v>
      </c>
      <c r="AE126" s="21" t="s">
        <v>308</v>
      </c>
      <c r="AG126" s="22"/>
      <c r="AH126" s="22"/>
      <c r="AJ126" s="21" t="str">
        <f>IF(ISBLANK(AI126),  "", _xlfn.CONCAT("haas/entity/sensor/", LOWER(C126), "/", E126, "/config"))</f>
        <v/>
      </c>
      <c r="AK126" s="21" t="str">
        <f>IF(ISBLANK(AI126),  "", _xlfn.CONCAT(LOWER(C126), "/", E126))</f>
        <v/>
      </c>
      <c r="AS126" s="21"/>
      <c r="AT126" s="23"/>
      <c r="AV1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</v>
      </c>
      <c r="AW1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</v>
      </c>
      <c r="AX126" s="21" t="str">
        <f>Table2[[#This Row],[device_suggested_area]]</f>
        <v>Hallway</v>
      </c>
      <c r="AY126" s="21" t="str">
        <f>IF(ISBLANK(Table2[[#This Row],[device_model]]), "", Table2[[#This Row],[device_suggested_area]])</f>
        <v>Hallway</v>
      </c>
      <c r="AZ126" s="21" t="s">
        <v>1033</v>
      </c>
      <c r="BA126" s="21" t="s">
        <v>1036</v>
      </c>
      <c r="BB126" s="21" t="s">
        <v>537</v>
      </c>
      <c r="BC126" s="21" t="s">
        <v>1034</v>
      </c>
      <c r="BD126" s="21" t="s">
        <v>443</v>
      </c>
      <c r="BH126" s="21"/>
      <c r="BI126" s="21"/>
      <c r="BJ1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27" spans="1:62" ht="16" hidden="1" customHeight="1">
      <c r="A127" s="21">
        <v>1614</v>
      </c>
      <c r="B127" s="21" t="s">
        <v>26</v>
      </c>
      <c r="C127" s="21" t="s">
        <v>537</v>
      </c>
      <c r="D127" s="21" t="s">
        <v>137</v>
      </c>
      <c r="E127" s="21" t="s">
        <v>1042</v>
      </c>
      <c r="F127" s="25" t="str">
        <f>IF(ISBLANK(Table2[[#This Row],[unique_id]]), "", Table2[[#This Row],[unique_id]])</f>
        <v>hallway_sconces_bulb_1</v>
      </c>
      <c r="H127" s="21" t="s">
        <v>139</v>
      </c>
      <c r="O127" s="22" t="s">
        <v>959</v>
      </c>
      <c r="P127" s="21" t="s">
        <v>172</v>
      </c>
      <c r="Q127" s="21" t="s">
        <v>929</v>
      </c>
      <c r="R127" s="21" t="str">
        <f>Table2[[#This Row],[entity_domain]]</f>
        <v>Lights</v>
      </c>
      <c r="S127" s="21" t="str">
        <f>_xlfn.CONCAT( Table2[[#This Row],[device_suggested_area]], " ",Table2[[#This Row],[powercalc_group_3]])</f>
        <v>Hallway Lights</v>
      </c>
      <c r="T127" s="27"/>
      <c r="V127" s="22"/>
      <c r="W127" s="22" t="s">
        <v>581</v>
      </c>
      <c r="X127" s="29">
        <v>120</v>
      </c>
      <c r="Y127" s="30" t="s">
        <v>925</v>
      </c>
      <c r="Z127" s="22" t="s">
        <v>1183</v>
      </c>
      <c r="AG127" s="22"/>
      <c r="AH127" s="22"/>
      <c r="AJ127" s="21" t="str">
        <f>IF(ISBLANK(AI127),  "", _xlfn.CONCAT("haas/entity/sensor/", LOWER(C127), "/", E127, "/config"))</f>
        <v/>
      </c>
      <c r="AK127" s="21" t="str">
        <f>IF(ISBLANK(AI127),  "", _xlfn.CONCAT(LOWER(C127), "/", E127))</f>
        <v/>
      </c>
      <c r="AS127" s="21"/>
      <c r="AT127" s="23"/>
      <c r="AV1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hallway-sconces-bulb-1</v>
      </c>
      <c r="AW1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1</v>
      </c>
      <c r="AX127" s="21" t="str">
        <f>Table2[[#This Row],[device_suggested_area]]</f>
        <v>Hallway</v>
      </c>
      <c r="AY127" s="21" t="str">
        <f>IF(ISBLANK(Table2[[#This Row],[device_model]]), "", Table2[[#This Row],[device_suggested_area]])</f>
        <v>Hallway</v>
      </c>
      <c r="AZ127" s="21" t="s">
        <v>1197</v>
      </c>
      <c r="BA127" s="21" t="s">
        <v>1036</v>
      </c>
      <c r="BB127" s="21" t="s">
        <v>537</v>
      </c>
      <c r="BC127" s="21" t="s">
        <v>1034</v>
      </c>
      <c r="BD127" s="21" t="s">
        <v>443</v>
      </c>
      <c r="BH127" s="21" t="s">
        <v>1044</v>
      </c>
      <c r="BI127" s="21"/>
      <c r="BJ1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"0x2c1165fffe12d5c4"]]</v>
      </c>
    </row>
    <row r="128" spans="1:62" ht="16" hidden="1" customHeight="1">
      <c r="A128" s="21">
        <v>1615</v>
      </c>
      <c r="B128" s="21" t="s">
        <v>26</v>
      </c>
      <c r="C128" s="21" t="s">
        <v>537</v>
      </c>
      <c r="D128" s="21" t="s">
        <v>137</v>
      </c>
      <c r="E128" s="21" t="s">
        <v>1042</v>
      </c>
      <c r="F128" s="25" t="str">
        <f>IF(ISBLANK(Table2[[#This Row],[unique_id]]), "", Table2[[#This Row],[unique_id]])</f>
        <v>hallway_sconces_bulb_1</v>
      </c>
      <c r="H128" s="21" t="s">
        <v>139</v>
      </c>
      <c r="O128" s="22" t="s">
        <v>959</v>
      </c>
      <c r="P128" s="21" t="s">
        <v>172</v>
      </c>
      <c r="Q128" s="21" t="s">
        <v>929</v>
      </c>
      <c r="R128" s="21" t="str">
        <f>Table2[[#This Row],[entity_domain]]</f>
        <v>Lights</v>
      </c>
      <c r="S128" s="21" t="str">
        <f>_xlfn.CONCAT( Table2[[#This Row],[device_suggested_area]], " ",Table2[[#This Row],[powercalc_group_3]])</f>
        <v>Hallway Lights</v>
      </c>
      <c r="T128" s="27"/>
      <c r="V128" s="22"/>
      <c r="W128" s="22" t="s">
        <v>581</v>
      </c>
      <c r="X128" s="29">
        <v>120</v>
      </c>
      <c r="Y128" s="30" t="s">
        <v>925</v>
      </c>
      <c r="Z128" s="22" t="s">
        <v>1183</v>
      </c>
      <c r="AG128" s="22"/>
      <c r="AH128" s="22"/>
      <c r="AJ128" s="21" t="str">
        <f>IF(ISBLANK(AI128),  "", _xlfn.CONCAT("haas/entity/sensor/", LOWER(C128), "/", E128, "/config"))</f>
        <v/>
      </c>
      <c r="AK128" s="21" t="str">
        <f>IF(ISBLANK(AI128),  "", _xlfn.CONCAT(LOWER(C128), "/", E128))</f>
        <v/>
      </c>
      <c r="AS128" s="21"/>
      <c r="AT128" s="23"/>
      <c r="AV1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hallway-sconces-bulb-2</v>
      </c>
      <c r="AW1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Hallway Sconces Bulb 2</v>
      </c>
      <c r="AX128" s="21" t="str">
        <f>Table2[[#This Row],[device_suggested_area]]</f>
        <v>Hallway</v>
      </c>
      <c r="AY128" s="21" t="str">
        <f>IF(ISBLANK(Table2[[#This Row],[device_model]]), "", Table2[[#This Row],[device_suggested_area]])</f>
        <v>Hallway</v>
      </c>
      <c r="AZ128" s="21" t="s">
        <v>1198</v>
      </c>
      <c r="BA128" s="21" t="s">
        <v>1036</v>
      </c>
      <c r="BB128" s="21" t="s">
        <v>537</v>
      </c>
      <c r="BC128" s="21" t="s">
        <v>1034</v>
      </c>
      <c r="BD128" s="21" t="s">
        <v>443</v>
      </c>
      <c r="BH128" s="21" t="s">
        <v>1045</v>
      </c>
      <c r="BI128" s="21"/>
      <c r="BJ1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"0x2c1165fffe109407"]]</v>
      </c>
    </row>
    <row r="129" spans="1:62" ht="16" hidden="1" customHeight="1">
      <c r="A129" s="21">
        <v>1616</v>
      </c>
      <c r="B129" s="21" t="s">
        <v>26</v>
      </c>
      <c r="C129" s="21" t="s">
        <v>409</v>
      </c>
      <c r="D129" s="21" t="s">
        <v>137</v>
      </c>
      <c r="E129" s="21" t="s">
        <v>317</v>
      </c>
      <c r="F129" s="25" t="str">
        <f>IF(ISBLANK(Table2[[#This Row],[unique_id]]), "", Table2[[#This Row],[unique_id]])</f>
        <v>dining_main</v>
      </c>
      <c r="G129" s="21" t="s">
        <v>138</v>
      </c>
      <c r="H129" s="21" t="s">
        <v>139</v>
      </c>
      <c r="I129" s="21" t="s">
        <v>132</v>
      </c>
      <c r="J129" s="21" t="s">
        <v>891</v>
      </c>
      <c r="K129" s="21" t="s">
        <v>1069</v>
      </c>
      <c r="M129" s="21" t="s">
        <v>136</v>
      </c>
      <c r="T129" s="27"/>
      <c r="V129" s="22"/>
      <c r="W129" s="22" t="s">
        <v>582</v>
      </c>
      <c r="X129" s="29">
        <v>104</v>
      </c>
      <c r="Y129" s="30" t="s">
        <v>927</v>
      </c>
      <c r="Z129" s="30" t="s">
        <v>1180</v>
      </c>
      <c r="AA129" s="30"/>
      <c r="AE129" s="21" t="s">
        <v>308</v>
      </c>
      <c r="AG129" s="22"/>
      <c r="AH129" s="22"/>
      <c r="AJ129" s="21" t="str">
        <f>IF(ISBLANK(AI129),  "", _xlfn.CONCAT("haas/entity/sensor/", LOWER(C129), "/", E129, "/config"))</f>
        <v/>
      </c>
      <c r="AK129" s="21" t="str">
        <f>IF(ISBLANK(AI129),  "", _xlfn.CONCAT(LOWER(C129), "/", E129))</f>
        <v/>
      </c>
      <c r="AS129" s="21"/>
      <c r="AT12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https://zigbee2mqtt.janeandgraham.com/#/group/104</v>
      </c>
      <c r="AV1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</v>
      </c>
      <c r="AW1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</v>
      </c>
      <c r="AX129" s="21" t="str">
        <f>Table2[[#This Row],[device_suggested_area]]</f>
        <v>Dining</v>
      </c>
      <c r="AY129" s="21" t="str">
        <f>IF(ISBLANK(Table2[[#This Row],[device_model]]), "", Table2[[#This Row],[device_suggested_area]])</f>
        <v>Dining</v>
      </c>
      <c r="AZ129" s="21" t="s">
        <v>1210</v>
      </c>
      <c r="BA129" s="21" t="s">
        <v>579</v>
      </c>
      <c r="BB129" s="21" t="s">
        <v>409</v>
      </c>
      <c r="BC129" s="21" t="s">
        <v>580</v>
      </c>
      <c r="BD129" s="21" t="s">
        <v>202</v>
      </c>
      <c r="BH129" s="21"/>
      <c r="BI129" s="21"/>
      <c r="BJ1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0" spans="1:62" ht="16" hidden="1" customHeight="1">
      <c r="A130" s="21">
        <v>1617</v>
      </c>
      <c r="B130" s="21" t="s">
        <v>26</v>
      </c>
      <c r="C130" s="21" t="s">
        <v>409</v>
      </c>
      <c r="D130" s="21" t="s">
        <v>137</v>
      </c>
      <c r="E130" s="21" t="s">
        <v>1129</v>
      </c>
      <c r="F130" s="25" t="str">
        <f>IF(ISBLANK(Table2[[#This Row],[unique_id]]), "", Table2[[#This Row],[unique_id]])</f>
        <v>dining_main_bulb_1</v>
      </c>
      <c r="H130" s="21" t="s">
        <v>139</v>
      </c>
      <c r="O130" s="22" t="s">
        <v>959</v>
      </c>
      <c r="P130" s="21" t="s">
        <v>172</v>
      </c>
      <c r="Q130" s="21" t="s">
        <v>929</v>
      </c>
      <c r="R130" s="21" t="str">
        <f>Table2[[#This Row],[entity_domain]]</f>
        <v>Lights</v>
      </c>
      <c r="S130" s="21" t="str">
        <f>_xlfn.CONCAT( Table2[[#This Row],[device_suggested_area]], " ",Table2[[#This Row],[powercalc_group_3]])</f>
        <v>Dining Lights</v>
      </c>
      <c r="T130" s="27"/>
      <c r="V130" s="22"/>
      <c r="W130" s="22" t="s">
        <v>581</v>
      </c>
      <c r="X130" s="29">
        <v>104</v>
      </c>
      <c r="Y130" s="30" t="s">
        <v>925</v>
      </c>
      <c r="Z130" s="30" t="s">
        <v>1180</v>
      </c>
      <c r="AA130" s="30"/>
      <c r="AG130" s="22"/>
      <c r="AH130" s="22"/>
      <c r="AJ130" s="21" t="str">
        <f>IF(ISBLANK(AI130),  "", _xlfn.CONCAT("haas/entity/sensor/", LOWER(C130), "/", E130, "/config"))</f>
        <v/>
      </c>
      <c r="AK130" s="21" t="str">
        <f>IF(ISBLANK(AI130),  "", _xlfn.CONCAT(LOWER(C130), "/", E130))</f>
        <v/>
      </c>
      <c r="AS130" s="21"/>
      <c r="AT1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https://zigbee2mqtt.janeandgraham.com/#/device/0x00178801039f69d5</v>
      </c>
      <c r="AV1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dining-main-bulb-1</v>
      </c>
      <c r="AW1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1</v>
      </c>
      <c r="AX130" s="21" t="str">
        <f>Table2[[#This Row],[device_suggested_area]]</f>
        <v>Dining</v>
      </c>
      <c r="AY130" s="21" t="str">
        <f>IF(ISBLANK(Table2[[#This Row],[device_model]]), "", Table2[[#This Row],[device_suggested_area]])</f>
        <v>Dining</v>
      </c>
      <c r="AZ130" s="21" t="s">
        <v>1211</v>
      </c>
      <c r="BA130" s="21" t="s">
        <v>579</v>
      </c>
      <c r="BB130" s="21" t="s">
        <v>409</v>
      </c>
      <c r="BC130" s="21" t="s">
        <v>580</v>
      </c>
      <c r="BD130" s="21" t="s">
        <v>202</v>
      </c>
      <c r="BH130" s="21" t="s">
        <v>594</v>
      </c>
      <c r="BI130" s="21"/>
      <c r="BJ1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"0x00178801039f69d5"]]</v>
      </c>
    </row>
    <row r="131" spans="1:62" ht="16" hidden="1" customHeight="1">
      <c r="A131" s="21">
        <v>1618</v>
      </c>
      <c r="B131" s="21" t="s">
        <v>26</v>
      </c>
      <c r="C131" s="21" t="s">
        <v>409</v>
      </c>
      <c r="D131" s="21" t="s">
        <v>137</v>
      </c>
      <c r="E131" s="21" t="s">
        <v>1130</v>
      </c>
      <c r="F131" s="25" t="str">
        <f>IF(ISBLANK(Table2[[#This Row],[unique_id]]), "", Table2[[#This Row],[unique_id]])</f>
        <v>dining_main_bulb_2</v>
      </c>
      <c r="H131" s="21" t="s">
        <v>139</v>
      </c>
      <c r="O131" s="22" t="s">
        <v>959</v>
      </c>
      <c r="P131" s="21" t="s">
        <v>172</v>
      </c>
      <c r="Q131" s="21" t="s">
        <v>929</v>
      </c>
      <c r="R131" s="21" t="str">
        <f>Table2[[#This Row],[entity_domain]]</f>
        <v>Lights</v>
      </c>
      <c r="S131" s="21" t="str">
        <f>_xlfn.CONCAT( Table2[[#This Row],[device_suggested_area]], " ",Table2[[#This Row],[powercalc_group_3]])</f>
        <v>Dining Lights</v>
      </c>
      <c r="T131" s="27"/>
      <c r="V131" s="22"/>
      <c r="W131" s="22" t="s">
        <v>581</v>
      </c>
      <c r="X131" s="29">
        <v>104</v>
      </c>
      <c r="Y131" s="30" t="s">
        <v>925</v>
      </c>
      <c r="Z131" s="30" t="s">
        <v>1180</v>
      </c>
      <c r="AA131" s="30"/>
      <c r="AG131" s="22"/>
      <c r="AH131" s="22"/>
      <c r="AJ131" s="21" t="str">
        <f>IF(ISBLANK(AI131),  "", _xlfn.CONCAT("haas/entity/sensor/", LOWER(C131), "/", E131, "/config"))</f>
        <v/>
      </c>
      <c r="AK131" s="21" t="str">
        <f>IF(ISBLANK(AI131),  "", _xlfn.CONCAT(LOWER(C131), "/", E131))</f>
        <v/>
      </c>
      <c r="AS131" s="21"/>
      <c r="AT13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https://zigbee2mqtt.janeandgraham.com/#/device/0x00178801039f56c4</v>
      </c>
      <c r="AV1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dining-main-bulb-2</v>
      </c>
      <c r="AW1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2</v>
      </c>
      <c r="AX131" s="21" t="str">
        <f>Table2[[#This Row],[device_suggested_area]]</f>
        <v>Dining</v>
      </c>
      <c r="AY131" s="21" t="str">
        <f>IF(ISBLANK(Table2[[#This Row],[device_model]]), "", Table2[[#This Row],[device_suggested_area]])</f>
        <v>Dining</v>
      </c>
      <c r="AZ131" s="21" t="s">
        <v>1212</v>
      </c>
      <c r="BA131" s="21" t="s">
        <v>579</v>
      </c>
      <c r="BB131" s="21" t="s">
        <v>409</v>
      </c>
      <c r="BC131" s="21" t="s">
        <v>580</v>
      </c>
      <c r="BD131" s="21" t="s">
        <v>202</v>
      </c>
      <c r="BH131" s="21" t="s">
        <v>595</v>
      </c>
      <c r="BI131" s="21"/>
      <c r="BJ1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"0x00178801039f56c4"]]</v>
      </c>
    </row>
    <row r="132" spans="1:62" ht="16" hidden="1" customHeight="1">
      <c r="A132" s="21">
        <v>1619</v>
      </c>
      <c r="B132" s="21" t="s">
        <v>26</v>
      </c>
      <c r="C132" s="21" t="s">
        <v>409</v>
      </c>
      <c r="D132" s="21" t="s">
        <v>137</v>
      </c>
      <c r="E132" s="21" t="s">
        <v>1131</v>
      </c>
      <c r="F132" s="25" t="str">
        <f>IF(ISBLANK(Table2[[#This Row],[unique_id]]), "", Table2[[#This Row],[unique_id]])</f>
        <v>dining_main_bulb_3</v>
      </c>
      <c r="H132" s="21" t="s">
        <v>139</v>
      </c>
      <c r="O132" s="22" t="s">
        <v>959</v>
      </c>
      <c r="P132" s="21" t="s">
        <v>172</v>
      </c>
      <c r="Q132" s="21" t="s">
        <v>929</v>
      </c>
      <c r="R132" s="21" t="str">
        <f>Table2[[#This Row],[entity_domain]]</f>
        <v>Lights</v>
      </c>
      <c r="S132" s="21" t="str">
        <f>_xlfn.CONCAT( Table2[[#This Row],[device_suggested_area]], " ",Table2[[#This Row],[powercalc_group_3]])</f>
        <v>Dining Lights</v>
      </c>
      <c r="T132" s="27"/>
      <c r="V132" s="22"/>
      <c r="W132" s="22" t="s">
        <v>581</v>
      </c>
      <c r="X132" s="29">
        <v>104</v>
      </c>
      <c r="Y132" s="30" t="s">
        <v>925</v>
      </c>
      <c r="Z132" s="30" t="s">
        <v>1180</v>
      </c>
      <c r="AA132" s="30"/>
      <c r="AG132" s="22"/>
      <c r="AH132" s="22"/>
      <c r="AJ132" s="21" t="str">
        <f>IF(ISBLANK(AI132),  "", _xlfn.CONCAT("haas/entity/sensor/", LOWER(C132), "/", E132, "/config"))</f>
        <v/>
      </c>
      <c r="AK132" s="21" t="str">
        <f>IF(ISBLANK(AI132),  "", _xlfn.CONCAT(LOWER(C132), "/", E132))</f>
        <v/>
      </c>
      <c r="AS132" s="21"/>
      <c r="AT13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https://zigbee2mqtt.janeandgraham.com/#/device/0x00178801039f584a</v>
      </c>
      <c r="AV1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dining-main-bulb-3</v>
      </c>
      <c r="AW1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3</v>
      </c>
      <c r="AX132" s="21" t="str">
        <f>Table2[[#This Row],[device_suggested_area]]</f>
        <v>Dining</v>
      </c>
      <c r="AY132" s="21" t="str">
        <f>IF(ISBLANK(Table2[[#This Row],[device_model]]), "", Table2[[#This Row],[device_suggested_area]])</f>
        <v>Dining</v>
      </c>
      <c r="AZ132" s="21" t="s">
        <v>1213</v>
      </c>
      <c r="BA132" s="21" t="s">
        <v>579</v>
      </c>
      <c r="BB132" s="21" t="s">
        <v>409</v>
      </c>
      <c r="BC132" s="21" t="s">
        <v>580</v>
      </c>
      <c r="BD132" s="21" t="s">
        <v>202</v>
      </c>
      <c r="BH132" s="21" t="s">
        <v>596</v>
      </c>
      <c r="BI132" s="21"/>
      <c r="BJ1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"0x00178801039f584a"]]</v>
      </c>
    </row>
    <row r="133" spans="1:62" ht="16" hidden="1" customHeight="1">
      <c r="A133" s="21">
        <v>1620</v>
      </c>
      <c r="B133" s="21" t="s">
        <v>26</v>
      </c>
      <c r="C133" s="21" t="s">
        <v>409</v>
      </c>
      <c r="D133" s="21" t="s">
        <v>137</v>
      </c>
      <c r="E133" s="21" t="s">
        <v>1132</v>
      </c>
      <c r="F133" s="25" t="str">
        <f>IF(ISBLANK(Table2[[#This Row],[unique_id]]), "", Table2[[#This Row],[unique_id]])</f>
        <v>dining_main_bulb_4</v>
      </c>
      <c r="H133" s="21" t="s">
        <v>139</v>
      </c>
      <c r="O133" s="22" t="s">
        <v>959</v>
      </c>
      <c r="P133" s="21" t="s">
        <v>172</v>
      </c>
      <c r="Q133" s="21" t="s">
        <v>929</v>
      </c>
      <c r="R133" s="21" t="str">
        <f>Table2[[#This Row],[entity_domain]]</f>
        <v>Lights</v>
      </c>
      <c r="S133" s="21" t="str">
        <f>_xlfn.CONCAT( Table2[[#This Row],[device_suggested_area]], " ",Table2[[#This Row],[powercalc_group_3]])</f>
        <v>Dining Lights</v>
      </c>
      <c r="T133" s="27"/>
      <c r="V133" s="22"/>
      <c r="W133" s="22" t="s">
        <v>581</v>
      </c>
      <c r="X133" s="29">
        <v>104</v>
      </c>
      <c r="Y133" s="30" t="s">
        <v>925</v>
      </c>
      <c r="Z133" s="30" t="s">
        <v>1180</v>
      </c>
      <c r="AA133" s="30"/>
      <c r="AG133" s="22"/>
      <c r="AH133" s="22"/>
      <c r="AJ133" s="21" t="str">
        <f>IF(ISBLANK(AI133),  "", _xlfn.CONCAT("haas/entity/sensor/", LOWER(C133), "/", E133, "/config"))</f>
        <v/>
      </c>
      <c r="AK133" s="21" t="str">
        <f>IF(ISBLANK(AI133),  "", _xlfn.CONCAT(LOWER(C133), "/", E133))</f>
        <v/>
      </c>
      <c r="AS133" s="21"/>
      <c r="AT13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https://zigbee2mqtt.janeandgraham.com/#/device/0x00178801039f69d4</v>
      </c>
      <c r="AV1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dining-main-bulb-4</v>
      </c>
      <c r="AW1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4</v>
      </c>
      <c r="AX133" s="21" t="str">
        <f>Table2[[#This Row],[device_suggested_area]]</f>
        <v>Dining</v>
      </c>
      <c r="AY133" s="21" t="str">
        <f>IF(ISBLANK(Table2[[#This Row],[device_model]]), "", Table2[[#This Row],[device_suggested_area]])</f>
        <v>Dining</v>
      </c>
      <c r="AZ133" s="21" t="s">
        <v>1214</v>
      </c>
      <c r="BA133" s="21" t="s">
        <v>579</v>
      </c>
      <c r="BB133" s="21" t="s">
        <v>409</v>
      </c>
      <c r="BC133" s="21" t="s">
        <v>580</v>
      </c>
      <c r="BD133" s="21" t="s">
        <v>202</v>
      </c>
      <c r="BH133" s="21" t="s">
        <v>597</v>
      </c>
      <c r="BI133" s="21"/>
      <c r="BJ1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"0x00178801039f69d4"]]</v>
      </c>
    </row>
    <row r="134" spans="1:62" ht="16" hidden="1" customHeight="1">
      <c r="A134" s="21">
        <v>1621</v>
      </c>
      <c r="B134" s="21" t="s">
        <v>26</v>
      </c>
      <c r="C134" s="21" t="s">
        <v>409</v>
      </c>
      <c r="D134" s="21" t="s">
        <v>137</v>
      </c>
      <c r="E134" s="21" t="s">
        <v>1133</v>
      </c>
      <c r="F134" s="25" t="str">
        <f>IF(ISBLANK(Table2[[#This Row],[unique_id]]), "", Table2[[#This Row],[unique_id]])</f>
        <v>dining_main_bulb_5</v>
      </c>
      <c r="H134" s="21" t="s">
        <v>139</v>
      </c>
      <c r="O134" s="22" t="s">
        <v>959</v>
      </c>
      <c r="P134" s="21" t="s">
        <v>172</v>
      </c>
      <c r="Q134" s="21" t="s">
        <v>929</v>
      </c>
      <c r="R134" s="21" t="str">
        <f>Table2[[#This Row],[entity_domain]]</f>
        <v>Lights</v>
      </c>
      <c r="S134" s="21" t="str">
        <f>_xlfn.CONCAT( Table2[[#This Row],[device_suggested_area]], " ",Table2[[#This Row],[powercalc_group_3]])</f>
        <v>Dining Lights</v>
      </c>
      <c r="T134" s="27"/>
      <c r="V134" s="22"/>
      <c r="W134" s="22" t="s">
        <v>581</v>
      </c>
      <c r="X134" s="29">
        <v>104</v>
      </c>
      <c r="Y134" s="30" t="s">
        <v>925</v>
      </c>
      <c r="Z134" s="30" t="s">
        <v>1180</v>
      </c>
      <c r="AA134" s="30"/>
      <c r="AG134" s="22"/>
      <c r="AH134" s="22"/>
      <c r="AJ134" s="21" t="str">
        <f>IF(ISBLANK(AI134),  "", _xlfn.CONCAT("haas/entity/sensor/", LOWER(C134), "/", E134, "/config"))</f>
        <v/>
      </c>
      <c r="AK134" s="21" t="str">
        <f>IF(ISBLANK(AI134),  "", _xlfn.CONCAT(LOWER(C134), "/", E134))</f>
        <v/>
      </c>
      <c r="AS134" s="21"/>
      <c r="AT13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https://zigbee2mqtt.janeandgraham.com/#/device/0x00178801039f574e</v>
      </c>
      <c r="AV1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dining-main-bulb-5</v>
      </c>
      <c r="AW1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5</v>
      </c>
      <c r="AX134" s="21" t="str">
        <f>Table2[[#This Row],[device_suggested_area]]</f>
        <v>Dining</v>
      </c>
      <c r="AY134" s="21" t="str">
        <f>IF(ISBLANK(Table2[[#This Row],[device_model]]), "", Table2[[#This Row],[device_suggested_area]])</f>
        <v>Dining</v>
      </c>
      <c r="AZ134" s="21" t="s">
        <v>1215</v>
      </c>
      <c r="BA134" s="21" t="s">
        <v>579</v>
      </c>
      <c r="BB134" s="21" t="s">
        <v>409</v>
      </c>
      <c r="BC134" s="21" t="s">
        <v>580</v>
      </c>
      <c r="BD134" s="21" t="s">
        <v>202</v>
      </c>
      <c r="BH134" s="21" t="s">
        <v>598</v>
      </c>
      <c r="BI134" s="21"/>
      <c r="BJ1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"0x00178801039f574e"]]</v>
      </c>
    </row>
    <row r="135" spans="1:62" ht="16" hidden="1" customHeight="1">
      <c r="A135" s="21">
        <v>1622</v>
      </c>
      <c r="B135" s="21" t="s">
        <v>26</v>
      </c>
      <c r="C135" s="21" t="s">
        <v>409</v>
      </c>
      <c r="D135" s="21" t="s">
        <v>137</v>
      </c>
      <c r="E135" s="21" t="s">
        <v>1134</v>
      </c>
      <c r="F135" s="25" t="str">
        <f>IF(ISBLANK(Table2[[#This Row],[unique_id]]), "", Table2[[#This Row],[unique_id]])</f>
        <v>dining_main_bulb_6</v>
      </c>
      <c r="H135" s="21" t="s">
        <v>139</v>
      </c>
      <c r="O135" s="22" t="s">
        <v>959</v>
      </c>
      <c r="P135" s="21" t="s">
        <v>172</v>
      </c>
      <c r="Q135" s="21" t="s">
        <v>929</v>
      </c>
      <c r="R135" s="21" t="str">
        <f>Table2[[#This Row],[entity_domain]]</f>
        <v>Lights</v>
      </c>
      <c r="S135" s="21" t="str">
        <f>_xlfn.CONCAT( Table2[[#This Row],[device_suggested_area]], " ",Table2[[#This Row],[powercalc_group_3]])</f>
        <v>Dining Lights</v>
      </c>
      <c r="T135" s="27"/>
      <c r="V135" s="22"/>
      <c r="W135" s="22" t="s">
        <v>581</v>
      </c>
      <c r="X135" s="29">
        <v>104</v>
      </c>
      <c r="Y135" s="30" t="s">
        <v>925</v>
      </c>
      <c r="Z135" s="30" t="s">
        <v>1180</v>
      </c>
      <c r="AA135" s="30"/>
      <c r="AG135" s="22"/>
      <c r="AH135" s="22"/>
      <c r="AJ135" s="21" t="str">
        <f>IF(ISBLANK(AI135),  "", _xlfn.CONCAT("haas/entity/sensor/", LOWER(C135), "/", E135, "/config"))</f>
        <v/>
      </c>
      <c r="AK135" s="21" t="str">
        <f>IF(ISBLANK(AI135),  "", _xlfn.CONCAT(LOWER(C135), "/", E135))</f>
        <v/>
      </c>
      <c r="AS135" s="21"/>
      <c r="AT13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https://zigbee2mqtt.janeandgraham.com/#/device/0x00178801039f4eed</v>
      </c>
      <c r="AV1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dining-main-bulb-6</v>
      </c>
      <c r="AW1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Main Bulb 6</v>
      </c>
      <c r="AX135" s="21" t="str">
        <f>Table2[[#This Row],[device_suggested_area]]</f>
        <v>Dining</v>
      </c>
      <c r="AY135" s="21" t="str">
        <f>IF(ISBLANK(Table2[[#This Row],[device_model]]), "", Table2[[#This Row],[device_suggested_area]])</f>
        <v>Dining</v>
      </c>
      <c r="AZ135" s="21" t="s">
        <v>1216</v>
      </c>
      <c r="BA135" s="21" t="s">
        <v>579</v>
      </c>
      <c r="BB135" s="21" t="s">
        <v>409</v>
      </c>
      <c r="BC135" s="21" t="s">
        <v>580</v>
      </c>
      <c r="BD135" s="21" t="s">
        <v>202</v>
      </c>
      <c r="BH135" s="21" t="s">
        <v>599</v>
      </c>
      <c r="BI135" s="21"/>
      <c r="BJ1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"0x00178801039f4eed"]]</v>
      </c>
    </row>
    <row r="136" spans="1:62" ht="16" hidden="1" customHeight="1">
      <c r="A136" s="21">
        <v>1623</v>
      </c>
      <c r="B136" s="21" t="s">
        <v>26</v>
      </c>
      <c r="C136" s="21" t="s">
        <v>409</v>
      </c>
      <c r="D136" s="21" t="s">
        <v>137</v>
      </c>
      <c r="E136" s="21" t="s">
        <v>318</v>
      </c>
      <c r="F136" s="25" t="str">
        <f>IF(ISBLANK(Table2[[#This Row],[unique_id]]), "", Table2[[#This Row],[unique_id]])</f>
        <v>lounge_main</v>
      </c>
      <c r="G136" s="21" t="s">
        <v>216</v>
      </c>
      <c r="H136" s="21" t="s">
        <v>139</v>
      </c>
      <c r="I136" s="21" t="s">
        <v>132</v>
      </c>
      <c r="J136" s="21" t="s">
        <v>891</v>
      </c>
      <c r="K136" s="21" t="s">
        <v>1069</v>
      </c>
      <c r="M136" s="21" t="s">
        <v>136</v>
      </c>
      <c r="T136" s="27"/>
      <c r="V136" s="22"/>
      <c r="W136" s="22" t="s">
        <v>582</v>
      </c>
      <c r="X136" s="29">
        <v>105</v>
      </c>
      <c r="Y136" s="30" t="s">
        <v>927</v>
      </c>
      <c r="Z136" s="30" t="s">
        <v>1180</v>
      </c>
      <c r="AA136" s="30"/>
      <c r="AE136" s="21" t="s">
        <v>308</v>
      </c>
      <c r="AG136" s="22"/>
      <c r="AH136" s="22"/>
      <c r="AJ136" s="21" t="str">
        <f>IF(ISBLANK(AI136),  "", _xlfn.CONCAT("haas/entity/sensor/", LOWER(C136), "/", E136, "/config"))</f>
        <v/>
      </c>
      <c r="AK136" s="21" t="str">
        <f>IF(ISBLANK(AI136),  "", _xlfn.CONCAT(LOWER(C136), "/", E136))</f>
        <v/>
      </c>
      <c r="AS136" s="21"/>
      <c r="AT13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https://zigbee2mqtt.janeandgraham.com/#/group/105</v>
      </c>
      <c r="AV1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</v>
      </c>
      <c r="AW1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</v>
      </c>
      <c r="AX136" s="21" t="str">
        <f>Table2[[#This Row],[device_suggested_area]]</f>
        <v>Lounge</v>
      </c>
      <c r="AY136" s="21" t="str">
        <f>IF(ISBLANK(Table2[[#This Row],[device_model]]), "", Table2[[#This Row],[device_suggested_area]])</f>
        <v>Lounge</v>
      </c>
      <c r="AZ136" s="21" t="s">
        <v>1210</v>
      </c>
      <c r="BA136" s="21" t="s">
        <v>579</v>
      </c>
      <c r="BB136" s="21" t="s">
        <v>409</v>
      </c>
      <c r="BC136" s="21" t="s">
        <v>580</v>
      </c>
      <c r="BD136" s="21" t="s">
        <v>203</v>
      </c>
      <c r="BH136" s="21"/>
      <c r="BI136" s="21"/>
      <c r="BJ1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37" spans="1:62" ht="16" hidden="1" customHeight="1">
      <c r="A137" s="21">
        <v>1624</v>
      </c>
      <c r="B137" s="21" t="s">
        <v>26</v>
      </c>
      <c r="C137" s="21" t="s">
        <v>409</v>
      </c>
      <c r="D137" s="21" t="s">
        <v>137</v>
      </c>
      <c r="E137" s="21" t="s">
        <v>1135</v>
      </c>
      <c r="F137" s="25" t="str">
        <f>IF(ISBLANK(Table2[[#This Row],[unique_id]]), "", Table2[[#This Row],[unique_id]])</f>
        <v>lounge_main_bulb_1</v>
      </c>
      <c r="H137" s="21" t="s">
        <v>139</v>
      </c>
      <c r="O137" s="22" t="s">
        <v>959</v>
      </c>
      <c r="P137" s="21" t="s">
        <v>172</v>
      </c>
      <c r="Q137" s="21" t="s">
        <v>929</v>
      </c>
      <c r="R137" s="21" t="str">
        <f>Table2[[#This Row],[entity_domain]]</f>
        <v>Lights</v>
      </c>
      <c r="S137" s="21" t="str">
        <f>_xlfn.CONCAT( Table2[[#This Row],[device_suggested_area]], " ",Table2[[#This Row],[powercalc_group_3]])</f>
        <v>Lounge Lights</v>
      </c>
      <c r="T137" s="27"/>
      <c r="V137" s="22"/>
      <c r="W137" s="22" t="s">
        <v>581</v>
      </c>
      <c r="X137" s="29">
        <v>105</v>
      </c>
      <c r="Y137" s="30" t="s">
        <v>925</v>
      </c>
      <c r="Z137" s="30" t="s">
        <v>1180</v>
      </c>
      <c r="AA137" s="30"/>
      <c r="AG137" s="22"/>
      <c r="AH137" s="22"/>
      <c r="AJ137" s="21" t="str">
        <f>IF(ISBLANK(AI137),  "", _xlfn.CONCAT("haas/entity/sensor/", LOWER(C137), "/", E137, "/config"))</f>
        <v/>
      </c>
      <c r="AK137" s="21" t="str">
        <f>IF(ISBLANK(AI137),  "", _xlfn.CONCAT(LOWER(C137), "/", E137))</f>
        <v/>
      </c>
      <c r="AS137" s="21"/>
      <c r="AT13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https://zigbee2mqtt.janeandgraham.com/#/device/0x00178801039f6b78</v>
      </c>
      <c r="AV1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lounge-main-bulb-1</v>
      </c>
      <c r="AW1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1</v>
      </c>
      <c r="AX137" s="21" t="str">
        <f>Table2[[#This Row],[device_suggested_area]]</f>
        <v>Lounge</v>
      </c>
      <c r="AY137" s="21" t="str">
        <f>IF(ISBLANK(Table2[[#This Row],[device_model]]), "", Table2[[#This Row],[device_suggested_area]])</f>
        <v>Lounge</v>
      </c>
      <c r="AZ137" s="21" t="s">
        <v>1211</v>
      </c>
      <c r="BA137" s="21" t="s">
        <v>579</v>
      </c>
      <c r="BB137" s="21" t="s">
        <v>409</v>
      </c>
      <c r="BC137" s="21" t="s">
        <v>580</v>
      </c>
      <c r="BD137" s="21" t="s">
        <v>203</v>
      </c>
      <c r="BH137" s="21" t="s">
        <v>600</v>
      </c>
      <c r="BI137" s="21"/>
      <c r="BJ1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"0x00178801039f6b78"]]</v>
      </c>
    </row>
    <row r="138" spans="1:62" ht="16" hidden="1" customHeight="1">
      <c r="A138" s="21">
        <v>1625</v>
      </c>
      <c r="B138" s="21" t="s">
        <v>26</v>
      </c>
      <c r="C138" s="21" t="s">
        <v>409</v>
      </c>
      <c r="D138" s="21" t="s">
        <v>137</v>
      </c>
      <c r="E138" s="21" t="s">
        <v>1136</v>
      </c>
      <c r="F138" s="25" t="str">
        <f>IF(ISBLANK(Table2[[#This Row],[unique_id]]), "", Table2[[#This Row],[unique_id]])</f>
        <v>lounge_main_bulb_2</v>
      </c>
      <c r="H138" s="21" t="s">
        <v>139</v>
      </c>
      <c r="O138" s="22" t="s">
        <v>959</v>
      </c>
      <c r="P138" s="21" t="s">
        <v>172</v>
      </c>
      <c r="Q138" s="21" t="s">
        <v>929</v>
      </c>
      <c r="R138" s="21" t="str">
        <f>Table2[[#This Row],[entity_domain]]</f>
        <v>Lights</v>
      </c>
      <c r="S138" s="21" t="str">
        <f>_xlfn.CONCAT( Table2[[#This Row],[device_suggested_area]], " ",Table2[[#This Row],[powercalc_group_3]])</f>
        <v>Lounge Lights</v>
      </c>
      <c r="T138" s="27"/>
      <c r="V138" s="22"/>
      <c r="W138" s="22" t="s">
        <v>581</v>
      </c>
      <c r="X138" s="29">
        <v>105</v>
      </c>
      <c r="Y138" s="30" t="s">
        <v>925</v>
      </c>
      <c r="Z138" s="30" t="s">
        <v>1180</v>
      </c>
      <c r="AA138" s="30"/>
      <c r="AG138" s="22"/>
      <c r="AH138" s="22"/>
      <c r="AJ138" s="21" t="str">
        <f>IF(ISBLANK(AI138),  "", _xlfn.CONCAT("haas/entity/sensor/", LOWER(C138), "/", E138, "/config"))</f>
        <v/>
      </c>
      <c r="AK138" s="21" t="str">
        <f>IF(ISBLANK(AI138),  "", _xlfn.CONCAT(LOWER(C138), "/", E138))</f>
        <v/>
      </c>
      <c r="AS138" s="21"/>
      <c r="AT13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https://zigbee2mqtt.janeandgraham.com/#/device/0x001788010444ef85</v>
      </c>
      <c r="AV1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lounge-main-bulb-2</v>
      </c>
      <c r="AW1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2</v>
      </c>
      <c r="AX138" s="21" t="str">
        <f>Table2[[#This Row],[device_suggested_area]]</f>
        <v>Lounge</v>
      </c>
      <c r="AY138" s="21" t="str">
        <f>IF(ISBLANK(Table2[[#This Row],[device_model]]), "", Table2[[#This Row],[device_suggested_area]])</f>
        <v>Lounge</v>
      </c>
      <c r="AZ138" s="21" t="s">
        <v>1212</v>
      </c>
      <c r="BA138" s="21" t="s">
        <v>579</v>
      </c>
      <c r="BB138" s="21" t="s">
        <v>409</v>
      </c>
      <c r="BC138" s="21" t="s">
        <v>580</v>
      </c>
      <c r="BD138" s="21" t="s">
        <v>203</v>
      </c>
      <c r="BH138" s="21" t="s">
        <v>601</v>
      </c>
      <c r="BI138" s="21"/>
      <c r="BJ1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"0x001788010444ef85"]]</v>
      </c>
    </row>
    <row r="139" spans="1:62" ht="16" hidden="1" customHeight="1">
      <c r="A139" s="21">
        <v>1626</v>
      </c>
      <c r="B139" s="21" t="s">
        <v>26</v>
      </c>
      <c r="C139" s="21" t="s">
        <v>409</v>
      </c>
      <c r="D139" s="21" t="s">
        <v>137</v>
      </c>
      <c r="E139" s="21" t="s">
        <v>1137</v>
      </c>
      <c r="F139" s="25" t="str">
        <f>IF(ISBLANK(Table2[[#This Row],[unique_id]]), "", Table2[[#This Row],[unique_id]])</f>
        <v>lounge_main_bulb_3</v>
      </c>
      <c r="H139" s="21" t="s">
        <v>139</v>
      </c>
      <c r="O139" s="22" t="s">
        <v>959</v>
      </c>
      <c r="P139" s="21" t="s">
        <v>172</v>
      </c>
      <c r="Q139" s="21" t="s">
        <v>929</v>
      </c>
      <c r="R139" s="21" t="str">
        <f>Table2[[#This Row],[entity_domain]]</f>
        <v>Lights</v>
      </c>
      <c r="S139" s="21" t="str">
        <f>_xlfn.CONCAT( Table2[[#This Row],[device_suggested_area]], " ",Table2[[#This Row],[powercalc_group_3]])</f>
        <v>Lounge Lights</v>
      </c>
      <c r="T139" s="27"/>
      <c r="V139" s="22"/>
      <c r="W139" s="22" t="s">
        <v>581</v>
      </c>
      <c r="X139" s="29">
        <v>105</v>
      </c>
      <c r="Y139" s="30" t="s">
        <v>925</v>
      </c>
      <c r="Z139" s="30" t="s">
        <v>1180</v>
      </c>
      <c r="AA139" s="30"/>
      <c r="AG139" s="22"/>
      <c r="AH139" s="22"/>
      <c r="AJ139" s="21" t="str">
        <f>IF(ISBLANK(AI139),  "", _xlfn.CONCAT("haas/entity/sensor/", LOWER(C139), "/", E139, "/config"))</f>
        <v/>
      </c>
      <c r="AK139" s="21" t="str">
        <f>IF(ISBLANK(AI139),  "", _xlfn.CONCAT(LOWER(C139), "/", E139))</f>
        <v/>
      </c>
      <c r="AS139" s="21"/>
      <c r="AT13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https://zigbee2mqtt.janeandgraham.com/#/device/0x00178801039f6b4a</v>
      </c>
      <c r="AV1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lounge-main-bulb-3</v>
      </c>
      <c r="AW1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Main Bulb 3</v>
      </c>
      <c r="AX139" s="21" t="str">
        <f>Table2[[#This Row],[device_suggested_area]]</f>
        <v>Lounge</v>
      </c>
      <c r="AY139" s="21" t="str">
        <f>IF(ISBLANK(Table2[[#This Row],[device_model]]), "", Table2[[#This Row],[device_suggested_area]])</f>
        <v>Lounge</v>
      </c>
      <c r="AZ139" s="21" t="s">
        <v>1213</v>
      </c>
      <c r="BA139" s="21" t="s">
        <v>579</v>
      </c>
      <c r="BB139" s="21" t="s">
        <v>409</v>
      </c>
      <c r="BC139" s="21" t="s">
        <v>580</v>
      </c>
      <c r="BD139" s="21" t="s">
        <v>203</v>
      </c>
      <c r="BH139" s="21" t="s">
        <v>602</v>
      </c>
      <c r="BI139" s="21"/>
      <c r="BJ1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"0x00178801039f6b4a"]]</v>
      </c>
    </row>
    <row r="140" spans="1:62" ht="16" hidden="1" customHeight="1">
      <c r="A140" s="21">
        <v>1627</v>
      </c>
      <c r="B140" s="21" t="s">
        <v>26</v>
      </c>
      <c r="C140" s="21" t="s">
        <v>133</v>
      </c>
      <c r="D140" s="21" t="s">
        <v>137</v>
      </c>
      <c r="E140" s="21" t="s">
        <v>484</v>
      </c>
      <c r="F140" s="25" t="str">
        <f>IF(ISBLANK(Table2[[#This Row],[unique_id]]), "", Table2[[#This Row],[unique_id]])</f>
        <v>lounge_fan</v>
      </c>
      <c r="G140" s="21" t="s">
        <v>200</v>
      </c>
      <c r="H140" s="21" t="s">
        <v>139</v>
      </c>
      <c r="I140" s="21" t="s">
        <v>132</v>
      </c>
      <c r="J140" s="21" t="s">
        <v>892</v>
      </c>
      <c r="M140" s="21" t="s">
        <v>136</v>
      </c>
      <c r="O140" s="22" t="s">
        <v>959</v>
      </c>
      <c r="P140" s="21" t="s">
        <v>172</v>
      </c>
      <c r="Q140" s="21" t="s">
        <v>929</v>
      </c>
      <c r="R140" s="21" t="str">
        <f>Table2[[#This Row],[entity_domain]]</f>
        <v>Lights</v>
      </c>
      <c r="S140" s="21" t="str">
        <f>_xlfn.CONCAT( Table2[[#This Row],[device_suggested_area]], " ",Table2[[#This Row],[powercalc_group_3]])</f>
        <v>Lounge Lights</v>
      </c>
      <c r="T140" s="27" t="s">
        <v>944</v>
      </c>
      <c r="V140" s="22"/>
      <c r="W140" s="22"/>
      <c r="X140" s="22"/>
      <c r="Y140" s="22"/>
      <c r="AE140" s="21" t="s">
        <v>308</v>
      </c>
      <c r="AG140" s="22"/>
      <c r="AH140" s="22"/>
      <c r="AJ140" s="21" t="str">
        <f>IF(ISBLANK(AI140),  "", _xlfn.CONCAT("haas/entity/sensor/", LOWER(C140), "/", E140, "/config"))</f>
        <v/>
      </c>
      <c r="AK140" s="21" t="str">
        <f>IF(ISBLANK(AI140),  "", _xlfn.CONCAT(LOWER(C140), "/", E140))</f>
        <v/>
      </c>
      <c r="AS140" s="21"/>
      <c r="AT140" s="23"/>
      <c r="AU140" s="22"/>
      <c r="AV1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1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140" s="21" t="str">
        <f>IF(ISBLANK(Table2[[#This Row],[device_model]]), "", Table2[[#This Row],[device_suggested_area]])</f>
        <v/>
      </c>
      <c r="BC140" s="22"/>
      <c r="BD140" s="21" t="s">
        <v>203</v>
      </c>
      <c r="BE140" s="21" t="s">
        <v>840</v>
      </c>
      <c r="BH140" s="21"/>
      <c r="BI140" s="21"/>
      <c r="BJ1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1" spans="1:62" ht="16" hidden="1" customHeight="1">
      <c r="A141" s="21">
        <v>1628</v>
      </c>
      <c r="B141" s="21" t="s">
        <v>26</v>
      </c>
      <c r="C141" s="21" t="s">
        <v>409</v>
      </c>
      <c r="D141" s="21" t="s">
        <v>137</v>
      </c>
      <c r="E141" s="21" t="s">
        <v>649</v>
      </c>
      <c r="F141" s="25" t="str">
        <f>IF(ISBLANK(Table2[[#This Row],[unique_id]]), "", Table2[[#This Row],[unique_id]])</f>
        <v>lounge_lamp</v>
      </c>
      <c r="G141" s="21" t="s">
        <v>650</v>
      </c>
      <c r="H141" s="21" t="s">
        <v>139</v>
      </c>
      <c r="I141" s="21" t="s">
        <v>132</v>
      </c>
      <c r="J141" s="21" t="s">
        <v>615</v>
      </c>
      <c r="K141" s="21" t="s">
        <v>1073</v>
      </c>
      <c r="M141" s="21" t="s">
        <v>136</v>
      </c>
      <c r="T141" s="27"/>
      <c r="V141" s="22"/>
      <c r="W141" s="22" t="s">
        <v>582</v>
      </c>
      <c r="X141" s="29">
        <v>114</v>
      </c>
      <c r="Y141" s="30" t="s">
        <v>927</v>
      </c>
      <c r="Z141" s="30" t="s">
        <v>1180</v>
      </c>
      <c r="AA141" s="30"/>
      <c r="AE141" s="21" t="s">
        <v>308</v>
      </c>
      <c r="AG141" s="22"/>
      <c r="AH141" s="22"/>
      <c r="AJ141" s="21" t="str">
        <f>IF(ISBLANK(AI141),  "", _xlfn.CONCAT("haas/entity/sensor/", LOWER(C141), "/", E141, "/config"))</f>
        <v/>
      </c>
      <c r="AK141" s="21" t="str">
        <f>IF(ISBLANK(AI141),  "", _xlfn.CONCAT(LOWER(C141), "/", E141))</f>
        <v/>
      </c>
      <c r="AS141" s="21"/>
      <c r="AT1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https://zigbee2mqtt.janeandgraham.com/#/group/114</v>
      </c>
      <c r="AV1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</v>
      </c>
      <c r="AW1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</v>
      </c>
      <c r="AX141" s="21" t="str">
        <f>Table2[[#This Row],[device_suggested_area]]</f>
        <v>Lounge</v>
      </c>
      <c r="AY141" s="21" t="str">
        <f>IF(ISBLANK(Table2[[#This Row],[device_model]]), "", Table2[[#This Row],[device_suggested_area]])</f>
        <v>Lounge</v>
      </c>
      <c r="AZ141" s="21" t="s">
        <v>615</v>
      </c>
      <c r="BA141" s="21" t="s">
        <v>579</v>
      </c>
      <c r="BB141" s="21" t="s">
        <v>409</v>
      </c>
      <c r="BC141" s="21" t="s">
        <v>580</v>
      </c>
      <c r="BD141" s="21" t="s">
        <v>203</v>
      </c>
      <c r="BE141" s="21" t="s">
        <v>840</v>
      </c>
      <c r="BH141" s="21"/>
      <c r="BI141" s="21"/>
      <c r="BJ1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2" spans="1:62" ht="16" hidden="1" customHeight="1">
      <c r="A142" s="21">
        <v>1629</v>
      </c>
      <c r="B142" s="21" t="s">
        <v>26</v>
      </c>
      <c r="C142" s="21" t="s">
        <v>409</v>
      </c>
      <c r="D142" s="21" t="s">
        <v>137</v>
      </c>
      <c r="E142" s="21" t="s">
        <v>1138</v>
      </c>
      <c r="F142" s="25" t="str">
        <f>IF(ISBLANK(Table2[[#This Row],[unique_id]]), "", Table2[[#This Row],[unique_id]])</f>
        <v>lounge_lamp_bulb_1</v>
      </c>
      <c r="H142" s="21" t="s">
        <v>139</v>
      </c>
      <c r="O142" s="22" t="s">
        <v>959</v>
      </c>
      <c r="P142" s="21" t="s">
        <v>172</v>
      </c>
      <c r="Q142" s="21" t="s">
        <v>929</v>
      </c>
      <c r="R142" s="21" t="str">
        <f>Table2[[#This Row],[entity_domain]]</f>
        <v>Lights</v>
      </c>
      <c r="S142" s="21" t="str">
        <f>_xlfn.CONCAT( Table2[[#This Row],[device_suggested_area]], " ",Table2[[#This Row],[powercalc_group_3]])</f>
        <v>Lounge Lights</v>
      </c>
      <c r="T142" s="27"/>
      <c r="V142" s="22"/>
      <c r="W142" s="22" t="s">
        <v>581</v>
      </c>
      <c r="X142" s="29">
        <v>114</v>
      </c>
      <c r="Y142" s="30" t="s">
        <v>925</v>
      </c>
      <c r="Z142" s="30" t="s">
        <v>1181</v>
      </c>
      <c r="AA142" s="30"/>
      <c r="AG142" s="22"/>
      <c r="AH142" s="22"/>
      <c r="AJ142" s="21" t="str">
        <f>IF(ISBLANK(AI142),  "", _xlfn.CONCAT("haas/entity/sensor/", LOWER(C142), "/", E142, "/config"))</f>
        <v/>
      </c>
      <c r="AK142" s="21" t="str">
        <f>IF(ISBLANK(AI142),  "", _xlfn.CONCAT(LOWER(C142), "/", E142))</f>
        <v/>
      </c>
      <c r="AS142" s="21"/>
      <c r="AT1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https://zigbee2mqtt.janeandgraham.com/#/device/0x0017880106bc4f2d</v>
      </c>
      <c r="AV1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lounge-lamp-bulb-1</v>
      </c>
      <c r="AW1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Lamp Bulb 1</v>
      </c>
      <c r="AX142" s="21" t="str">
        <f>Table2[[#This Row],[device_suggested_area]]</f>
        <v>Lounge</v>
      </c>
      <c r="AY142" s="21" t="str">
        <f>IF(ISBLANK(Table2[[#This Row],[device_model]]), "", Table2[[#This Row],[device_suggested_area]])</f>
        <v>Lounge</v>
      </c>
      <c r="AZ142" s="21" t="s">
        <v>1208</v>
      </c>
      <c r="BA142" s="21" t="s">
        <v>579</v>
      </c>
      <c r="BB142" s="21" t="s">
        <v>409</v>
      </c>
      <c r="BC142" s="21" t="s">
        <v>580</v>
      </c>
      <c r="BD142" s="21" t="s">
        <v>203</v>
      </c>
      <c r="BE142" s="21" t="s">
        <v>840</v>
      </c>
      <c r="BH142" s="21" t="s">
        <v>651</v>
      </c>
      <c r="BI142" s="21"/>
      <c r="BJ1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"0x0017880106bc4f2d"]]</v>
      </c>
    </row>
    <row r="143" spans="1:62" ht="16" hidden="1" customHeight="1">
      <c r="A143" s="21">
        <v>1630</v>
      </c>
      <c r="B143" s="21" t="s">
        <v>26</v>
      </c>
      <c r="C143" s="21" t="s">
        <v>409</v>
      </c>
      <c r="D143" s="21" t="s">
        <v>137</v>
      </c>
      <c r="E143" s="21" t="s">
        <v>319</v>
      </c>
      <c r="F143" s="25" t="str">
        <f>IF(ISBLANK(Table2[[#This Row],[unique_id]]), "", Table2[[#This Row],[unique_id]])</f>
        <v>parents_main</v>
      </c>
      <c r="G143" s="21" t="s">
        <v>205</v>
      </c>
      <c r="H143" s="21" t="s">
        <v>139</v>
      </c>
      <c r="I143" s="21" t="s">
        <v>132</v>
      </c>
      <c r="J143" s="24" t="s">
        <v>891</v>
      </c>
      <c r="K143" s="21" t="s">
        <v>1072</v>
      </c>
      <c r="M143" s="21" t="s">
        <v>136</v>
      </c>
      <c r="T143" s="27"/>
      <c r="V143" s="22"/>
      <c r="W143" s="22" t="s">
        <v>582</v>
      </c>
      <c r="X143" s="29">
        <v>106</v>
      </c>
      <c r="Y143" s="30" t="s">
        <v>927</v>
      </c>
      <c r="Z143" s="30" t="s">
        <v>1182</v>
      </c>
      <c r="AA143" s="30"/>
      <c r="AE143" s="21" t="s">
        <v>308</v>
      </c>
      <c r="AG143" s="22"/>
      <c r="AH143" s="22"/>
      <c r="AJ143" s="21" t="str">
        <f>IF(ISBLANK(AI143),  "", _xlfn.CONCAT("haas/entity/sensor/", LOWER(C143), "/", E143, "/config"))</f>
        <v/>
      </c>
      <c r="AK143" s="21" t="str">
        <f>IF(ISBLANK(AI143),  "", _xlfn.CONCAT(LOWER(C143), "/", E143))</f>
        <v/>
      </c>
      <c r="AS143" s="21"/>
      <c r="AT1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https://zigbee2mqtt.janeandgraham.com/#/group/106</v>
      </c>
      <c r="AV1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</v>
      </c>
      <c r="AW1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</v>
      </c>
      <c r="AX143" s="21" t="str">
        <f>Table2[[#This Row],[device_suggested_area]]</f>
        <v>Parents</v>
      </c>
      <c r="AY143" s="21" t="str">
        <f>IF(ISBLANK(Table2[[#This Row],[device_model]]), "", Table2[[#This Row],[device_suggested_area]])</f>
        <v>Parents</v>
      </c>
      <c r="AZ143" s="21" t="s">
        <v>1210</v>
      </c>
      <c r="BA143" s="21" t="s">
        <v>579</v>
      </c>
      <c r="BB143" s="21" t="s">
        <v>409</v>
      </c>
      <c r="BC143" s="21" t="s">
        <v>580</v>
      </c>
      <c r="BD143" s="21" t="s">
        <v>201</v>
      </c>
      <c r="BH143" s="21"/>
      <c r="BI143" s="21"/>
      <c r="BJ1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4" spans="1:62" ht="16" hidden="1" customHeight="1">
      <c r="A144" s="21">
        <v>1631</v>
      </c>
      <c r="B144" s="21" t="s">
        <v>26</v>
      </c>
      <c r="C144" s="21" t="s">
        <v>409</v>
      </c>
      <c r="D144" s="21" t="s">
        <v>137</v>
      </c>
      <c r="E144" s="21" t="s">
        <v>1139</v>
      </c>
      <c r="F144" s="25" t="str">
        <f>IF(ISBLANK(Table2[[#This Row],[unique_id]]), "", Table2[[#This Row],[unique_id]])</f>
        <v>parents_main_bulb_1</v>
      </c>
      <c r="H144" s="21" t="s">
        <v>139</v>
      </c>
      <c r="O144" s="22" t="s">
        <v>959</v>
      </c>
      <c r="P144" s="21" t="s">
        <v>172</v>
      </c>
      <c r="Q144" s="21" t="s">
        <v>929</v>
      </c>
      <c r="R144" s="21" t="str">
        <f>Table2[[#This Row],[entity_domain]]</f>
        <v>Lights</v>
      </c>
      <c r="S144" s="21" t="str">
        <f>_xlfn.CONCAT( Table2[[#This Row],[device_suggested_area]], " ",Table2[[#This Row],[powercalc_group_3]])</f>
        <v>Parents Lights</v>
      </c>
      <c r="T144" s="27"/>
      <c r="V144" s="22"/>
      <c r="W144" s="22" t="s">
        <v>581</v>
      </c>
      <c r="X144" s="29">
        <v>106</v>
      </c>
      <c r="Y144" s="30" t="s">
        <v>925</v>
      </c>
      <c r="Z144" s="30" t="s">
        <v>1182</v>
      </c>
      <c r="AA144" s="30"/>
      <c r="AG144" s="22"/>
      <c r="AH144" s="22"/>
      <c r="AJ144" s="21" t="str">
        <f>IF(ISBLANK(AI144),  "", _xlfn.CONCAT("haas/entity/sensor/", LOWER(C144), "/", E144, "/config"))</f>
        <v/>
      </c>
      <c r="AK144" s="21" t="str">
        <f>IF(ISBLANK(AI144),  "", _xlfn.CONCAT(LOWER(C144), "/", E144))</f>
        <v/>
      </c>
      <c r="AS144" s="21"/>
      <c r="AT1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https://zigbee2mqtt.janeandgraham.com/#/device/0x00178801039f585a</v>
      </c>
      <c r="AV1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parents-main-bulb-1</v>
      </c>
      <c r="AW1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1</v>
      </c>
      <c r="AX144" s="21" t="str">
        <f>Table2[[#This Row],[device_suggested_area]]</f>
        <v>Parents</v>
      </c>
      <c r="AY144" s="21" t="str">
        <f>IF(ISBLANK(Table2[[#This Row],[device_model]]), "", Table2[[#This Row],[device_suggested_area]])</f>
        <v>Parents</v>
      </c>
      <c r="AZ144" s="21" t="s">
        <v>1211</v>
      </c>
      <c r="BA144" s="21" t="s">
        <v>579</v>
      </c>
      <c r="BB144" s="21" t="s">
        <v>409</v>
      </c>
      <c r="BC144" s="21" t="s">
        <v>580</v>
      </c>
      <c r="BD144" s="21" t="s">
        <v>201</v>
      </c>
      <c r="BH144" s="21" t="s">
        <v>578</v>
      </c>
      <c r="BI144" s="21"/>
      <c r="BJ1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"0x00178801039f585a"]]</v>
      </c>
    </row>
    <row r="145" spans="1:62" ht="16" hidden="1" customHeight="1">
      <c r="A145" s="21">
        <v>1632</v>
      </c>
      <c r="B145" s="21" t="s">
        <v>26</v>
      </c>
      <c r="C145" s="21" t="s">
        <v>409</v>
      </c>
      <c r="D145" s="21" t="s">
        <v>137</v>
      </c>
      <c r="E145" s="21" t="s">
        <v>1140</v>
      </c>
      <c r="F145" s="25" t="str">
        <f>IF(ISBLANK(Table2[[#This Row],[unique_id]]), "", Table2[[#This Row],[unique_id]])</f>
        <v>parents_main_bulb_2</v>
      </c>
      <c r="H145" s="21" t="s">
        <v>139</v>
      </c>
      <c r="O145" s="22" t="s">
        <v>959</v>
      </c>
      <c r="P145" s="21" t="s">
        <v>172</v>
      </c>
      <c r="Q145" s="21" t="s">
        <v>929</v>
      </c>
      <c r="R145" s="21" t="str">
        <f>Table2[[#This Row],[entity_domain]]</f>
        <v>Lights</v>
      </c>
      <c r="S145" s="21" t="str">
        <f>_xlfn.CONCAT( Table2[[#This Row],[device_suggested_area]], " ",Table2[[#This Row],[powercalc_group_3]])</f>
        <v>Parents Lights</v>
      </c>
      <c r="T145" s="27"/>
      <c r="V145" s="22"/>
      <c r="W145" s="22" t="s">
        <v>581</v>
      </c>
      <c r="X145" s="29">
        <v>106</v>
      </c>
      <c r="Y145" s="30" t="s">
        <v>925</v>
      </c>
      <c r="Z145" s="30" t="s">
        <v>1182</v>
      </c>
      <c r="AA145" s="30"/>
      <c r="AG145" s="22"/>
      <c r="AH145" s="22"/>
      <c r="AJ145" s="21" t="str">
        <f>IF(ISBLANK(AI145),  "", _xlfn.CONCAT("haas/entity/sensor/", LOWER(C145), "/", E145, "/config"))</f>
        <v/>
      </c>
      <c r="AK145" s="21" t="str">
        <f>IF(ISBLANK(AI145),  "", _xlfn.CONCAT(LOWER(C145), "/", E145))</f>
        <v/>
      </c>
      <c r="AS145" s="21"/>
      <c r="AT1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https://zigbee2mqtt.janeandgraham.com/#/device/0x00178801039f69d1</v>
      </c>
      <c r="AV1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parents-main-bulb-2</v>
      </c>
      <c r="AW1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2</v>
      </c>
      <c r="AX145" s="21" t="str">
        <f>Table2[[#This Row],[device_suggested_area]]</f>
        <v>Parents</v>
      </c>
      <c r="AY145" s="21" t="str">
        <f>IF(ISBLANK(Table2[[#This Row],[device_model]]), "", Table2[[#This Row],[device_suggested_area]])</f>
        <v>Parents</v>
      </c>
      <c r="AZ145" s="21" t="s">
        <v>1212</v>
      </c>
      <c r="BA145" s="21" t="s">
        <v>579</v>
      </c>
      <c r="BB145" s="21" t="s">
        <v>409</v>
      </c>
      <c r="BC145" s="21" t="s">
        <v>580</v>
      </c>
      <c r="BD145" s="21" t="s">
        <v>201</v>
      </c>
      <c r="BH145" s="21" t="s">
        <v>585</v>
      </c>
      <c r="BI145" s="21"/>
      <c r="BJ1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"0x00178801039f69d1"]]</v>
      </c>
    </row>
    <row r="146" spans="1:62" ht="16" hidden="1" customHeight="1">
      <c r="A146" s="21">
        <v>1633</v>
      </c>
      <c r="B146" s="21" t="s">
        <v>26</v>
      </c>
      <c r="C146" s="21" t="s">
        <v>409</v>
      </c>
      <c r="D146" s="21" t="s">
        <v>137</v>
      </c>
      <c r="E146" s="21" t="s">
        <v>1141</v>
      </c>
      <c r="F146" s="25" t="str">
        <f>IF(ISBLANK(Table2[[#This Row],[unique_id]]), "", Table2[[#This Row],[unique_id]])</f>
        <v>parents_main_bulb_3</v>
      </c>
      <c r="H146" s="21" t="s">
        <v>139</v>
      </c>
      <c r="O146" s="22" t="s">
        <v>959</v>
      </c>
      <c r="P146" s="21" t="s">
        <v>172</v>
      </c>
      <c r="Q146" s="21" t="s">
        <v>929</v>
      </c>
      <c r="R146" s="21" t="str">
        <f>Table2[[#This Row],[entity_domain]]</f>
        <v>Lights</v>
      </c>
      <c r="S146" s="21" t="str">
        <f>_xlfn.CONCAT( Table2[[#This Row],[device_suggested_area]], " ",Table2[[#This Row],[powercalc_group_3]])</f>
        <v>Parents Lights</v>
      </c>
      <c r="T146" s="27"/>
      <c r="V146" s="22"/>
      <c r="W146" s="22" t="s">
        <v>581</v>
      </c>
      <c r="X146" s="29">
        <v>106</v>
      </c>
      <c r="Y146" s="30" t="s">
        <v>925</v>
      </c>
      <c r="Z146" s="30" t="s">
        <v>1182</v>
      </c>
      <c r="AA146" s="30"/>
      <c r="AG146" s="22"/>
      <c r="AH146" s="22"/>
      <c r="AJ146" s="21" t="str">
        <f>IF(ISBLANK(AI146),  "", _xlfn.CONCAT("haas/entity/sensor/", LOWER(C146), "/", E146, "/config"))</f>
        <v/>
      </c>
      <c r="AK146" s="21" t="str">
        <f>IF(ISBLANK(AI146),  "", _xlfn.CONCAT(LOWER(C146), "/", E146))</f>
        <v/>
      </c>
      <c r="AS146" s="21"/>
      <c r="AT1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https://zigbee2mqtt.janeandgraham.com/#/device/0x001788010432a064</v>
      </c>
      <c r="AV1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parents-main-bulb-3</v>
      </c>
      <c r="AW1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Main Bulb 3</v>
      </c>
      <c r="AX146" s="21" t="str">
        <f>Table2[[#This Row],[device_suggested_area]]</f>
        <v>Parents</v>
      </c>
      <c r="AY146" s="21" t="str">
        <f>IF(ISBLANK(Table2[[#This Row],[device_model]]), "", Table2[[#This Row],[device_suggested_area]])</f>
        <v>Parents</v>
      </c>
      <c r="AZ146" s="21" t="s">
        <v>1213</v>
      </c>
      <c r="BA146" s="21" t="s">
        <v>579</v>
      </c>
      <c r="BB146" s="21" t="s">
        <v>409</v>
      </c>
      <c r="BC146" s="21" t="s">
        <v>580</v>
      </c>
      <c r="BD146" s="21" t="s">
        <v>201</v>
      </c>
      <c r="BH146" s="21" t="s">
        <v>586</v>
      </c>
      <c r="BI146" s="21"/>
      <c r="BJ1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"0x001788010432a064"]]</v>
      </c>
    </row>
    <row r="147" spans="1:62" ht="16" hidden="1" customHeight="1">
      <c r="A147" s="21">
        <v>1634</v>
      </c>
      <c r="B147" s="21" t="s">
        <v>26</v>
      </c>
      <c r="C147" s="21" t="s">
        <v>537</v>
      </c>
      <c r="D147" s="21" t="s">
        <v>137</v>
      </c>
      <c r="E147" s="21" t="s">
        <v>1054</v>
      </c>
      <c r="F147" s="25" t="str">
        <f>IF(ISBLANK(Table2[[#This Row],[unique_id]]), "", Table2[[#This Row],[unique_id]])</f>
        <v>parents_jane_bedside</v>
      </c>
      <c r="G147" s="21" t="s">
        <v>1052</v>
      </c>
      <c r="H147" s="21" t="s">
        <v>139</v>
      </c>
      <c r="I147" s="21" t="s">
        <v>132</v>
      </c>
      <c r="J147" s="21" t="s">
        <v>1067</v>
      </c>
      <c r="K147" s="21" t="s">
        <v>1071</v>
      </c>
      <c r="M147" s="21" t="s">
        <v>136</v>
      </c>
      <c r="T147" s="27"/>
      <c r="V147" s="22"/>
      <c r="W147" s="22" t="s">
        <v>582</v>
      </c>
      <c r="X147" s="29">
        <v>119</v>
      </c>
      <c r="Y147" s="30" t="s">
        <v>927</v>
      </c>
      <c r="Z147" s="22" t="s">
        <v>1183</v>
      </c>
      <c r="AE147" s="21" t="s">
        <v>308</v>
      </c>
      <c r="AG147" s="22"/>
      <c r="AH147" s="22"/>
      <c r="AJ147" s="21" t="str">
        <f>IF(ISBLANK(AI147),  "", _xlfn.CONCAT("haas/entity/sensor/", LOWER(C147), "/", E147, "/config"))</f>
        <v/>
      </c>
      <c r="AK147" s="21" t="str">
        <f>IF(ISBLANK(AI147),  "", _xlfn.CONCAT(LOWER(C147), "/", E147))</f>
        <v/>
      </c>
      <c r="AS147" s="21"/>
      <c r="AT147" s="23"/>
      <c r="AV1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</v>
      </c>
      <c r="AW1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</v>
      </c>
      <c r="AX147" s="21" t="str">
        <f>Table2[[#This Row],[device_suggested_area]]</f>
        <v>Parents</v>
      </c>
      <c r="AY147" s="21" t="str">
        <f>IF(ISBLANK(Table2[[#This Row],[device_model]]), "", Table2[[#This Row],[device_suggested_area]])</f>
        <v>Parents</v>
      </c>
      <c r="AZ147" s="21" t="s">
        <v>1052</v>
      </c>
      <c r="BA147" s="21" t="s">
        <v>1036</v>
      </c>
      <c r="BB147" s="21" t="s">
        <v>537</v>
      </c>
      <c r="BC147" s="21" t="s">
        <v>1034</v>
      </c>
      <c r="BD147" s="21" t="s">
        <v>201</v>
      </c>
      <c r="BE147" s="21" t="s">
        <v>840</v>
      </c>
      <c r="BH147" s="21"/>
      <c r="BI147" s="21"/>
      <c r="BJ1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48" spans="1:62" ht="16" hidden="1" customHeight="1">
      <c r="A148" s="21">
        <v>1635</v>
      </c>
      <c r="B148" s="21" t="s">
        <v>26</v>
      </c>
      <c r="C148" s="21" t="s">
        <v>537</v>
      </c>
      <c r="D148" s="21" t="s">
        <v>137</v>
      </c>
      <c r="E148" s="21" t="s">
        <v>1055</v>
      </c>
      <c r="F148" s="25" t="str">
        <f>IF(ISBLANK(Table2[[#This Row],[unique_id]]), "", Table2[[#This Row],[unique_id]])</f>
        <v>parents_jane_bedside_bulb_1</v>
      </c>
      <c r="H148" s="21" t="s">
        <v>139</v>
      </c>
      <c r="O148" s="22" t="s">
        <v>959</v>
      </c>
      <c r="P148" s="21" t="s">
        <v>172</v>
      </c>
      <c r="Q148" s="21" t="s">
        <v>929</v>
      </c>
      <c r="R148" s="21" t="str">
        <f>Table2[[#This Row],[entity_domain]]</f>
        <v>Lights</v>
      </c>
      <c r="S148" s="21" t="str">
        <f>_xlfn.CONCAT( Table2[[#This Row],[device_suggested_area]], " ",Table2[[#This Row],[powercalc_group_3]])</f>
        <v>Parents Lights</v>
      </c>
      <c r="T148" s="27"/>
      <c r="V148" s="22"/>
      <c r="W148" s="22" t="s">
        <v>581</v>
      </c>
      <c r="X148" s="29">
        <v>119</v>
      </c>
      <c r="Y148" s="30" t="s">
        <v>925</v>
      </c>
      <c r="Z148" s="22" t="s">
        <v>1183</v>
      </c>
      <c r="AG148" s="22"/>
      <c r="AH148" s="22"/>
      <c r="AJ148" s="21" t="str">
        <f>IF(ISBLANK(AI148),  "", _xlfn.CONCAT("haas/entity/sensor/", LOWER(C148), "/", E148, "/config"))</f>
        <v/>
      </c>
      <c r="AK148" s="21" t="str">
        <f>IF(ISBLANK(AI148),  "", _xlfn.CONCAT(LOWER(C148), "/", E148))</f>
        <v/>
      </c>
      <c r="AS148" s="21"/>
      <c r="AT148" s="23"/>
      <c r="AV1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parents-jane-bedside-bulb-1</v>
      </c>
      <c r="AW1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Jane Bedside Bulb 1</v>
      </c>
      <c r="AX148" s="21" t="str">
        <f>Table2[[#This Row],[device_suggested_area]]</f>
        <v>Parents</v>
      </c>
      <c r="AY148" s="21" t="str">
        <f>IF(ISBLANK(Table2[[#This Row],[device_model]]), "", Table2[[#This Row],[device_suggested_area]])</f>
        <v>Parents</v>
      </c>
      <c r="AZ148" s="21" t="s">
        <v>1199</v>
      </c>
      <c r="BA148" s="21" t="s">
        <v>1036</v>
      </c>
      <c r="BB148" s="21" t="s">
        <v>537</v>
      </c>
      <c r="BC148" s="21" t="s">
        <v>1034</v>
      </c>
      <c r="BD148" s="21" t="s">
        <v>201</v>
      </c>
      <c r="BE148" s="21" t="s">
        <v>840</v>
      </c>
      <c r="BH148" s="21" t="s">
        <v>1040</v>
      </c>
      <c r="BI148" s="21"/>
      <c r="BJ1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"0x2c1165fffeb07271"]]</v>
      </c>
    </row>
    <row r="149" spans="1:62" ht="16" hidden="1" customHeight="1">
      <c r="A149" s="21">
        <v>1636</v>
      </c>
      <c r="B149" s="21" t="s">
        <v>26</v>
      </c>
      <c r="C149" s="21" t="s">
        <v>537</v>
      </c>
      <c r="D149" s="21" t="s">
        <v>137</v>
      </c>
      <c r="E149" s="21" t="s">
        <v>1056</v>
      </c>
      <c r="F149" s="25" t="str">
        <f>IF(ISBLANK(Table2[[#This Row],[unique_id]]), "", Table2[[#This Row],[unique_id]])</f>
        <v>parents_graham_bedside</v>
      </c>
      <c r="G149" s="21" t="s">
        <v>1053</v>
      </c>
      <c r="H149" s="21" t="s">
        <v>139</v>
      </c>
      <c r="I149" s="21" t="s">
        <v>132</v>
      </c>
      <c r="J149" s="21" t="s">
        <v>1068</v>
      </c>
      <c r="K149" s="21" t="s">
        <v>1071</v>
      </c>
      <c r="M149" s="21" t="s">
        <v>136</v>
      </c>
      <c r="T149" s="27"/>
      <c r="V149" s="22"/>
      <c r="W149" s="22" t="s">
        <v>582</v>
      </c>
      <c r="X149" s="29">
        <v>122</v>
      </c>
      <c r="Y149" s="30" t="s">
        <v>927</v>
      </c>
      <c r="Z149" s="22" t="s">
        <v>1183</v>
      </c>
      <c r="AE149" s="21" t="s">
        <v>308</v>
      </c>
      <c r="AG149" s="22"/>
      <c r="AH149" s="22"/>
      <c r="AJ149" s="21" t="str">
        <f>IF(ISBLANK(AI149),  "", _xlfn.CONCAT("haas/entity/sensor/", LOWER(C149), "/", E149, "/config"))</f>
        <v/>
      </c>
      <c r="AK149" s="21" t="str">
        <f>IF(ISBLANK(AI149),  "", _xlfn.CONCAT(LOWER(C149), "/", E149))</f>
        <v/>
      </c>
      <c r="AS149" s="21"/>
      <c r="AT149" s="23"/>
      <c r="AV1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</v>
      </c>
      <c r="AW1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</v>
      </c>
      <c r="AX149" s="21" t="str">
        <f>Table2[[#This Row],[device_suggested_area]]</f>
        <v>Parents</v>
      </c>
      <c r="AY149" s="21" t="str">
        <f>IF(ISBLANK(Table2[[#This Row],[device_model]]), "", Table2[[#This Row],[device_suggested_area]])</f>
        <v>Parents</v>
      </c>
      <c r="AZ149" s="21" t="s">
        <v>1053</v>
      </c>
      <c r="BA149" s="21" t="s">
        <v>1036</v>
      </c>
      <c r="BB149" s="21" t="s">
        <v>537</v>
      </c>
      <c r="BC149" s="21" t="s">
        <v>1034</v>
      </c>
      <c r="BD149" s="21" t="s">
        <v>201</v>
      </c>
      <c r="BE149" s="21" t="s">
        <v>840</v>
      </c>
      <c r="BH149" s="21"/>
      <c r="BI149" s="21"/>
      <c r="BJ1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0" spans="1:62" ht="16" hidden="1" customHeight="1">
      <c r="A150" s="21">
        <v>1637</v>
      </c>
      <c r="B150" s="21" t="s">
        <v>26</v>
      </c>
      <c r="C150" s="21" t="s">
        <v>537</v>
      </c>
      <c r="D150" s="21" t="s">
        <v>137</v>
      </c>
      <c r="E150" s="21" t="s">
        <v>1057</v>
      </c>
      <c r="F150" s="25" t="str">
        <f>IF(ISBLANK(Table2[[#This Row],[unique_id]]), "", Table2[[#This Row],[unique_id]])</f>
        <v>parents_graham_bedside_bulb_1</v>
      </c>
      <c r="H150" s="21" t="s">
        <v>139</v>
      </c>
      <c r="O150" s="22" t="s">
        <v>959</v>
      </c>
      <c r="P150" s="21" t="s">
        <v>172</v>
      </c>
      <c r="Q150" s="21" t="s">
        <v>929</v>
      </c>
      <c r="R150" s="21" t="str">
        <f>Table2[[#This Row],[entity_domain]]</f>
        <v>Lights</v>
      </c>
      <c r="S150" s="21" t="str">
        <f>_xlfn.CONCAT( Table2[[#This Row],[device_suggested_area]], " ",Table2[[#This Row],[powercalc_group_3]])</f>
        <v>Parents Lights</v>
      </c>
      <c r="T150" s="27"/>
      <c r="V150" s="22"/>
      <c r="W150" s="22" t="s">
        <v>581</v>
      </c>
      <c r="X150" s="29">
        <v>122</v>
      </c>
      <c r="Y150" s="30" t="s">
        <v>925</v>
      </c>
      <c r="Z150" s="22" t="s">
        <v>1183</v>
      </c>
      <c r="AG150" s="22"/>
      <c r="AH150" s="22"/>
      <c r="AJ150" s="21" t="str">
        <f>IF(ISBLANK(AI150),  "", _xlfn.CONCAT("haas/entity/sensor/", LOWER(C150), "/", E150, "/config"))</f>
        <v/>
      </c>
      <c r="AK150" s="21" t="str">
        <f>IF(ISBLANK(AI150),  "", _xlfn.CONCAT(LOWER(C150), "/", E150))</f>
        <v/>
      </c>
      <c r="AS150" s="21"/>
      <c r="AT150" s="23"/>
      <c r="AV1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parents-graham-bedside-bulb-1</v>
      </c>
      <c r="AW1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Graham Bedside Bulb 1</v>
      </c>
      <c r="AX150" s="21" t="str">
        <f>Table2[[#This Row],[device_suggested_area]]</f>
        <v>Parents</v>
      </c>
      <c r="AY150" s="21" t="str">
        <f>IF(ISBLANK(Table2[[#This Row],[device_model]]), "", Table2[[#This Row],[device_suggested_area]])</f>
        <v>Parents</v>
      </c>
      <c r="AZ150" s="21" t="s">
        <v>1200</v>
      </c>
      <c r="BA150" s="21" t="s">
        <v>1036</v>
      </c>
      <c r="BB150" s="21" t="s">
        <v>537</v>
      </c>
      <c r="BC150" s="21" t="s">
        <v>1034</v>
      </c>
      <c r="BD150" s="21" t="s">
        <v>201</v>
      </c>
      <c r="BE150" s="21" t="s">
        <v>840</v>
      </c>
      <c r="BH150" s="21" t="s">
        <v>1039</v>
      </c>
      <c r="BI150" s="21"/>
      <c r="BJ1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"0x2c1165fffea8c4d8"]]</v>
      </c>
    </row>
    <row r="151" spans="1:62" ht="16" hidden="1" customHeight="1">
      <c r="A151" s="21">
        <v>1638</v>
      </c>
      <c r="B151" s="21" t="s">
        <v>26</v>
      </c>
      <c r="C151" s="21" t="s">
        <v>409</v>
      </c>
      <c r="D151" s="21" t="s">
        <v>137</v>
      </c>
      <c r="E151" s="21" t="s">
        <v>910</v>
      </c>
      <c r="F151" s="25" t="str">
        <f>IF(ISBLANK(Table2[[#This Row],[unique_id]]), "", Table2[[#This Row],[unique_id]])</f>
        <v>study_lamp</v>
      </c>
      <c r="G151" s="21" t="s">
        <v>911</v>
      </c>
      <c r="H151" s="21" t="s">
        <v>139</v>
      </c>
      <c r="I151" s="21" t="s">
        <v>132</v>
      </c>
      <c r="J151" s="21" t="s">
        <v>615</v>
      </c>
      <c r="K151" s="21" t="s">
        <v>1073</v>
      </c>
      <c r="M151" s="21" t="s">
        <v>136</v>
      </c>
      <c r="T151" s="27"/>
      <c r="V151" s="22"/>
      <c r="W151" s="22" t="s">
        <v>582</v>
      </c>
      <c r="X151" s="29">
        <v>117</v>
      </c>
      <c r="Y151" s="30" t="s">
        <v>927</v>
      </c>
      <c r="Z151" s="30" t="s">
        <v>1180</v>
      </c>
      <c r="AA151" s="30"/>
      <c r="AE151" s="21" t="s">
        <v>308</v>
      </c>
      <c r="AG151" s="22"/>
      <c r="AH151" s="22"/>
      <c r="AJ151" s="21" t="str">
        <f>IF(ISBLANK(AI151),  "", _xlfn.CONCAT("haas/entity/sensor/", LOWER(C151), "/", E151, "/config"))</f>
        <v/>
      </c>
      <c r="AK151" s="21" t="str">
        <f>IF(ISBLANK(AI151),  "", _xlfn.CONCAT(LOWER(C151), "/", E151))</f>
        <v/>
      </c>
      <c r="AS151" s="21"/>
      <c r="AT15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https://zigbee2mqtt.janeandgraham.com/#/group/117</v>
      </c>
      <c r="AV1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</v>
      </c>
      <c r="AW1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</v>
      </c>
      <c r="AX151" s="21" t="str">
        <f>Table2[[#This Row],[device_suggested_area]]</f>
        <v>Study</v>
      </c>
      <c r="AY151" s="21" t="str">
        <f>IF(ISBLANK(Table2[[#This Row],[device_model]]), "", Table2[[#This Row],[device_suggested_area]])</f>
        <v>Study</v>
      </c>
      <c r="AZ151" s="21" t="s">
        <v>615</v>
      </c>
      <c r="BA151" s="21" t="s">
        <v>579</v>
      </c>
      <c r="BB151" s="21" t="s">
        <v>409</v>
      </c>
      <c r="BC151" s="21" t="s">
        <v>580</v>
      </c>
      <c r="BD151" s="21" t="s">
        <v>388</v>
      </c>
      <c r="BE151" s="21" t="s">
        <v>840</v>
      </c>
      <c r="BH151" s="21"/>
      <c r="BI151" s="21"/>
      <c r="BJ1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2" spans="1:62" ht="16" hidden="1" customHeight="1">
      <c r="A152" s="21">
        <v>1639</v>
      </c>
      <c r="B152" s="21" t="s">
        <v>26</v>
      </c>
      <c r="C152" s="21" t="s">
        <v>409</v>
      </c>
      <c r="D152" s="21" t="s">
        <v>137</v>
      </c>
      <c r="E152" s="21" t="s">
        <v>1142</v>
      </c>
      <c r="F152" s="25" t="str">
        <f>IF(ISBLANK(Table2[[#This Row],[unique_id]]), "", Table2[[#This Row],[unique_id]])</f>
        <v>study_lamp_bulb_1</v>
      </c>
      <c r="H152" s="21" t="s">
        <v>139</v>
      </c>
      <c r="O152" s="22" t="s">
        <v>959</v>
      </c>
      <c r="P152" s="21" t="s">
        <v>172</v>
      </c>
      <c r="Q152" s="21" t="s">
        <v>929</v>
      </c>
      <c r="R152" s="21" t="str">
        <f>Table2[[#This Row],[entity_domain]]</f>
        <v>Lights</v>
      </c>
      <c r="S152" s="21" t="str">
        <f>_xlfn.CONCAT( Table2[[#This Row],[device_suggested_area]], " ",Table2[[#This Row],[powercalc_group_3]])</f>
        <v>Study Lights</v>
      </c>
      <c r="T152" s="27"/>
      <c r="V152" s="22"/>
      <c r="W152" s="22" t="s">
        <v>581</v>
      </c>
      <c r="X152" s="29">
        <v>117</v>
      </c>
      <c r="Y152" s="30" t="s">
        <v>925</v>
      </c>
      <c r="Z152" s="30" t="s">
        <v>1180</v>
      </c>
      <c r="AA152" s="30"/>
      <c r="AG152" s="22"/>
      <c r="AH152" s="22"/>
      <c r="AJ152" s="21" t="str">
        <f>IF(ISBLANK(AI152),  "", _xlfn.CONCAT("haas/entity/sensor/", LOWER(C152), "/", E152, "/config"))</f>
        <v/>
      </c>
      <c r="AK152" s="21" t="str">
        <f>IF(ISBLANK(AI152),  "", _xlfn.CONCAT(LOWER(C152), "/", E152))</f>
        <v/>
      </c>
      <c r="AS152" s="21"/>
      <c r="AT15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https://zigbee2mqtt.janeandgraham.com/#/device/0x00178801040e2034</v>
      </c>
      <c r="AV1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study-lamp-bulb-1</v>
      </c>
      <c r="AW1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Lamp Bulb 1</v>
      </c>
      <c r="AX152" s="21" t="str">
        <f>Table2[[#This Row],[device_suggested_area]]</f>
        <v>Study</v>
      </c>
      <c r="AY152" s="21" t="str">
        <f>IF(ISBLANK(Table2[[#This Row],[device_model]]), "", Table2[[#This Row],[device_suggested_area]])</f>
        <v>Study</v>
      </c>
      <c r="AZ152" s="21" t="s">
        <v>1208</v>
      </c>
      <c r="BA152" s="21" t="s">
        <v>579</v>
      </c>
      <c r="BB152" s="21" t="s">
        <v>409</v>
      </c>
      <c r="BC152" s="21" t="s">
        <v>580</v>
      </c>
      <c r="BD152" s="21" t="s">
        <v>388</v>
      </c>
      <c r="BE152" s="21" t="s">
        <v>840</v>
      </c>
      <c r="BH152" s="21" t="s">
        <v>912</v>
      </c>
      <c r="BI152" s="21"/>
      <c r="BJ1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"0x00178801040e2034"]]</v>
      </c>
    </row>
    <row r="153" spans="1:62" ht="16" hidden="1" customHeight="1">
      <c r="A153" s="21">
        <v>1640</v>
      </c>
      <c r="B153" s="21" t="s">
        <v>26</v>
      </c>
      <c r="C153" s="21" t="s">
        <v>409</v>
      </c>
      <c r="D153" s="21" t="s">
        <v>137</v>
      </c>
      <c r="E153" s="21" t="s">
        <v>320</v>
      </c>
      <c r="F153" s="25" t="str">
        <f>IF(ISBLANK(Table2[[#This Row],[unique_id]]), "", Table2[[#This Row],[unique_id]])</f>
        <v>kitchen_main</v>
      </c>
      <c r="G153" s="21" t="s">
        <v>211</v>
      </c>
      <c r="H153" s="21" t="s">
        <v>139</v>
      </c>
      <c r="I153" s="21" t="s">
        <v>132</v>
      </c>
      <c r="J153" s="24" t="s">
        <v>891</v>
      </c>
      <c r="K153" s="21" t="s">
        <v>1069</v>
      </c>
      <c r="M153" s="21" t="s">
        <v>136</v>
      </c>
      <c r="T153" s="27"/>
      <c r="V153" s="22"/>
      <c r="W153" s="22" t="s">
        <v>582</v>
      </c>
      <c r="X153" s="29">
        <v>107</v>
      </c>
      <c r="Y153" s="30" t="s">
        <v>927</v>
      </c>
      <c r="Z153" s="30" t="s">
        <v>1180</v>
      </c>
      <c r="AA153" s="30"/>
      <c r="AE153" s="21" t="s">
        <v>308</v>
      </c>
      <c r="AG153" s="22"/>
      <c r="AH153" s="22"/>
      <c r="AJ153" s="21" t="str">
        <f>IF(ISBLANK(AI153),  "", _xlfn.CONCAT("haas/entity/sensor/", LOWER(C153), "/", E153, "/config"))</f>
        <v/>
      </c>
      <c r="AK153" s="21" t="str">
        <f>IF(ISBLANK(AI153),  "", _xlfn.CONCAT(LOWER(C153), "/", E153))</f>
        <v/>
      </c>
      <c r="AS153" s="21"/>
      <c r="AT15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https://zigbee2mqtt.janeandgraham.com/#/group/107</v>
      </c>
      <c r="AV1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</v>
      </c>
      <c r="AW1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</v>
      </c>
      <c r="AX153" s="21" t="str">
        <f>Table2[[#This Row],[device_suggested_area]]</f>
        <v>Kitchen</v>
      </c>
      <c r="AY153" s="21" t="str">
        <f>IF(ISBLANK(Table2[[#This Row],[device_model]]), "", Table2[[#This Row],[device_suggested_area]])</f>
        <v>Kitchen</v>
      </c>
      <c r="AZ153" s="21" t="s">
        <v>1210</v>
      </c>
      <c r="BA153" s="21" t="s">
        <v>661</v>
      </c>
      <c r="BB153" s="21" t="s">
        <v>409</v>
      </c>
      <c r="BC153" s="21" t="s">
        <v>658</v>
      </c>
      <c r="BD153" s="21" t="s">
        <v>215</v>
      </c>
      <c r="BH153" s="21"/>
      <c r="BI153" s="21"/>
      <c r="BJ1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4" spans="1:62" ht="16" hidden="1" customHeight="1">
      <c r="A154" s="21">
        <v>1641</v>
      </c>
      <c r="B154" s="21" t="s">
        <v>26</v>
      </c>
      <c r="C154" s="21" t="s">
        <v>409</v>
      </c>
      <c r="D154" s="21" t="s">
        <v>137</v>
      </c>
      <c r="E154" s="21" t="s">
        <v>1143</v>
      </c>
      <c r="F154" s="25" t="str">
        <f>IF(ISBLANK(Table2[[#This Row],[unique_id]]), "", Table2[[#This Row],[unique_id]])</f>
        <v>kitchen_main_bulb_1</v>
      </c>
      <c r="H154" s="21" t="s">
        <v>139</v>
      </c>
      <c r="O154" s="22" t="s">
        <v>959</v>
      </c>
      <c r="P154" s="21" t="s">
        <v>172</v>
      </c>
      <c r="Q154" s="21" t="s">
        <v>929</v>
      </c>
      <c r="R154" s="21" t="str">
        <f>Table2[[#This Row],[entity_domain]]</f>
        <v>Lights</v>
      </c>
      <c r="S154" s="21" t="str">
        <f>_xlfn.CONCAT( Table2[[#This Row],[device_suggested_area]], " ",Table2[[#This Row],[powercalc_group_3]])</f>
        <v>Kitchen Lights</v>
      </c>
      <c r="T154" s="27"/>
      <c r="V154" s="22"/>
      <c r="W154" s="22" t="s">
        <v>581</v>
      </c>
      <c r="X154" s="29">
        <v>107</v>
      </c>
      <c r="Y154" s="30" t="s">
        <v>925</v>
      </c>
      <c r="Z154" s="30" t="s">
        <v>1180</v>
      </c>
      <c r="AA154" s="30"/>
      <c r="AG154" s="22"/>
      <c r="AH154" s="22"/>
      <c r="AJ154" s="21" t="str">
        <f>IF(ISBLANK(AI154),  "", _xlfn.CONCAT("haas/entity/sensor/", LOWER(C154), "/", E154, "/config"))</f>
        <v/>
      </c>
      <c r="AK154" s="21" t="str">
        <f>IF(ISBLANK(AI154),  "", _xlfn.CONCAT(LOWER(C154), "/", E154))</f>
        <v/>
      </c>
      <c r="AS154" s="21"/>
      <c r="AT15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https://zigbee2mqtt.janeandgraham.com/#/device/0x00178801040f8db2</v>
      </c>
      <c r="AV1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kitchen-main-bulb-1</v>
      </c>
      <c r="AW1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1</v>
      </c>
      <c r="AX154" s="21" t="str">
        <f>Table2[[#This Row],[device_suggested_area]]</f>
        <v>Kitchen</v>
      </c>
      <c r="AY154" s="21" t="str">
        <f>IF(ISBLANK(Table2[[#This Row],[device_model]]), "", Table2[[#This Row],[device_suggested_area]])</f>
        <v>Kitchen</v>
      </c>
      <c r="AZ154" s="21" t="s">
        <v>1211</v>
      </c>
      <c r="BA154" s="21" t="s">
        <v>661</v>
      </c>
      <c r="BB154" s="21" t="s">
        <v>409</v>
      </c>
      <c r="BC154" s="21" t="s">
        <v>658</v>
      </c>
      <c r="BD154" s="21" t="s">
        <v>215</v>
      </c>
      <c r="BH154" s="21" t="s">
        <v>603</v>
      </c>
      <c r="BI154" s="21"/>
      <c r="BJ1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"0x00178801040f8db2"]]</v>
      </c>
    </row>
    <row r="155" spans="1:62" ht="16" hidden="1" customHeight="1">
      <c r="A155" s="21">
        <v>1642</v>
      </c>
      <c r="B155" s="21" t="s">
        <v>26</v>
      </c>
      <c r="C155" s="21" t="s">
        <v>409</v>
      </c>
      <c r="D155" s="21" t="s">
        <v>137</v>
      </c>
      <c r="E155" s="21" t="s">
        <v>1144</v>
      </c>
      <c r="F155" s="25" t="str">
        <f>IF(ISBLANK(Table2[[#This Row],[unique_id]]), "", Table2[[#This Row],[unique_id]])</f>
        <v>kitchen_main_bulb_2</v>
      </c>
      <c r="H155" s="21" t="s">
        <v>139</v>
      </c>
      <c r="O155" s="22" t="s">
        <v>959</v>
      </c>
      <c r="P155" s="21" t="s">
        <v>172</v>
      </c>
      <c r="Q155" s="21" t="s">
        <v>929</v>
      </c>
      <c r="R155" s="21" t="str">
        <f>Table2[[#This Row],[entity_domain]]</f>
        <v>Lights</v>
      </c>
      <c r="S155" s="21" t="str">
        <f>_xlfn.CONCAT( Table2[[#This Row],[device_suggested_area]], " ",Table2[[#This Row],[powercalc_group_3]])</f>
        <v>Kitchen Lights</v>
      </c>
      <c r="T155" s="27"/>
      <c r="V155" s="22"/>
      <c r="W155" s="22" t="s">
        <v>581</v>
      </c>
      <c r="X155" s="29">
        <v>107</v>
      </c>
      <c r="Y155" s="30" t="s">
        <v>925</v>
      </c>
      <c r="Z155" s="30" t="s">
        <v>1180</v>
      </c>
      <c r="AA155" s="30"/>
      <c r="AG155" s="22"/>
      <c r="AH155" s="22"/>
      <c r="AJ155" s="21" t="str">
        <f>IF(ISBLANK(AI155),  "", _xlfn.CONCAT("haas/entity/sensor/", LOWER(C155), "/", E155, "/config"))</f>
        <v/>
      </c>
      <c r="AK155" s="21" t="str">
        <f>IF(ISBLANK(AI155),  "", _xlfn.CONCAT(LOWER(C155), "/", E155))</f>
        <v/>
      </c>
      <c r="AS155" s="21"/>
      <c r="AT15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https://zigbee2mqtt.janeandgraham.com/#/device/0x001788010343c34f</v>
      </c>
      <c r="AV1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kitchen-main-bulb-2</v>
      </c>
      <c r="AW1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2</v>
      </c>
      <c r="AX155" s="21" t="str">
        <f>Table2[[#This Row],[device_suggested_area]]</f>
        <v>Kitchen</v>
      </c>
      <c r="AY155" s="21" t="str">
        <f>IF(ISBLANK(Table2[[#This Row],[device_model]]), "", Table2[[#This Row],[device_suggested_area]])</f>
        <v>Kitchen</v>
      </c>
      <c r="AZ155" s="21" t="s">
        <v>1212</v>
      </c>
      <c r="BA155" s="21" t="s">
        <v>661</v>
      </c>
      <c r="BB155" s="21" t="s">
        <v>409</v>
      </c>
      <c r="BC155" s="21" t="s">
        <v>658</v>
      </c>
      <c r="BD155" s="21" t="s">
        <v>215</v>
      </c>
      <c r="BH155" s="21" t="s">
        <v>604</v>
      </c>
      <c r="BI155" s="21"/>
      <c r="BJ1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"0x001788010343c34f"]]</v>
      </c>
    </row>
    <row r="156" spans="1:62" ht="16" hidden="1" customHeight="1">
      <c r="A156" s="21">
        <v>1643</v>
      </c>
      <c r="B156" s="21" t="s">
        <v>26</v>
      </c>
      <c r="C156" s="21" t="s">
        <v>409</v>
      </c>
      <c r="D156" s="21" t="s">
        <v>137</v>
      </c>
      <c r="E156" s="21" t="s">
        <v>1145</v>
      </c>
      <c r="F156" s="25" t="str">
        <f>IF(ISBLANK(Table2[[#This Row],[unique_id]]), "", Table2[[#This Row],[unique_id]])</f>
        <v>kitchen_main_bulb_3</v>
      </c>
      <c r="H156" s="21" t="s">
        <v>139</v>
      </c>
      <c r="O156" s="22" t="s">
        <v>959</v>
      </c>
      <c r="P156" s="21" t="s">
        <v>172</v>
      </c>
      <c r="Q156" s="21" t="s">
        <v>929</v>
      </c>
      <c r="R156" s="21" t="str">
        <f>Table2[[#This Row],[entity_domain]]</f>
        <v>Lights</v>
      </c>
      <c r="S156" s="21" t="str">
        <f>_xlfn.CONCAT( Table2[[#This Row],[device_suggested_area]], " ",Table2[[#This Row],[powercalc_group_3]])</f>
        <v>Kitchen Lights</v>
      </c>
      <c r="T156" s="27"/>
      <c r="V156" s="22"/>
      <c r="W156" s="22" t="s">
        <v>581</v>
      </c>
      <c r="X156" s="29">
        <v>107</v>
      </c>
      <c r="Y156" s="30" t="s">
        <v>925</v>
      </c>
      <c r="Z156" s="30" t="s">
        <v>1180</v>
      </c>
      <c r="AA156" s="30"/>
      <c r="AG156" s="22"/>
      <c r="AH156" s="22"/>
      <c r="AJ156" s="21" t="str">
        <f>IF(ISBLANK(AI156),  "", _xlfn.CONCAT("haas/entity/sensor/", LOWER(C156), "/", E156, "/config"))</f>
        <v/>
      </c>
      <c r="AK156" s="21" t="str">
        <f>IF(ISBLANK(AI156),  "", _xlfn.CONCAT(LOWER(C156), "/", E156))</f>
        <v/>
      </c>
      <c r="AS156" s="21"/>
      <c r="AT15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https://zigbee2mqtt.janeandgraham.com/#/device/0x001788010343c147</v>
      </c>
      <c r="AV1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kitchen-main-bulb-3</v>
      </c>
      <c r="AW1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3</v>
      </c>
      <c r="AX156" s="21" t="str">
        <f>Table2[[#This Row],[device_suggested_area]]</f>
        <v>Kitchen</v>
      </c>
      <c r="AY156" s="21" t="str">
        <f>IF(ISBLANK(Table2[[#This Row],[device_model]]), "", Table2[[#This Row],[device_suggested_area]])</f>
        <v>Kitchen</v>
      </c>
      <c r="AZ156" s="21" t="s">
        <v>1213</v>
      </c>
      <c r="BA156" s="21" t="s">
        <v>661</v>
      </c>
      <c r="BB156" s="21" t="s">
        <v>409</v>
      </c>
      <c r="BC156" s="21" t="s">
        <v>658</v>
      </c>
      <c r="BD156" s="21" t="s">
        <v>215</v>
      </c>
      <c r="BH156" s="21" t="s">
        <v>605</v>
      </c>
      <c r="BI156" s="21"/>
      <c r="BJ1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"0x001788010343c147"]]</v>
      </c>
    </row>
    <row r="157" spans="1:62" ht="16" hidden="1" customHeight="1">
      <c r="A157" s="21">
        <v>1644</v>
      </c>
      <c r="B157" s="21" t="s">
        <v>26</v>
      </c>
      <c r="C157" s="21" t="s">
        <v>409</v>
      </c>
      <c r="D157" s="21" t="s">
        <v>137</v>
      </c>
      <c r="E157" s="21" t="s">
        <v>1146</v>
      </c>
      <c r="F157" s="25" t="str">
        <f>IF(ISBLANK(Table2[[#This Row],[unique_id]]), "", Table2[[#This Row],[unique_id]])</f>
        <v>kitchen_main_bulb_4</v>
      </c>
      <c r="H157" s="21" t="s">
        <v>139</v>
      </c>
      <c r="O157" s="22" t="s">
        <v>959</v>
      </c>
      <c r="P157" s="21" t="s">
        <v>172</v>
      </c>
      <c r="Q157" s="21" t="s">
        <v>929</v>
      </c>
      <c r="R157" s="21" t="str">
        <f>Table2[[#This Row],[entity_domain]]</f>
        <v>Lights</v>
      </c>
      <c r="S157" s="21" t="str">
        <f>_xlfn.CONCAT( Table2[[#This Row],[device_suggested_area]], " ",Table2[[#This Row],[powercalc_group_3]])</f>
        <v>Kitchen Lights</v>
      </c>
      <c r="T157" s="27"/>
      <c r="V157" s="22"/>
      <c r="W157" s="22" t="s">
        <v>581</v>
      </c>
      <c r="X157" s="29">
        <v>107</v>
      </c>
      <c r="Y157" s="30" t="s">
        <v>925</v>
      </c>
      <c r="Z157" s="30" t="s">
        <v>1180</v>
      </c>
      <c r="AA157" s="30"/>
      <c r="AG157" s="22"/>
      <c r="AH157" s="22"/>
      <c r="AJ157" s="21" t="str">
        <f>IF(ISBLANK(AI157),  "", _xlfn.CONCAT("haas/entity/sensor/", LOWER(C157), "/", E157, "/config"))</f>
        <v/>
      </c>
      <c r="AK157" s="21" t="str">
        <f>IF(ISBLANK(AI157),  "", _xlfn.CONCAT(LOWER(C157), "/", E157))</f>
        <v/>
      </c>
      <c r="AS157" s="21"/>
      <c r="AT15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https://zigbee2mqtt.janeandgraham.com/#/device/0x001788010343b9d8</v>
      </c>
      <c r="AV1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kitchen-main-bulb-4</v>
      </c>
      <c r="AW1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Main Bulb 4</v>
      </c>
      <c r="AX157" s="21" t="str">
        <f>Table2[[#This Row],[device_suggested_area]]</f>
        <v>Kitchen</v>
      </c>
      <c r="AY157" s="21" t="str">
        <f>IF(ISBLANK(Table2[[#This Row],[device_model]]), "", Table2[[#This Row],[device_suggested_area]])</f>
        <v>Kitchen</v>
      </c>
      <c r="AZ157" s="21" t="s">
        <v>1214</v>
      </c>
      <c r="BA157" s="21" t="s">
        <v>661</v>
      </c>
      <c r="BB157" s="21" t="s">
        <v>409</v>
      </c>
      <c r="BC157" s="21" t="s">
        <v>658</v>
      </c>
      <c r="BD157" s="21" t="s">
        <v>215</v>
      </c>
      <c r="BH157" s="21" t="s">
        <v>606</v>
      </c>
      <c r="BI157" s="21"/>
      <c r="BJ1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"0x001788010343b9d8"]]</v>
      </c>
    </row>
    <row r="158" spans="1:62" s="32" customFormat="1" ht="16" hidden="1" customHeight="1">
      <c r="A158" s="21">
        <v>1645</v>
      </c>
      <c r="B158" s="32" t="s">
        <v>26</v>
      </c>
      <c r="C158" s="32" t="s">
        <v>982</v>
      </c>
      <c r="D158" s="32" t="s">
        <v>149</v>
      </c>
      <c r="E158" s="33" t="s">
        <v>1147</v>
      </c>
      <c r="F158" s="34" t="str">
        <f>IF(ISBLANK(Table2[[#This Row],[unique_id]]), "", Table2[[#This Row],[unique_id]])</f>
        <v>template_old_kitchen_downlights_plug_proxy</v>
      </c>
      <c r="G158" s="32" t="s">
        <v>674</v>
      </c>
      <c r="H158" s="32" t="s">
        <v>139</v>
      </c>
      <c r="I158" s="32" t="s">
        <v>132</v>
      </c>
      <c r="O158" s="35" t="s">
        <v>959</v>
      </c>
      <c r="T158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158" s="35"/>
      <c r="W158" s="35"/>
      <c r="X158" s="35"/>
      <c r="Y158" s="35"/>
      <c r="Z158" s="35"/>
      <c r="AA158" s="35"/>
      <c r="AG158" s="35"/>
      <c r="AH158" s="35"/>
      <c r="AJ158" s="32" t="str">
        <f>IF(ISBLANK(AI158),  "", _xlfn.CONCAT("haas/entity/sensor/", LOWER(C158), "/", E158, "/config"))</f>
        <v/>
      </c>
      <c r="AK158" s="32" t="str">
        <f>IF(ISBLANK(AI158),  "", _xlfn.CONCAT(LOWER(C158), "/", E158))</f>
        <v/>
      </c>
      <c r="AT158" s="36"/>
      <c r="AU158" s="32" t="s">
        <v>134</v>
      </c>
      <c r="AV1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8" s="21" t="str">
        <f>IF(ISBLANK(Table2[[#This Row],[device_model]]), "", Table2[[#This Row],[device_suggested_area]])</f>
        <v>Kitchen</v>
      </c>
      <c r="AZ158" s="32" t="s">
        <v>1234</v>
      </c>
      <c r="BA158" s="32" t="s">
        <v>391</v>
      </c>
      <c r="BB158" s="32" t="s">
        <v>243</v>
      </c>
      <c r="BC158" s="32" t="s">
        <v>394</v>
      </c>
      <c r="BD158" s="32" t="s">
        <v>215</v>
      </c>
      <c r="BJ1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59" spans="1:62" s="32" customFormat="1" ht="16" hidden="1" customHeight="1">
      <c r="A159" s="21">
        <v>1646</v>
      </c>
      <c r="B159" s="32" t="s">
        <v>26</v>
      </c>
      <c r="C159" s="32" t="s">
        <v>243</v>
      </c>
      <c r="D159" s="32" t="s">
        <v>134</v>
      </c>
      <c r="E159" s="32" t="s">
        <v>1114</v>
      </c>
      <c r="F159" s="34" t="str">
        <f>IF(ISBLANK(Table2[[#This Row],[unique_id]]), "", Table2[[#This Row],[unique_id]])</f>
        <v>old_kitchen_downlights_plug</v>
      </c>
      <c r="G159" s="32" t="s">
        <v>674</v>
      </c>
      <c r="H159" s="32" t="s">
        <v>139</v>
      </c>
      <c r="I159" s="32" t="s">
        <v>132</v>
      </c>
      <c r="O159" s="35" t="s">
        <v>959</v>
      </c>
      <c r="T159" s="33" t="str">
        <f>_xlfn.CONCAT("power_sensor_id: sensor.", Table2[[#This Row],[unique_id]], "_current_consumption", CHAR(10), "force_energy_sensor_creation: true", CHAR(10))</f>
        <v xml:space="preserve">power_sensor_id: sensor.old_kitchen_downlights_plug_current_consumption
force_energy_sensor_creation: true
</v>
      </c>
      <c r="V159" s="35"/>
      <c r="W159" s="35"/>
      <c r="X159" s="35"/>
      <c r="Y159" s="35"/>
      <c r="Z159" s="35"/>
      <c r="AA159" s="35"/>
      <c r="AE159" s="32" t="s">
        <v>308</v>
      </c>
      <c r="AG159" s="35"/>
      <c r="AH159" s="35"/>
      <c r="AJ159" s="32" t="str">
        <f>IF(ISBLANK(AI159),  "", _xlfn.CONCAT("haas/entity/sensor/", LOWER(C159), "/", E159, "/config"))</f>
        <v/>
      </c>
      <c r="AK159" s="32" t="str">
        <f>IF(ISBLANK(AI159),  "", _xlfn.CONCAT(LOWER(C159), "/", E159))</f>
        <v/>
      </c>
      <c r="AT159" s="36"/>
      <c r="AV1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tplink-kitchen-downlights</v>
      </c>
      <c r="AW1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159" s="21" t="str">
        <f>IF(ISBLANK(Table2[[#This Row],[device_model]]), "", Table2[[#This Row],[device_suggested_area]])</f>
        <v>Kitchen</v>
      </c>
      <c r="AZ159" s="32" t="s">
        <v>1234</v>
      </c>
      <c r="BA159" s="32" t="s">
        <v>391</v>
      </c>
      <c r="BB159" s="32" t="s">
        <v>243</v>
      </c>
      <c r="BC159" s="32" t="s">
        <v>394</v>
      </c>
      <c r="BD159" s="32" t="s">
        <v>215</v>
      </c>
      <c r="BF159" s="32" t="s">
        <v>1186</v>
      </c>
      <c r="BG159" s="32" t="s">
        <v>472</v>
      </c>
      <c r="BH159" s="32" t="s">
        <v>380</v>
      </c>
      <c r="BI159" s="32" t="s">
        <v>463</v>
      </c>
      <c r="BJ1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"ac:84:c6:54:a3:96"], ["ip", "10.0.6.79"]]</v>
      </c>
    </row>
    <row r="160" spans="1:62" s="37" customFormat="1" ht="16" customHeight="1">
      <c r="A160" s="21">
        <v>2501</v>
      </c>
      <c r="B160" s="21" t="s">
        <v>26</v>
      </c>
      <c r="C160" s="21" t="s">
        <v>299</v>
      </c>
      <c r="D160" s="21" t="s">
        <v>27</v>
      </c>
      <c r="E160" s="21" t="s">
        <v>286</v>
      </c>
      <c r="F160" s="25" t="str">
        <f>IF(ISBLANK(Table2[[#This Row],[unique_id]]), "", Table2[[#This Row],[unique_id]])</f>
        <v>network_internet_ping</v>
      </c>
      <c r="G160" s="21" t="s">
        <v>287</v>
      </c>
      <c r="H160" s="21" t="s">
        <v>886</v>
      </c>
      <c r="I160" s="21" t="s">
        <v>307</v>
      </c>
      <c r="J160" s="21"/>
      <c r="K160" s="21"/>
      <c r="L160" s="21"/>
      <c r="M160" s="21" t="s">
        <v>136</v>
      </c>
      <c r="N160" s="21"/>
      <c r="O160" s="22"/>
      <c r="P160" s="21"/>
      <c r="Q160" s="21"/>
      <c r="R160" s="21"/>
      <c r="S160" s="21"/>
      <c r="T160" s="27"/>
      <c r="U160" s="21"/>
      <c r="V160" s="22"/>
      <c r="W160" s="22"/>
      <c r="X160" s="22"/>
      <c r="Y160" s="22"/>
      <c r="Z160" s="22"/>
      <c r="AA160" s="22"/>
      <c r="AB160" s="21" t="s">
        <v>31</v>
      </c>
      <c r="AC160" s="21" t="s">
        <v>292</v>
      </c>
      <c r="AD160" s="21" t="s">
        <v>880</v>
      </c>
      <c r="AE160" s="21" t="s">
        <v>303</v>
      </c>
      <c r="AF160" s="21">
        <v>200</v>
      </c>
      <c r="AG160" s="22" t="s">
        <v>34</v>
      </c>
      <c r="AH160" s="22"/>
      <c r="AI160" s="21" t="s">
        <v>296</v>
      </c>
      <c r="AJ160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haas/entity/sensor/internet/network_internet_ping/config</v>
      </c>
      <c r="AK160" s="21" t="str">
        <f>IF(ISBLANK(Table2[[#This Row],[index]]),  "", _xlfn.CONCAT("telegraf/macmini-meg/", LOWER(Table2[[#This Row],[device_via_device]])))</f>
        <v>telegraf/macmini-meg/internet</v>
      </c>
      <c r="AL160" s="21"/>
      <c r="AM160" s="21"/>
      <c r="AN160" s="21"/>
      <c r="AO160" s="21"/>
      <c r="AP160" s="21"/>
      <c r="AQ160" s="21"/>
      <c r="AR160" s="45" t="s">
        <v>882</v>
      </c>
      <c r="AS160" s="21">
        <v>1</v>
      </c>
      <c r="AT160" s="14"/>
      <c r="AU160" s="21"/>
      <c r="AV1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60" s="21" t="s">
        <v>299</v>
      </c>
      <c r="AY160" s="21" t="str">
        <f>IF(ISBLANK(Table2[[#This Row],[device_model]]), "", Table2[[#This Row],[device_suggested_area]])</f>
        <v>Home</v>
      </c>
      <c r="AZ160" s="21" t="s">
        <v>1293</v>
      </c>
      <c r="BA160" s="21" t="s">
        <v>1273</v>
      </c>
      <c r="BB160" s="21" t="s">
        <v>294</v>
      </c>
      <c r="BC160" s="21" t="s">
        <v>1203</v>
      </c>
      <c r="BD160" s="21" t="s">
        <v>172</v>
      </c>
      <c r="BE160" s="21"/>
      <c r="BF160" s="21"/>
      <c r="BG160" s="21"/>
      <c r="BH160" s="21"/>
      <c r="BI160" s="21"/>
      <c r="BJ1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1" spans="1:62" ht="16" hidden="1" customHeight="1">
      <c r="A161" s="21">
        <v>1648</v>
      </c>
      <c r="B161" s="21" t="s">
        <v>26</v>
      </c>
      <c r="C161" s="21" t="s">
        <v>409</v>
      </c>
      <c r="D161" s="21" t="s">
        <v>137</v>
      </c>
      <c r="E161" s="21" t="s">
        <v>321</v>
      </c>
      <c r="F161" s="25" t="str">
        <f>IF(ISBLANK(Table2[[#This Row],[unique_id]]), "", Table2[[#This Row],[unique_id]])</f>
        <v>laundry_main</v>
      </c>
      <c r="G161" s="21" t="s">
        <v>213</v>
      </c>
      <c r="H161" s="21" t="s">
        <v>139</v>
      </c>
      <c r="I161" s="21" t="s">
        <v>132</v>
      </c>
      <c r="J161" s="21" t="s">
        <v>890</v>
      </c>
      <c r="K161" s="21" t="s">
        <v>1069</v>
      </c>
      <c r="M161" s="21" t="s">
        <v>136</v>
      </c>
      <c r="T161" s="27"/>
      <c r="V161" s="22"/>
      <c r="W161" s="22" t="s">
        <v>582</v>
      </c>
      <c r="X161" s="29">
        <v>108</v>
      </c>
      <c r="Y161" s="30" t="s">
        <v>927</v>
      </c>
      <c r="Z161" s="30" t="s">
        <v>1180</v>
      </c>
      <c r="AA161" s="30"/>
      <c r="AE161" s="21" t="s">
        <v>308</v>
      </c>
      <c r="AG161" s="22"/>
      <c r="AH161" s="22"/>
      <c r="AJ161" s="21" t="str">
        <f>IF(ISBLANK(AI161),  "", _xlfn.CONCAT("haas/entity/sensor/", LOWER(C161), "/", E161, "/config"))</f>
        <v/>
      </c>
      <c r="AK161" s="21" t="str">
        <f>IF(ISBLANK(AI161),  "", _xlfn.CONCAT(LOWER(C161), "/", E161))</f>
        <v/>
      </c>
      <c r="AS161" s="21"/>
      <c r="AT16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https://zigbee2mqtt.janeandgraham.com/#/group/108</v>
      </c>
      <c r="AV1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</v>
      </c>
      <c r="AW1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</v>
      </c>
      <c r="AX161" s="21" t="str">
        <f>Table2[[#This Row],[device_suggested_area]]</f>
        <v>Laundry</v>
      </c>
      <c r="AY161" s="21" t="str">
        <f>IF(ISBLANK(Table2[[#This Row],[device_model]]), "", Table2[[#This Row],[device_suggested_area]])</f>
        <v>Laundry</v>
      </c>
      <c r="AZ161" s="21" t="s">
        <v>1210</v>
      </c>
      <c r="BA161" s="21" t="s">
        <v>579</v>
      </c>
      <c r="BB161" s="21" t="s">
        <v>409</v>
      </c>
      <c r="BC161" s="21" t="s">
        <v>580</v>
      </c>
      <c r="BD161" s="21" t="s">
        <v>223</v>
      </c>
      <c r="BH161" s="21"/>
      <c r="BI161" s="21"/>
      <c r="BJ1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2" spans="1:62" ht="16" hidden="1" customHeight="1">
      <c r="A162" s="21">
        <v>1649</v>
      </c>
      <c r="B162" s="21" t="s">
        <v>26</v>
      </c>
      <c r="C162" s="21" t="s">
        <v>409</v>
      </c>
      <c r="D162" s="21" t="s">
        <v>137</v>
      </c>
      <c r="E162" s="21" t="s">
        <v>1148</v>
      </c>
      <c r="F162" s="25" t="str">
        <f>IF(ISBLANK(Table2[[#This Row],[unique_id]]), "", Table2[[#This Row],[unique_id]])</f>
        <v>laundry_main_bulb_1</v>
      </c>
      <c r="H162" s="21" t="s">
        <v>139</v>
      </c>
      <c r="O162" s="22" t="s">
        <v>959</v>
      </c>
      <c r="P162" s="21" t="s">
        <v>172</v>
      </c>
      <c r="Q162" s="21" t="s">
        <v>929</v>
      </c>
      <c r="R162" s="21" t="str">
        <f>Table2[[#This Row],[entity_domain]]</f>
        <v>Lights</v>
      </c>
      <c r="S162" s="21" t="str">
        <f>_xlfn.CONCAT( Table2[[#This Row],[device_suggested_area]], " ",Table2[[#This Row],[powercalc_group_3]])</f>
        <v>Laundry Lights</v>
      </c>
      <c r="T162" s="27"/>
      <c r="V162" s="22"/>
      <c r="W162" s="22" t="s">
        <v>581</v>
      </c>
      <c r="X162" s="29">
        <v>108</v>
      </c>
      <c r="Y162" s="30" t="s">
        <v>925</v>
      </c>
      <c r="Z162" s="30" t="s">
        <v>1180</v>
      </c>
      <c r="AA162" s="30"/>
      <c r="AG162" s="22"/>
      <c r="AH162" s="22"/>
      <c r="AJ162" s="21" t="str">
        <f>IF(ISBLANK(AI162),  "", _xlfn.CONCAT("haas/entity/sensor/", LOWER(C162), "/", E162, "/config"))</f>
        <v/>
      </c>
      <c r="AK162" s="21" t="str">
        <f>IF(ISBLANK(AI162),  "", _xlfn.CONCAT(LOWER(C162), "/", E162))</f>
        <v/>
      </c>
      <c r="AS162" s="21"/>
      <c r="AT16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https://zigbee2mqtt.janeandgraham.com/#/device/0x0017880104eaa288</v>
      </c>
      <c r="AV1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laundry-main-bulb-1</v>
      </c>
      <c r="AW1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Main Bulb 1</v>
      </c>
      <c r="AX162" s="21" t="str">
        <f>Table2[[#This Row],[device_suggested_area]]</f>
        <v>Laundry</v>
      </c>
      <c r="AY162" s="21" t="str">
        <f>IF(ISBLANK(Table2[[#This Row],[device_model]]), "", Table2[[#This Row],[device_suggested_area]])</f>
        <v>Laundry</v>
      </c>
      <c r="AZ162" s="21" t="s">
        <v>1211</v>
      </c>
      <c r="BA162" s="21" t="s">
        <v>579</v>
      </c>
      <c r="BB162" s="21" t="s">
        <v>409</v>
      </c>
      <c r="BC162" s="21" t="s">
        <v>580</v>
      </c>
      <c r="BD162" s="21" t="s">
        <v>223</v>
      </c>
      <c r="BH162" s="21" t="s">
        <v>607</v>
      </c>
      <c r="BI162" s="21"/>
      <c r="BJ1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"0x0017880104eaa288"]]</v>
      </c>
    </row>
    <row r="163" spans="1:62" ht="16" hidden="1" customHeight="1">
      <c r="A163" s="21">
        <v>1650</v>
      </c>
      <c r="B163" s="21" t="s">
        <v>26</v>
      </c>
      <c r="C163" s="21" t="s">
        <v>409</v>
      </c>
      <c r="D163" s="21" t="s">
        <v>137</v>
      </c>
      <c r="E163" s="21" t="s">
        <v>322</v>
      </c>
      <c r="F163" s="25" t="str">
        <f>IF(ISBLANK(Table2[[#This Row],[unique_id]]), "", Table2[[#This Row],[unique_id]])</f>
        <v>pantry_main</v>
      </c>
      <c r="G163" s="21" t="s">
        <v>212</v>
      </c>
      <c r="H163" s="21" t="s">
        <v>139</v>
      </c>
      <c r="I163" s="21" t="s">
        <v>132</v>
      </c>
      <c r="J163" s="21" t="s">
        <v>890</v>
      </c>
      <c r="K163" s="21" t="s">
        <v>1069</v>
      </c>
      <c r="M163" s="21" t="s">
        <v>136</v>
      </c>
      <c r="T163" s="27"/>
      <c r="V163" s="22"/>
      <c r="W163" s="22" t="s">
        <v>582</v>
      </c>
      <c r="X163" s="29">
        <v>109</v>
      </c>
      <c r="Y163" s="30" t="s">
        <v>927</v>
      </c>
      <c r="Z163" s="30" t="s">
        <v>1180</v>
      </c>
      <c r="AA163" s="30"/>
      <c r="AE163" s="21" t="s">
        <v>308</v>
      </c>
      <c r="AG163" s="22"/>
      <c r="AH163" s="22"/>
      <c r="AJ163" s="21" t="str">
        <f>IF(ISBLANK(AI163),  "", _xlfn.CONCAT("haas/entity/sensor/", LOWER(C163), "/", E163, "/config"))</f>
        <v/>
      </c>
      <c r="AK163" s="21" t="str">
        <f>IF(ISBLANK(AI163),  "", _xlfn.CONCAT(LOWER(C163), "/", E163))</f>
        <v/>
      </c>
      <c r="AS163" s="21"/>
      <c r="AT16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https://zigbee2mqtt.janeandgraham.com/#/group/109</v>
      </c>
      <c r="AV1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</v>
      </c>
      <c r="AW1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</v>
      </c>
      <c r="AX163" s="21" t="str">
        <f>Table2[[#This Row],[device_suggested_area]]</f>
        <v>Pantry</v>
      </c>
      <c r="AY163" s="21" t="str">
        <f>IF(ISBLANK(Table2[[#This Row],[device_model]]), "", Table2[[#This Row],[device_suggested_area]])</f>
        <v>Pantry</v>
      </c>
      <c r="AZ163" s="21" t="s">
        <v>1210</v>
      </c>
      <c r="BA163" s="21" t="s">
        <v>579</v>
      </c>
      <c r="BB163" s="21" t="s">
        <v>409</v>
      </c>
      <c r="BC163" s="21" t="s">
        <v>580</v>
      </c>
      <c r="BD163" s="21" t="s">
        <v>221</v>
      </c>
      <c r="BH163" s="21"/>
      <c r="BI163" s="21"/>
      <c r="BJ1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4" spans="1:62" ht="16" hidden="1" customHeight="1">
      <c r="A164" s="21">
        <v>1651</v>
      </c>
      <c r="B164" s="21" t="s">
        <v>26</v>
      </c>
      <c r="C164" s="21" t="s">
        <v>409</v>
      </c>
      <c r="D164" s="21" t="s">
        <v>137</v>
      </c>
      <c r="E164" s="21" t="s">
        <v>1149</v>
      </c>
      <c r="F164" s="25" t="str">
        <f>IF(ISBLANK(Table2[[#This Row],[unique_id]]), "", Table2[[#This Row],[unique_id]])</f>
        <v>pantry_main_bulb_1</v>
      </c>
      <c r="H164" s="21" t="s">
        <v>139</v>
      </c>
      <c r="O164" s="22" t="s">
        <v>959</v>
      </c>
      <c r="P164" s="21" t="s">
        <v>172</v>
      </c>
      <c r="Q164" s="21" t="s">
        <v>929</v>
      </c>
      <c r="R164" s="21" t="str">
        <f>Table2[[#This Row],[entity_domain]]</f>
        <v>Lights</v>
      </c>
      <c r="S164" s="21" t="str">
        <f>_xlfn.CONCAT( Table2[[#This Row],[device_suggested_area]], " ",Table2[[#This Row],[powercalc_group_3]])</f>
        <v>Pantry Lights</v>
      </c>
      <c r="T164" s="27"/>
      <c r="V164" s="22"/>
      <c r="W164" s="22" t="s">
        <v>581</v>
      </c>
      <c r="X164" s="29">
        <v>109</v>
      </c>
      <c r="Y164" s="30" t="s">
        <v>925</v>
      </c>
      <c r="Z164" s="30" t="s">
        <v>1180</v>
      </c>
      <c r="AA164" s="30"/>
      <c r="AG164" s="22"/>
      <c r="AH164" s="22"/>
      <c r="AJ164" s="21" t="str">
        <f>IF(ISBLANK(AI164),  "", _xlfn.CONCAT("haas/entity/sensor/", LOWER(C164), "/", E164, "/config"))</f>
        <v/>
      </c>
      <c r="AK164" s="21" t="str">
        <f>IF(ISBLANK(AI164),  "", _xlfn.CONCAT(LOWER(C164), "/", E164))</f>
        <v/>
      </c>
      <c r="AS164" s="21"/>
      <c r="AT16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https://zigbee2mqtt.janeandgraham.com/#/device/0x0017880104eaa272</v>
      </c>
      <c r="AV1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pantry-main-bulb-1</v>
      </c>
      <c r="AW1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Main Bulb 1</v>
      </c>
      <c r="AX164" s="21" t="str">
        <f>Table2[[#This Row],[device_suggested_area]]</f>
        <v>Pantry</v>
      </c>
      <c r="AY164" s="21" t="str">
        <f>IF(ISBLANK(Table2[[#This Row],[device_model]]), "", Table2[[#This Row],[device_suggested_area]])</f>
        <v>Pantry</v>
      </c>
      <c r="AZ164" s="21" t="s">
        <v>1211</v>
      </c>
      <c r="BA164" s="21" t="s">
        <v>579</v>
      </c>
      <c r="BB164" s="21" t="s">
        <v>409</v>
      </c>
      <c r="BC164" s="21" t="s">
        <v>580</v>
      </c>
      <c r="BD164" s="21" t="s">
        <v>221</v>
      </c>
      <c r="BH164" s="21" t="s">
        <v>608</v>
      </c>
      <c r="BI164" s="21"/>
      <c r="BJ1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"0x0017880104eaa272"]]</v>
      </c>
    </row>
    <row r="165" spans="1:62" ht="16" hidden="1" customHeight="1">
      <c r="A165" s="21">
        <v>1652</v>
      </c>
      <c r="B165" s="21" t="s">
        <v>26</v>
      </c>
      <c r="C165" s="21" t="s">
        <v>409</v>
      </c>
      <c r="D165" s="21" t="s">
        <v>137</v>
      </c>
      <c r="E165" s="21" t="s">
        <v>323</v>
      </c>
      <c r="F165" s="25" t="str">
        <f>IF(ISBLANK(Table2[[#This Row],[unique_id]]), "", Table2[[#This Row],[unique_id]])</f>
        <v>office_main</v>
      </c>
      <c r="G165" s="21" t="s">
        <v>208</v>
      </c>
      <c r="H165" s="21" t="s">
        <v>139</v>
      </c>
      <c r="I165" s="21" t="s">
        <v>132</v>
      </c>
      <c r="J165" s="21" t="s">
        <v>890</v>
      </c>
      <c r="M165" s="21" t="s">
        <v>136</v>
      </c>
      <c r="T165" s="27"/>
      <c r="V165" s="22"/>
      <c r="W165" s="22" t="s">
        <v>582</v>
      </c>
      <c r="X165" s="29">
        <v>110</v>
      </c>
      <c r="Y165" s="30" t="s">
        <v>927</v>
      </c>
      <c r="Z165" s="30" t="s">
        <v>1184</v>
      </c>
      <c r="AA165" s="30"/>
      <c r="AE165" s="21" t="s">
        <v>308</v>
      </c>
      <c r="AG165" s="22"/>
      <c r="AH165" s="22"/>
      <c r="AJ165" s="21" t="str">
        <f>IF(ISBLANK(AI165),  "", _xlfn.CONCAT("haas/entity/sensor/", LOWER(C165), "/", E165, "/config"))</f>
        <v/>
      </c>
      <c r="AK165" s="21" t="str">
        <f>IF(ISBLANK(AI165),  "", _xlfn.CONCAT(LOWER(C165), "/", E165))</f>
        <v/>
      </c>
      <c r="AS165" s="21"/>
      <c r="AT16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https://zigbee2mqtt.janeandgraham.com/#/group/110</v>
      </c>
      <c r="AV1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</v>
      </c>
      <c r="AW1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</v>
      </c>
      <c r="AX165" s="21" t="str">
        <f>Table2[[#This Row],[device_suggested_area]]</f>
        <v>Office</v>
      </c>
      <c r="AY165" s="21" t="str">
        <f>IF(ISBLANK(Table2[[#This Row],[device_model]]), "", Table2[[#This Row],[device_suggested_area]])</f>
        <v>Office</v>
      </c>
      <c r="AZ165" s="21" t="s">
        <v>1210</v>
      </c>
      <c r="BA165" s="21" t="s">
        <v>661</v>
      </c>
      <c r="BB165" s="21" t="s">
        <v>409</v>
      </c>
      <c r="BC165" s="21" t="s">
        <v>658</v>
      </c>
      <c r="BD165" s="21" t="s">
        <v>222</v>
      </c>
      <c r="BH165" s="21"/>
      <c r="BI165" s="21"/>
      <c r="BJ1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6" spans="1:62" ht="16" hidden="1" customHeight="1">
      <c r="A166" s="21">
        <v>1653</v>
      </c>
      <c r="B166" s="21" t="s">
        <v>26</v>
      </c>
      <c r="C166" s="21" t="s">
        <v>409</v>
      </c>
      <c r="D166" s="21" t="s">
        <v>137</v>
      </c>
      <c r="E166" s="21" t="s">
        <v>1150</v>
      </c>
      <c r="F166" s="25" t="str">
        <f>IF(ISBLANK(Table2[[#This Row],[unique_id]]), "", Table2[[#This Row],[unique_id]])</f>
        <v>office_main_bulb_1</v>
      </c>
      <c r="H166" s="21" t="s">
        <v>139</v>
      </c>
      <c r="O166" s="22" t="s">
        <v>959</v>
      </c>
      <c r="P166" s="21" t="s">
        <v>172</v>
      </c>
      <c r="Q166" s="21" t="s">
        <v>929</v>
      </c>
      <c r="R166" s="21" t="str">
        <f>Table2[[#This Row],[entity_domain]]</f>
        <v>Lights</v>
      </c>
      <c r="S166" s="21" t="str">
        <f>_xlfn.CONCAT( Table2[[#This Row],[device_suggested_area]], " ",Table2[[#This Row],[powercalc_group_3]])</f>
        <v>Office Lights</v>
      </c>
      <c r="T166" s="27"/>
      <c r="V166" s="22"/>
      <c r="W166" s="22" t="s">
        <v>581</v>
      </c>
      <c r="X166" s="29">
        <v>110</v>
      </c>
      <c r="Y166" s="30" t="s">
        <v>925</v>
      </c>
      <c r="Z166" s="30" t="s">
        <v>1184</v>
      </c>
      <c r="AA166" s="30"/>
      <c r="AG166" s="22"/>
      <c r="AH166" s="22"/>
      <c r="AJ166" s="21" t="str">
        <f>IF(ISBLANK(AI166),  "", _xlfn.CONCAT("haas/entity/sensor/", LOWER(C166), "/", E166, "/config"))</f>
        <v/>
      </c>
      <c r="AK166" s="21" t="str">
        <f>IF(ISBLANK(AI166),  "", _xlfn.CONCAT(LOWER(C166), "/", E166))</f>
        <v/>
      </c>
      <c r="AS166" s="21"/>
      <c r="AT16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https://zigbee2mqtt.janeandgraham.com/#/device/0x00178801040edfae</v>
      </c>
      <c r="AV1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office-main-bulb-1</v>
      </c>
      <c r="AW1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Main Bulb 1</v>
      </c>
      <c r="AX166" s="21" t="str">
        <f>Table2[[#This Row],[device_suggested_area]]</f>
        <v>Office</v>
      </c>
      <c r="AY166" s="21" t="str">
        <f>IF(ISBLANK(Table2[[#This Row],[device_model]]), "", Table2[[#This Row],[device_suggested_area]])</f>
        <v>Office</v>
      </c>
      <c r="AZ166" s="21" t="s">
        <v>1211</v>
      </c>
      <c r="BA166" s="21" t="s">
        <v>661</v>
      </c>
      <c r="BB166" s="21" t="s">
        <v>409</v>
      </c>
      <c r="BC166" s="21" t="s">
        <v>658</v>
      </c>
      <c r="BD166" s="21" t="s">
        <v>222</v>
      </c>
      <c r="BH166" s="21" t="s">
        <v>609</v>
      </c>
      <c r="BI166" s="21"/>
      <c r="BJ1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"0x00178801040edfae"]]</v>
      </c>
    </row>
    <row r="167" spans="1:62" ht="16" hidden="1" customHeight="1">
      <c r="A167" s="21">
        <v>1654</v>
      </c>
      <c r="B167" s="21" t="s">
        <v>26</v>
      </c>
      <c r="C167" s="21" t="s">
        <v>409</v>
      </c>
      <c r="D167" s="21" t="s">
        <v>137</v>
      </c>
      <c r="E167" s="21" t="s">
        <v>324</v>
      </c>
      <c r="F167" s="25" t="str">
        <f>IF(ISBLANK(Table2[[#This Row],[unique_id]]), "", Table2[[#This Row],[unique_id]])</f>
        <v>bathroom_main</v>
      </c>
      <c r="G167" s="21" t="s">
        <v>207</v>
      </c>
      <c r="H167" s="21" t="s">
        <v>139</v>
      </c>
      <c r="I167" s="21" t="s">
        <v>132</v>
      </c>
      <c r="J167" s="21" t="s">
        <v>890</v>
      </c>
      <c r="K167" s="21" t="s">
        <v>1072</v>
      </c>
      <c r="M167" s="21" t="s">
        <v>136</v>
      </c>
      <c r="T167" s="27"/>
      <c r="V167" s="22"/>
      <c r="W167" s="22" t="s">
        <v>582</v>
      </c>
      <c r="X167" s="29">
        <v>111</v>
      </c>
      <c r="Y167" s="30" t="s">
        <v>927</v>
      </c>
      <c r="Z167" s="30" t="s">
        <v>1182</v>
      </c>
      <c r="AA167" s="30"/>
      <c r="AE167" s="21" t="s">
        <v>308</v>
      </c>
      <c r="AG167" s="22"/>
      <c r="AH167" s="22"/>
      <c r="AJ167" s="21" t="str">
        <f>IF(ISBLANK(AI167),  "", _xlfn.CONCAT("haas/entity/sensor/", LOWER(C167), "/", E167, "/config"))</f>
        <v/>
      </c>
      <c r="AK167" s="21" t="str">
        <f>IF(ISBLANK(AI167),  "", _xlfn.CONCAT(LOWER(C167), "/", E167))</f>
        <v/>
      </c>
      <c r="AS167" s="21"/>
      <c r="AT16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https://zigbee2mqtt.janeandgraham.com/#/group/111</v>
      </c>
      <c r="AV1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</v>
      </c>
      <c r="AW1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</v>
      </c>
      <c r="AX167" s="21" t="str">
        <f>Table2[[#This Row],[device_suggested_area]]</f>
        <v>Bathroom</v>
      </c>
      <c r="AY167" s="21" t="str">
        <f>IF(ISBLANK(Table2[[#This Row],[device_model]]), "", Table2[[#This Row],[device_suggested_area]])</f>
        <v>Bathroom</v>
      </c>
      <c r="AZ167" s="21" t="s">
        <v>1210</v>
      </c>
      <c r="BA167" s="21" t="s">
        <v>579</v>
      </c>
      <c r="BB167" s="21" t="s">
        <v>409</v>
      </c>
      <c r="BC167" s="21" t="s">
        <v>580</v>
      </c>
      <c r="BD167" s="21" t="s">
        <v>390</v>
      </c>
      <c r="BH167" s="21"/>
      <c r="BI167" s="21"/>
      <c r="BJ1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68" spans="1:62" ht="16" hidden="1" customHeight="1">
      <c r="A168" s="21">
        <v>1655</v>
      </c>
      <c r="B168" s="21" t="s">
        <v>26</v>
      </c>
      <c r="C168" s="21" t="s">
        <v>409</v>
      </c>
      <c r="D168" s="21" t="s">
        <v>137</v>
      </c>
      <c r="E168" s="21" t="s">
        <v>1151</v>
      </c>
      <c r="F168" s="25" t="str">
        <f>IF(ISBLANK(Table2[[#This Row],[unique_id]]), "", Table2[[#This Row],[unique_id]])</f>
        <v>bathroom_main_bulb_1</v>
      </c>
      <c r="H168" s="21" t="s">
        <v>139</v>
      </c>
      <c r="O168" s="22" t="s">
        <v>959</v>
      </c>
      <c r="P168" s="21" t="s">
        <v>172</v>
      </c>
      <c r="Q168" s="21" t="s">
        <v>929</v>
      </c>
      <c r="R168" s="21" t="str">
        <f>Table2[[#This Row],[entity_domain]]</f>
        <v>Lights</v>
      </c>
      <c r="S168" s="21" t="str">
        <f>_xlfn.CONCAT( Table2[[#This Row],[device_suggested_area]], " ",Table2[[#This Row],[powercalc_group_3]])</f>
        <v>Bathroom Lights</v>
      </c>
      <c r="T168" s="27"/>
      <c r="V168" s="22"/>
      <c r="W168" s="22" t="s">
        <v>581</v>
      </c>
      <c r="X168" s="29">
        <v>111</v>
      </c>
      <c r="Y168" s="30" t="s">
        <v>925</v>
      </c>
      <c r="Z168" s="30" t="s">
        <v>1182</v>
      </c>
      <c r="AA168" s="30"/>
      <c r="AG168" s="22"/>
      <c r="AH168" s="22"/>
      <c r="AJ168" s="21" t="str">
        <f>IF(ISBLANK(AI168),  "", _xlfn.CONCAT("haas/entity/sensor/", LOWER(C168), "/", E168, "/config"))</f>
        <v/>
      </c>
      <c r="AK168" s="21" t="str">
        <f>IF(ISBLANK(AI168),  "", _xlfn.CONCAT(LOWER(C168), "/", E168))</f>
        <v/>
      </c>
      <c r="AS168" s="21"/>
      <c r="AT16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https://zigbee2mqtt.janeandgraham.com/#/device/0x00178801040edcad</v>
      </c>
      <c r="AV1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bathroom-main-bulb-1</v>
      </c>
      <c r="AW1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Main Bulb 1</v>
      </c>
      <c r="AX168" s="21" t="str">
        <f>Table2[[#This Row],[device_suggested_area]]</f>
        <v>Bathroom</v>
      </c>
      <c r="AY168" s="21" t="str">
        <f>IF(ISBLANK(Table2[[#This Row],[device_model]]), "", Table2[[#This Row],[device_suggested_area]])</f>
        <v>Bathroom</v>
      </c>
      <c r="AZ168" s="21" t="s">
        <v>1211</v>
      </c>
      <c r="BA168" s="21" t="s">
        <v>579</v>
      </c>
      <c r="BB168" s="21" t="s">
        <v>409</v>
      </c>
      <c r="BC168" s="21" t="s">
        <v>580</v>
      </c>
      <c r="BD168" s="21" t="s">
        <v>390</v>
      </c>
      <c r="BH168" s="21" t="s">
        <v>610</v>
      </c>
      <c r="BI168" s="21"/>
      <c r="BJ1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"0x00178801040edcad"]]</v>
      </c>
    </row>
    <row r="169" spans="1:62" ht="16" hidden="1" customHeight="1">
      <c r="A169" s="21">
        <v>1656</v>
      </c>
      <c r="B169" s="21" t="s">
        <v>26</v>
      </c>
      <c r="C169" s="21" t="s">
        <v>537</v>
      </c>
      <c r="D169" s="21" t="s">
        <v>137</v>
      </c>
      <c r="E169" s="21" t="s">
        <v>1046</v>
      </c>
      <c r="F169" s="25" t="str">
        <f>IF(ISBLANK(Table2[[#This Row],[unique_id]]), "", Table2[[#This Row],[unique_id]])</f>
        <v>bathroom_sconces</v>
      </c>
      <c r="G169" s="21" t="s">
        <v>1049</v>
      </c>
      <c r="H169" s="21" t="s">
        <v>139</v>
      </c>
      <c r="I169" s="21" t="s">
        <v>132</v>
      </c>
      <c r="J169" s="21" t="s">
        <v>1033</v>
      </c>
      <c r="K169" s="21" t="s">
        <v>1071</v>
      </c>
      <c r="M169" s="21" t="s">
        <v>136</v>
      </c>
      <c r="T169" s="27"/>
      <c r="V169" s="22"/>
      <c r="W169" s="22" t="s">
        <v>582</v>
      </c>
      <c r="X169" s="29">
        <v>121</v>
      </c>
      <c r="Y169" s="30" t="s">
        <v>927</v>
      </c>
      <c r="Z169" s="22" t="s">
        <v>1183</v>
      </c>
      <c r="AE169" s="21" t="s">
        <v>308</v>
      </c>
      <c r="AG169" s="22"/>
      <c r="AH169" s="22"/>
      <c r="AJ169" s="21" t="str">
        <f>IF(ISBLANK(AI169),  "", _xlfn.CONCAT("haas/entity/sensor/", LOWER(C169), "/", E169, "/config"))</f>
        <v/>
      </c>
      <c r="AK169" s="21" t="str">
        <f>IF(ISBLANK(AI169),  "", _xlfn.CONCAT(LOWER(C169), "/", E169))</f>
        <v/>
      </c>
      <c r="AS169" s="21"/>
      <c r="AT169" s="23"/>
      <c r="AV1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</v>
      </c>
      <c r="AW1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</v>
      </c>
      <c r="AX169" s="21" t="str">
        <f>Table2[[#This Row],[device_suggested_area]]</f>
        <v>Bathroom</v>
      </c>
      <c r="AY169" s="21" t="str">
        <f>IF(ISBLANK(Table2[[#This Row],[device_model]]), "", Table2[[#This Row],[device_suggested_area]])</f>
        <v>Bathroom</v>
      </c>
      <c r="AZ169" s="21" t="s">
        <v>1033</v>
      </c>
      <c r="BA169" s="21" t="s">
        <v>1036</v>
      </c>
      <c r="BB169" s="21" t="s">
        <v>537</v>
      </c>
      <c r="BC169" s="21" t="s">
        <v>1034</v>
      </c>
      <c r="BD169" s="21" t="s">
        <v>390</v>
      </c>
      <c r="BH169" s="21"/>
      <c r="BI169" s="21"/>
      <c r="BJ1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0" spans="1:62" ht="16" hidden="1" customHeight="1">
      <c r="A170" s="21">
        <v>1657</v>
      </c>
      <c r="B170" s="21" t="s">
        <v>26</v>
      </c>
      <c r="C170" s="21" t="s">
        <v>537</v>
      </c>
      <c r="D170" s="21" t="s">
        <v>137</v>
      </c>
      <c r="E170" s="21" t="s">
        <v>1047</v>
      </c>
      <c r="F170" s="25" t="str">
        <f>IF(ISBLANK(Table2[[#This Row],[unique_id]]), "", Table2[[#This Row],[unique_id]])</f>
        <v>bathroom_sconces_bulb_1</v>
      </c>
      <c r="H170" s="21" t="s">
        <v>139</v>
      </c>
      <c r="O170" s="22" t="s">
        <v>959</v>
      </c>
      <c r="P170" s="21" t="s">
        <v>172</v>
      </c>
      <c r="Q170" s="21" t="s">
        <v>929</v>
      </c>
      <c r="R170" s="21" t="str">
        <f>Table2[[#This Row],[entity_domain]]</f>
        <v>Lights</v>
      </c>
      <c r="S170" s="21" t="str">
        <f>_xlfn.CONCAT( Table2[[#This Row],[device_suggested_area]], " ",Table2[[#This Row],[powercalc_group_3]])</f>
        <v>Bathroom Lights</v>
      </c>
      <c r="T170" s="27"/>
      <c r="V170" s="22"/>
      <c r="W170" s="22" t="s">
        <v>581</v>
      </c>
      <c r="X170" s="29">
        <v>121</v>
      </c>
      <c r="Y170" s="30" t="s">
        <v>925</v>
      </c>
      <c r="Z170" s="22" t="s">
        <v>1183</v>
      </c>
      <c r="AG170" s="22"/>
      <c r="AH170" s="22"/>
      <c r="AJ170" s="21" t="str">
        <f>IF(ISBLANK(AI170),  "", _xlfn.CONCAT("haas/entity/sensor/", LOWER(C170), "/", E170, "/config"))</f>
        <v/>
      </c>
      <c r="AK170" s="21" t="str">
        <f>IF(ISBLANK(AI170),  "", _xlfn.CONCAT(LOWER(C170), "/", E170))</f>
        <v/>
      </c>
      <c r="AS170" s="21"/>
      <c r="AT170" s="23"/>
      <c r="AV1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bathroom-sconces-bulb-1</v>
      </c>
      <c r="AW1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1</v>
      </c>
      <c r="AX170" s="21" t="str">
        <f>Table2[[#This Row],[device_suggested_area]]</f>
        <v>Bathroom</v>
      </c>
      <c r="AY170" s="21" t="str">
        <f>IF(ISBLANK(Table2[[#This Row],[device_model]]), "", Table2[[#This Row],[device_suggested_area]])</f>
        <v>Bathroom</v>
      </c>
      <c r="AZ170" s="21" t="s">
        <v>1197</v>
      </c>
      <c r="BA170" s="21" t="s">
        <v>1036</v>
      </c>
      <c r="BB170" s="21" t="s">
        <v>537</v>
      </c>
      <c r="BC170" s="21" t="s">
        <v>1034</v>
      </c>
      <c r="BD170" s="21" t="s">
        <v>390</v>
      </c>
      <c r="BH170" s="21" t="s">
        <v>1050</v>
      </c>
      <c r="BI170" s="21"/>
      <c r="BJ1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"0x2c1165fffe2787f0"]]</v>
      </c>
    </row>
    <row r="171" spans="1:62" ht="16" hidden="1" customHeight="1">
      <c r="A171" s="21">
        <v>1658</v>
      </c>
      <c r="B171" s="21" t="s">
        <v>26</v>
      </c>
      <c r="C171" s="21" t="s">
        <v>537</v>
      </c>
      <c r="D171" s="21" t="s">
        <v>137</v>
      </c>
      <c r="E171" s="21" t="s">
        <v>1048</v>
      </c>
      <c r="F171" s="25" t="str">
        <f>IF(ISBLANK(Table2[[#This Row],[unique_id]]), "", Table2[[#This Row],[unique_id]])</f>
        <v>bathroom_sconces_bulb_2</v>
      </c>
      <c r="H171" s="21" t="s">
        <v>139</v>
      </c>
      <c r="O171" s="22" t="s">
        <v>959</v>
      </c>
      <c r="P171" s="21" t="s">
        <v>172</v>
      </c>
      <c r="Q171" s="21" t="s">
        <v>929</v>
      </c>
      <c r="R171" s="21" t="str">
        <f>Table2[[#This Row],[entity_domain]]</f>
        <v>Lights</v>
      </c>
      <c r="S171" s="21" t="str">
        <f>_xlfn.CONCAT( Table2[[#This Row],[device_suggested_area]], " ",Table2[[#This Row],[powercalc_group_3]])</f>
        <v>Bathroom Lights</v>
      </c>
      <c r="T171" s="27"/>
      <c r="V171" s="22"/>
      <c r="W171" s="22" t="s">
        <v>581</v>
      </c>
      <c r="X171" s="29">
        <v>121</v>
      </c>
      <c r="Y171" s="30" t="s">
        <v>925</v>
      </c>
      <c r="Z171" s="22" t="s">
        <v>1183</v>
      </c>
      <c r="AG171" s="22"/>
      <c r="AH171" s="22"/>
      <c r="AJ171" s="21" t="str">
        <f>IF(ISBLANK(AI171),  "", _xlfn.CONCAT("haas/entity/sensor/", LOWER(C171), "/", E171, "/config"))</f>
        <v/>
      </c>
      <c r="AK171" s="21" t="str">
        <f>IF(ISBLANK(AI171),  "", _xlfn.CONCAT(LOWER(C171), "/", E171))</f>
        <v/>
      </c>
      <c r="AS171" s="21"/>
      <c r="AT171" s="23"/>
      <c r="AV1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bathroom-sconces-bulb-2</v>
      </c>
      <c r="AW1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Sconces Bulb 2</v>
      </c>
      <c r="AX171" s="21" t="str">
        <f>Table2[[#This Row],[device_suggested_area]]</f>
        <v>Bathroom</v>
      </c>
      <c r="AY171" s="21" t="str">
        <f>IF(ISBLANK(Table2[[#This Row],[device_model]]), "", Table2[[#This Row],[device_suggested_area]])</f>
        <v>Bathroom</v>
      </c>
      <c r="AZ171" s="21" t="s">
        <v>1198</v>
      </c>
      <c r="BA171" s="21" t="s">
        <v>1036</v>
      </c>
      <c r="BB171" s="21" t="s">
        <v>537</v>
      </c>
      <c r="BC171" s="21" t="s">
        <v>1034</v>
      </c>
      <c r="BD171" s="21" t="s">
        <v>390</v>
      </c>
      <c r="BH171" s="21" t="s">
        <v>1051</v>
      </c>
      <c r="BI171" s="21"/>
      <c r="BJ1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"0x2c1165fffe18e424"]]</v>
      </c>
    </row>
    <row r="172" spans="1:62" ht="16" hidden="1" customHeight="1">
      <c r="A172" s="21">
        <v>1659</v>
      </c>
      <c r="B172" s="21" t="s">
        <v>26</v>
      </c>
      <c r="C172" s="21" t="s">
        <v>409</v>
      </c>
      <c r="D172" s="21" t="s">
        <v>137</v>
      </c>
      <c r="E172" s="21" t="s">
        <v>325</v>
      </c>
      <c r="F172" s="25" t="str">
        <f>IF(ISBLANK(Table2[[#This Row],[unique_id]]), "", Table2[[#This Row],[unique_id]])</f>
        <v>ensuite_main</v>
      </c>
      <c r="G172" s="21" t="s">
        <v>206</v>
      </c>
      <c r="H172" s="21" t="s">
        <v>139</v>
      </c>
      <c r="I172" s="21" t="s">
        <v>132</v>
      </c>
      <c r="J172" s="21" t="s">
        <v>890</v>
      </c>
      <c r="K172" s="21" t="s">
        <v>1072</v>
      </c>
      <c r="M172" s="21" t="s">
        <v>136</v>
      </c>
      <c r="T172" s="27"/>
      <c r="V172" s="22"/>
      <c r="W172" s="22" t="s">
        <v>582</v>
      </c>
      <c r="X172" s="29">
        <v>112</v>
      </c>
      <c r="Y172" s="30" t="s">
        <v>927</v>
      </c>
      <c r="Z172" s="30" t="s">
        <v>1182</v>
      </c>
      <c r="AA172" s="30"/>
      <c r="AE172" s="21" t="s">
        <v>308</v>
      </c>
      <c r="AG172" s="22"/>
      <c r="AH172" s="22"/>
      <c r="AJ172" s="21" t="str">
        <f>IF(ISBLANK(AI172),  "", _xlfn.CONCAT("haas/entity/sensor/", LOWER(C172), "/", E172, "/config"))</f>
        <v/>
      </c>
      <c r="AK172" s="21" t="str">
        <f>IF(ISBLANK(AI172),  "", _xlfn.CONCAT(LOWER(C172), "/", E172))</f>
        <v/>
      </c>
      <c r="AS172" s="21"/>
      <c r="AT17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https://zigbee2mqtt.janeandgraham.com/#/group/112</v>
      </c>
      <c r="AV1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</v>
      </c>
      <c r="AW1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</v>
      </c>
      <c r="AX172" s="21" t="str">
        <f>Table2[[#This Row],[device_suggested_area]]</f>
        <v>Ensuite</v>
      </c>
      <c r="AY172" s="21" t="str">
        <f>IF(ISBLANK(Table2[[#This Row],[device_model]]), "", Table2[[#This Row],[device_suggested_area]])</f>
        <v>Ensuite</v>
      </c>
      <c r="AZ172" s="21" t="s">
        <v>1210</v>
      </c>
      <c r="BA172" s="21" t="s">
        <v>661</v>
      </c>
      <c r="BB172" s="21" t="s">
        <v>409</v>
      </c>
      <c r="BC172" s="21" t="s">
        <v>658</v>
      </c>
      <c r="BD172" s="21" t="s">
        <v>428</v>
      </c>
      <c r="BH172" s="21"/>
      <c r="BI172" s="21"/>
      <c r="BJ1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3" spans="1:62" ht="16" hidden="1" customHeight="1">
      <c r="A173" s="21">
        <v>1660</v>
      </c>
      <c r="B173" s="21" t="s">
        <v>26</v>
      </c>
      <c r="C173" s="21" t="s">
        <v>409</v>
      </c>
      <c r="D173" s="21" t="s">
        <v>137</v>
      </c>
      <c r="E173" s="21" t="s">
        <v>1152</v>
      </c>
      <c r="F173" s="25" t="str">
        <f>IF(ISBLANK(Table2[[#This Row],[unique_id]]), "", Table2[[#This Row],[unique_id]])</f>
        <v>ensuite_main_bulb_1</v>
      </c>
      <c r="H173" s="21" t="s">
        <v>139</v>
      </c>
      <c r="O173" s="22" t="s">
        <v>959</v>
      </c>
      <c r="P173" s="21" t="s">
        <v>172</v>
      </c>
      <c r="Q173" s="21" t="s">
        <v>929</v>
      </c>
      <c r="R173" s="21" t="str">
        <f>Table2[[#This Row],[entity_domain]]</f>
        <v>Lights</v>
      </c>
      <c r="S173" s="21" t="str">
        <f>_xlfn.CONCAT( Table2[[#This Row],[device_suggested_area]], " ",Table2[[#This Row],[powercalc_group_3]])</f>
        <v>Ensuite Lights</v>
      </c>
      <c r="T173" s="27"/>
      <c r="V173" s="22"/>
      <c r="W173" s="22" t="s">
        <v>581</v>
      </c>
      <c r="X173" s="29">
        <v>112</v>
      </c>
      <c r="Y173" s="30" t="s">
        <v>925</v>
      </c>
      <c r="Z173" s="30" t="s">
        <v>1182</v>
      </c>
      <c r="AA173" s="30"/>
      <c r="AG173" s="22"/>
      <c r="AH173" s="22"/>
      <c r="AJ173" s="21" t="str">
        <f>IF(ISBLANK(AI173),  "", _xlfn.CONCAT("haas/entity/sensor/", LOWER(C173), "/", E173, "/config"))</f>
        <v/>
      </c>
      <c r="AK173" s="21" t="str">
        <f>IF(ISBLANK(AI173),  "", _xlfn.CONCAT(LOWER(C173), "/", E173))</f>
        <v/>
      </c>
      <c r="AS173" s="21"/>
      <c r="AT17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https://zigbee2mqtt.janeandgraham.com/#/device/0x00178801040eddb2</v>
      </c>
      <c r="AV1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ensuite-main-bulb-1</v>
      </c>
      <c r="AW1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Main Bulb 1</v>
      </c>
      <c r="AX173" s="21" t="str">
        <f>Table2[[#This Row],[device_suggested_area]]</f>
        <v>Ensuite</v>
      </c>
      <c r="AY173" s="21" t="str">
        <f>IF(ISBLANK(Table2[[#This Row],[device_model]]), "", Table2[[#This Row],[device_suggested_area]])</f>
        <v>Ensuite</v>
      </c>
      <c r="AZ173" s="21" t="s">
        <v>1211</v>
      </c>
      <c r="BA173" s="21" t="s">
        <v>661</v>
      </c>
      <c r="BB173" s="21" t="s">
        <v>409</v>
      </c>
      <c r="BC173" s="21" t="s">
        <v>658</v>
      </c>
      <c r="BD173" s="21" t="s">
        <v>428</v>
      </c>
      <c r="BH173" s="21" t="s">
        <v>611</v>
      </c>
      <c r="BI173" s="21"/>
      <c r="BJ1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"0x00178801040eddb2"]]</v>
      </c>
    </row>
    <row r="174" spans="1:62" ht="16" hidden="1" customHeight="1">
      <c r="A174" s="21">
        <v>1661</v>
      </c>
      <c r="B174" s="21" t="s">
        <v>26</v>
      </c>
      <c r="C174" s="21" t="s">
        <v>537</v>
      </c>
      <c r="D174" s="21" t="s">
        <v>137</v>
      </c>
      <c r="E174" s="21" t="s">
        <v>1028</v>
      </c>
      <c r="F174" s="25" t="str">
        <f>IF(ISBLANK(Table2[[#This Row],[unique_id]]), "", Table2[[#This Row],[unique_id]])</f>
        <v>ensuite_sconces</v>
      </c>
      <c r="G174" s="21" t="s">
        <v>1032</v>
      </c>
      <c r="H174" s="21" t="s">
        <v>139</v>
      </c>
      <c r="I174" s="21" t="s">
        <v>132</v>
      </c>
      <c r="J174" s="21" t="s">
        <v>1033</v>
      </c>
      <c r="K174" s="21" t="s">
        <v>1071</v>
      </c>
      <c r="M174" s="21" t="s">
        <v>136</v>
      </c>
      <c r="T174" s="27"/>
      <c r="V174" s="22"/>
      <c r="W174" s="22" t="s">
        <v>582</v>
      </c>
      <c r="X174" s="29">
        <v>118</v>
      </c>
      <c r="Y174" s="30" t="s">
        <v>927</v>
      </c>
      <c r="Z174" s="22" t="s">
        <v>1183</v>
      </c>
      <c r="AE174" s="21" t="s">
        <v>308</v>
      </c>
      <c r="AG174" s="22"/>
      <c r="AH174" s="22"/>
      <c r="AJ174" s="21" t="str">
        <f>IF(ISBLANK(AI174),  "", _xlfn.CONCAT("haas/entity/sensor/", LOWER(C174), "/", E174, "/config"))</f>
        <v/>
      </c>
      <c r="AK174" s="21" t="str">
        <f>IF(ISBLANK(AI174),  "", _xlfn.CONCAT(LOWER(C174), "/", E174))</f>
        <v/>
      </c>
      <c r="AS174" s="21"/>
      <c r="AT174" s="23"/>
      <c r="AV1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</v>
      </c>
      <c r="AW1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</v>
      </c>
      <c r="AX174" s="21" t="str">
        <f>Table2[[#This Row],[device_suggested_area]]</f>
        <v>Ensuite</v>
      </c>
      <c r="AY174" s="21" t="str">
        <f>IF(ISBLANK(Table2[[#This Row],[device_model]]), "", Table2[[#This Row],[device_suggested_area]])</f>
        <v>Ensuite</v>
      </c>
      <c r="AZ174" s="21" t="s">
        <v>1033</v>
      </c>
      <c r="BA174" s="21" t="s">
        <v>1036</v>
      </c>
      <c r="BB174" s="21" t="s">
        <v>537</v>
      </c>
      <c r="BC174" s="21" t="s">
        <v>1034</v>
      </c>
      <c r="BD174" s="21" t="s">
        <v>428</v>
      </c>
      <c r="BH174" s="21"/>
      <c r="BI174" s="21"/>
      <c r="BJ1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5" spans="1:62" ht="16" hidden="1" customHeight="1">
      <c r="A175" s="21">
        <v>1662</v>
      </c>
      <c r="B175" s="21" t="s">
        <v>26</v>
      </c>
      <c r="C175" s="21" t="s">
        <v>537</v>
      </c>
      <c r="D175" s="21" t="s">
        <v>137</v>
      </c>
      <c r="E175" s="21" t="s">
        <v>1029</v>
      </c>
      <c r="F175" s="25" t="str">
        <f>IF(ISBLANK(Table2[[#This Row],[unique_id]]), "", Table2[[#This Row],[unique_id]])</f>
        <v>ensuite_sconces_bulb_1</v>
      </c>
      <c r="H175" s="21" t="s">
        <v>139</v>
      </c>
      <c r="O175" s="22" t="s">
        <v>959</v>
      </c>
      <c r="P175" s="21" t="s">
        <v>172</v>
      </c>
      <c r="Q175" s="21" t="s">
        <v>929</v>
      </c>
      <c r="R175" s="21" t="str">
        <f>Table2[[#This Row],[entity_domain]]</f>
        <v>Lights</v>
      </c>
      <c r="S175" s="21" t="str">
        <f>_xlfn.CONCAT( Table2[[#This Row],[device_suggested_area]], " ",Table2[[#This Row],[powercalc_group_3]])</f>
        <v>Ensuite Lights</v>
      </c>
      <c r="T175" s="27"/>
      <c r="V175" s="22"/>
      <c r="W175" s="22" t="s">
        <v>581</v>
      </c>
      <c r="X175" s="29">
        <v>118</v>
      </c>
      <c r="Y175" s="30" t="s">
        <v>925</v>
      </c>
      <c r="Z175" s="22" t="s">
        <v>1183</v>
      </c>
      <c r="AG175" s="22"/>
      <c r="AH175" s="22"/>
      <c r="AJ175" s="21" t="str">
        <f>IF(ISBLANK(AI175),  "", _xlfn.CONCAT("haas/entity/sensor/", LOWER(C175), "/", E175, "/config"))</f>
        <v/>
      </c>
      <c r="AK175" s="21" t="str">
        <f>IF(ISBLANK(AI175),  "", _xlfn.CONCAT(LOWER(C175), "/", E175))</f>
        <v/>
      </c>
      <c r="AS175" s="21"/>
      <c r="AT175" s="23"/>
      <c r="AV1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ensuite-sconces-bulb-1</v>
      </c>
      <c r="AW1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1</v>
      </c>
      <c r="AX175" s="21" t="str">
        <f>Table2[[#This Row],[device_suggested_area]]</f>
        <v>Ensuite</v>
      </c>
      <c r="AY175" s="21" t="str">
        <f>IF(ISBLANK(Table2[[#This Row],[device_model]]), "", Table2[[#This Row],[device_suggested_area]])</f>
        <v>Ensuite</v>
      </c>
      <c r="AZ175" s="21" t="s">
        <v>1197</v>
      </c>
      <c r="BA175" s="21" t="s">
        <v>1036</v>
      </c>
      <c r="BB175" s="21" t="s">
        <v>537</v>
      </c>
      <c r="BC175" s="21" t="s">
        <v>1034</v>
      </c>
      <c r="BD175" s="21" t="s">
        <v>428</v>
      </c>
      <c r="BH175" s="21" t="s">
        <v>1035</v>
      </c>
      <c r="BI175" s="21"/>
      <c r="BJ1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"0x2c1165fffe168c7e"]]</v>
      </c>
    </row>
    <row r="176" spans="1:62" ht="16" hidden="1" customHeight="1">
      <c r="A176" s="21">
        <v>1663</v>
      </c>
      <c r="B176" s="21" t="s">
        <v>26</v>
      </c>
      <c r="C176" s="21" t="s">
        <v>537</v>
      </c>
      <c r="D176" s="21" t="s">
        <v>137</v>
      </c>
      <c r="E176" s="21" t="s">
        <v>1030</v>
      </c>
      <c r="F176" s="25" t="str">
        <f>IF(ISBLANK(Table2[[#This Row],[unique_id]]), "", Table2[[#This Row],[unique_id]])</f>
        <v>ensuite_sconces_bulb_2</v>
      </c>
      <c r="H176" s="21" t="s">
        <v>139</v>
      </c>
      <c r="O176" s="22" t="s">
        <v>959</v>
      </c>
      <c r="P176" s="21" t="s">
        <v>172</v>
      </c>
      <c r="Q176" s="21" t="s">
        <v>929</v>
      </c>
      <c r="R176" s="21" t="str">
        <f>Table2[[#This Row],[entity_domain]]</f>
        <v>Lights</v>
      </c>
      <c r="S176" s="21" t="str">
        <f>_xlfn.CONCAT( Table2[[#This Row],[device_suggested_area]], " ",Table2[[#This Row],[powercalc_group_3]])</f>
        <v>Ensuite Lights</v>
      </c>
      <c r="T176" s="27"/>
      <c r="V176" s="22"/>
      <c r="W176" s="22" t="s">
        <v>581</v>
      </c>
      <c r="X176" s="29">
        <v>118</v>
      </c>
      <c r="Y176" s="30" t="s">
        <v>925</v>
      </c>
      <c r="Z176" s="22" t="s">
        <v>1183</v>
      </c>
      <c r="AG176" s="22"/>
      <c r="AH176" s="22"/>
      <c r="AJ176" s="21" t="str">
        <f>IF(ISBLANK(AI176),  "", _xlfn.CONCAT("haas/entity/sensor/", LOWER(C176), "/", E176, "/config"))</f>
        <v/>
      </c>
      <c r="AK176" s="21" t="str">
        <f>IF(ISBLANK(AI176),  "", _xlfn.CONCAT(LOWER(C176), "/", E176))</f>
        <v/>
      </c>
      <c r="AS176" s="21"/>
      <c r="AT176" s="23"/>
      <c r="AV1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ensuite-sconces-bulb-2</v>
      </c>
      <c r="AW1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2</v>
      </c>
      <c r="AX176" s="21" t="str">
        <f>Table2[[#This Row],[device_suggested_area]]</f>
        <v>Ensuite</v>
      </c>
      <c r="AY176" s="21" t="str">
        <f>IF(ISBLANK(Table2[[#This Row],[device_model]]), "", Table2[[#This Row],[device_suggested_area]])</f>
        <v>Ensuite</v>
      </c>
      <c r="AZ176" s="21" t="s">
        <v>1198</v>
      </c>
      <c r="BA176" s="21" t="s">
        <v>1036</v>
      </c>
      <c r="BB176" s="21" t="s">
        <v>537</v>
      </c>
      <c r="BC176" s="21" t="s">
        <v>1034</v>
      </c>
      <c r="BD176" s="21" t="s">
        <v>428</v>
      </c>
      <c r="BH176" s="21" t="s">
        <v>1037</v>
      </c>
      <c r="BI176" s="21"/>
      <c r="BJ1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"0x2c1165fffea5cd4b"]]</v>
      </c>
    </row>
    <row r="177" spans="1:62" ht="16" hidden="1" customHeight="1">
      <c r="A177" s="21">
        <v>1664</v>
      </c>
      <c r="B177" s="21" t="s">
        <v>26</v>
      </c>
      <c r="C177" s="21" t="s">
        <v>537</v>
      </c>
      <c r="D177" s="21" t="s">
        <v>137</v>
      </c>
      <c r="E177" s="21" t="s">
        <v>1031</v>
      </c>
      <c r="F177" s="25" t="str">
        <f>IF(ISBLANK(Table2[[#This Row],[unique_id]]), "", Table2[[#This Row],[unique_id]])</f>
        <v>ensuite_sconces_bulb_3</v>
      </c>
      <c r="H177" s="21" t="s">
        <v>139</v>
      </c>
      <c r="O177" s="22" t="s">
        <v>959</v>
      </c>
      <c r="P177" s="21" t="s">
        <v>172</v>
      </c>
      <c r="Q177" s="21" t="s">
        <v>929</v>
      </c>
      <c r="R177" s="21" t="str">
        <f>Table2[[#This Row],[entity_domain]]</f>
        <v>Lights</v>
      </c>
      <c r="S177" s="21" t="str">
        <f>_xlfn.CONCAT( Table2[[#This Row],[device_suggested_area]], " ",Table2[[#This Row],[powercalc_group_3]])</f>
        <v>Ensuite Lights</v>
      </c>
      <c r="T177" s="27"/>
      <c r="V177" s="22"/>
      <c r="W177" s="22" t="s">
        <v>581</v>
      </c>
      <c r="X177" s="29">
        <v>118</v>
      </c>
      <c r="Y177" s="30" t="s">
        <v>925</v>
      </c>
      <c r="Z177" s="22" t="s">
        <v>1183</v>
      </c>
      <c r="AG177" s="22"/>
      <c r="AH177" s="22"/>
      <c r="AJ177" s="21" t="str">
        <f>IF(ISBLANK(AI177),  "", _xlfn.CONCAT("haas/entity/sensor/", LOWER(C177), "/", E177, "/config"))</f>
        <v/>
      </c>
      <c r="AK177" s="21" t="str">
        <f>IF(ISBLANK(AI177),  "", _xlfn.CONCAT(LOWER(C177), "/", E177))</f>
        <v/>
      </c>
      <c r="AS177" s="21"/>
      <c r="AT177" s="23"/>
      <c r="AV1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ensuite-sconces-bulb-3</v>
      </c>
      <c r="AW1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Sconces Bulb 3</v>
      </c>
      <c r="AX177" s="21" t="str">
        <f>Table2[[#This Row],[device_suggested_area]]</f>
        <v>Ensuite</v>
      </c>
      <c r="AY177" s="21" t="str">
        <f>IF(ISBLANK(Table2[[#This Row],[device_model]]), "", Table2[[#This Row],[device_suggested_area]])</f>
        <v>Ensuite</v>
      </c>
      <c r="AZ177" s="21" t="s">
        <v>1201</v>
      </c>
      <c r="BA177" s="21" t="s">
        <v>1036</v>
      </c>
      <c r="BB177" s="21" t="s">
        <v>537</v>
      </c>
      <c r="BC177" s="21" t="s">
        <v>1034</v>
      </c>
      <c r="BD177" s="21" t="s">
        <v>428</v>
      </c>
      <c r="BH177" s="21" t="s">
        <v>1038</v>
      </c>
      <c r="BI177" s="21"/>
      <c r="BJ1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"0x2c1165fffea89f5f"]]</v>
      </c>
    </row>
    <row r="178" spans="1:62" ht="16" hidden="1" customHeight="1">
      <c r="A178" s="21">
        <v>1665</v>
      </c>
      <c r="B178" s="21" t="s">
        <v>26</v>
      </c>
      <c r="C178" s="21" t="s">
        <v>409</v>
      </c>
      <c r="D178" s="21" t="s">
        <v>137</v>
      </c>
      <c r="E178" s="21" t="s">
        <v>326</v>
      </c>
      <c r="F178" s="25" t="str">
        <f>IF(ISBLANK(Table2[[#This Row],[unique_id]]), "", Table2[[#This Row],[unique_id]])</f>
        <v>wardrobe_main</v>
      </c>
      <c r="G178" s="21" t="s">
        <v>210</v>
      </c>
      <c r="H178" s="21" t="s">
        <v>139</v>
      </c>
      <c r="I178" s="21" t="s">
        <v>132</v>
      </c>
      <c r="J178" s="21" t="s">
        <v>890</v>
      </c>
      <c r="K178" s="24" t="s">
        <v>1069</v>
      </c>
      <c r="M178" s="21" t="s">
        <v>136</v>
      </c>
      <c r="T178" s="27"/>
      <c r="V178" s="22"/>
      <c r="W178" s="22" t="s">
        <v>582</v>
      </c>
      <c r="X178" s="29">
        <v>113</v>
      </c>
      <c r="Y178" s="30" t="s">
        <v>927</v>
      </c>
      <c r="Z178" s="30" t="s">
        <v>1180</v>
      </c>
      <c r="AA178" s="30"/>
      <c r="AE178" s="21" t="s">
        <v>308</v>
      </c>
      <c r="AG178" s="22"/>
      <c r="AH178" s="22"/>
      <c r="AJ178" s="21" t="str">
        <f>IF(ISBLANK(AI178),  "", _xlfn.CONCAT("haas/entity/sensor/", LOWER(C178), "/", E178, "/config"))</f>
        <v/>
      </c>
      <c r="AK178" s="21" t="str">
        <f>IF(ISBLANK(AI178),  "", _xlfn.CONCAT(LOWER(C178), "/", E178))</f>
        <v/>
      </c>
      <c r="AS178" s="21"/>
      <c r="AT17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https://zigbee2mqtt.janeandgraham.com/#/group/113</v>
      </c>
      <c r="AV1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</v>
      </c>
      <c r="AW1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</v>
      </c>
      <c r="AX178" s="21" t="str">
        <f>Table2[[#This Row],[device_suggested_area]]</f>
        <v>Wardrobe</v>
      </c>
      <c r="AY178" s="21" t="str">
        <f>IF(ISBLANK(Table2[[#This Row],[device_model]]), "", Table2[[#This Row],[device_suggested_area]])</f>
        <v>Wardrobe</v>
      </c>
      <c r="AZ178" s="21" t="s">
        <v>1210</v>
      </c>
      <c r="BA178" s="21" t="s">
        <v>661</v>
      </c>
      <c r="BB178" s="21" t="s">
        <v>409</v>
      </c>
      <c r="BC178" s="21" t="s">
        <v>658</v>
      </c>
      <c r="BD178" s="21" t="s">
        <v>587</v>
      </c>
      <c r="BH178" s="21"/>
      <c r="BI178" s="21"/>
      <c r="BJ1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79" spans="1:62" ht="16" hidden="1" customHeight="1">
      <c r="A179" s="21">
        <v>1666</v>
      </c>
      <c r="B179" s="21" t="s">
        <v>26</v>
      </c>
      <c r="C179" s="21" t="s">
        <v>409</v>
      </c>
      <c r="D179" s="21" t="s">
        <v>137</v>
      </c>
      <c r="E179" s="21" t="s">
        <v>1153</v>
      </c>
      <c r="F179" s="25" t="str">
        <f>IF(ISBLANK(Table2[[#This Row],[unique_id]]), "", Table2[[#This Row],[unique_id]])</f>
        <v>wardrobe_main_bulb_1</v>
      </c>
      <c r="H179" s="21" t="s">
        <v>139</v>
      </c>
      <c r="O179" s="22" t="s">
        <v>959</v>
      </c>
      <c r="P179" s="21" t="s">
        <v>172</v>
      </c>
      <c r="Q179" s="21" t="s">
        <v>929</v>
      </c>
      <c r="R179" s="21" t="str">
        <f>Table2[[#This Row],[entity_domain]]</f>
        <v>Lights</v>
      </c>
      <c r="S179" s="21" t="str">
        <f>_xlfn.CONCAT( Table2[[#This Row],[device_suggested_area]], " ",Table2[[#This Row],[powercalc_group_3]])</f>
        <v>Wardrobe Lights</v>
      </c>
      <c r="T179" s="27"/>
      <c r="V179" s="22"/>
      <c r="W179" s="22" t="s">
        <v>581</v>
      </c>
      <c r="X179" s="29">
        <v>113</v>
      </c>
      <c r="Y179" s="30" t="s">
        <v>925</v>
      </c>
      <c r="Z179" s="30" t="s">
        <v>1180</v>
      </c>
      <c r="AA179" s="30"/>
      <c r="AG179" s="22"/>
      <c r="AH179" s="22"/>
      <c r="AJ179" s="21" t="str">
        <f>IF(ISBLANK(AI179),  "", _xlfn.CONCAT("haas/entity/sensor/", LOWER(C179), "/", E179, "/config"))</f>
        <v/>
      </c>
      <c r="AK179" s="21" t="str">
        <f>IF(ISBLANK(AI179),  "", _xlfn.CONCAT(LOWER(C179), "/", E179))</f>
        <v/>
      </c>
      <c r="AS179" s="21"/>
      <c r="AT17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https://zigbee2mqtt.janeandgraham.com/#/device/0x00178801040ede93</v>
      </c>
      <c r="AV1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wardrobe-main-bulb-1</v>
      </c>
      <c r="AW1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Wardrobe Main Bulb 1</v>
      </c>
      <c r="AX179" s="21" t="str">
        <f>Table2[[#This Row],[device_suggested_area]]</f>
        <v>Wardrobe</v>
      </c>
      <c r="AY179" s="21" t="str">
        <f>IF(ISBLANK(Table2[[#This Row],[device_model]]), "", Table2[[#This Row],[device_suggested_area]])</f>
        <v>Wardrobe</v>
      </c>
      <c r="AZ179" s="21" t="s">
        <v>1211</v>
      </c>
      <c r="BA179" s="21" t="s">
        <v>661</v>
      </c>
      <c r="BB179" s="21" t="s">
        <v>409</v>
      </c>
      <c r="BC179" s="21" t="s">
        <v>658</v>
      </c>
      <c r="BD179" s="21" t="s">
        <v>587</v>
      </c>
      <c r="BH179" s="21" t="s">
        <v>612</v>
      </c>
      <c r="BI179" s="21"/>
      <c r="BJ1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"0x00178801040ede93"]]</v>
      </c>
    </row>
    <row r="180" spans="1:62" s="32" customFormat="1" ht="16" hidden="1" customHeight="1">
      <c r="A180" s="21">
        <v>1667</v>
      </c>
      <c r="B180" s="32" t="s">
        <v>26</v>
      </c>
      <c r="C180" s="32" t="s">
        <v>982</v>
      </c>
      <c r="D180" s="32" t="s">
        <v>149</v>
      </c>
      <c r="E180" s="33" t="s">
        <v>1277</v>
      </c>
      <c r="F180" s="34" t="str">
        <f>IF(ISBLANK(Table2[[#This Row],[unique_id]]), "", Table2[[#This Row],[unique_id]])</f>
        <v>template_old_deck_festoons_plug_proxy</v>
      </c>
      <c r="G180" s="32" t="s">
        <v>315</v>
      </c>
      <c r="H180" s="32" t="s">
        <v>139</v>
      </c>
      <c r="I180" s="32" t="s">
        <v>132</v>
      </c>
      <c r="O180" s="35" t="s">
        <v>959</v>
      </c>
      <c r="T180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0" s="35"/>
      <c r="W180" s="35"/>
      <c r="X180" s="35"/>
      <c r="Y180" s="35"/>
      <c r="Z180" s="35"/>
      <c r="AA180" s="35"/>
      <c r="AG180" s="35"/>
      <c r="AH180" s="35"/>
      <c r="AJ180" s="32" t="str">
        <f>IF(ISBLANK(AI180),  "", _xlfn.CONCAT("haas/entity/sensor/", LOWER(C180), "/", E180, "/config"))</f>
        <v/>
      </c>
      <c r="AK180" s="32" t="str">
        <f>IF(ISBLANK(AI180),  "", _xlfn.CONCAT(LOWER(C180), "/", E180))</f>
        <v/>
      </c>
      <c r="AT180" s="36"/>
      <c r="AU180" s="32" t="s">
        <v>134</v>
      </c>
      <c r="AV1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0" s="21" t="str">
        <f>IF(ISBLANK(Table2[[#This Row],[device_model]]), "", Table2[[#This Row],[device_suggested_area]])</f>
        <v>Deck</v>
      </c>
      <c r="AZ180" s="32" t="s">
        <v>895</v>
      </c>
      <c r="BA180" s="32" t="s">
        <v>392</v>
      </c>
      <c r="BB180" s="32" t="s">
        <v>243</v>
      </c>
      <c r="BC180" s="32" t="s">
        <v>393</v>
      </c>
      <c r="BD180" s="32" t="s">
        <v>389</v>
      </c>
      <c r="BJ180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1" spans="1:62" s="32" customFormat="1" ht="16" hidden="1" customHeight="1">
      <c r="A181" s="21">
        <v>1668</v>
      </c>
      <c r="B181" s="32" t="s">
        <v>26</v>
      </c>
      <c r="C181" s="32" t="s">
        <v>243</v>
      </c>
      <c r="D181" s="32" t="s">
        <v>134</v>
      </c>
      <c r="E181" s="32" t="s">
        <v>1276</v>
      </c>
      <c r="F181" s="34" t="str">
        <f>IF(ISBLANK(Table2[[#This Row],[unique_id]]), "", Table2[[#This Row],[unique_id]])</f>
        <v>old_deck_festoons_plug</v>
      </c>
      <c r="G181" s="32" t="s">
        <v>315</v>
      </c>
      <c r="H181" s="32" t="s">
        <v>139</v>
      </c>
      <c r="I181" s="32" t="s">
        <v>132</v>
      </c>
      <c r="O181" s="35" t="s">
        <v>959</v>
      </c>
      <c r="T181" s="33" t="str">
        <f>_xlfn.CONCAT("power_sensor_id: sensor.", Table2[[#This Row],[unique_id]], "_current_consumption", CHAR(10), "force_energy_sensor_creation: true", CHAR(10))</f>
        <v xml:space="preserve">power_sensor_id: sensor.old_deck_festoons_plug_current_consumption
force_energy_sensor_creation: true
</v>
      </c>
      <c r="V181" s="35"/>
      <c r="W181" s="35"/>
      <c r="X181" s="35"/>
      <c r="Y181" s="35"/>
      <c r="Z181" s="35"/>
      <c r="AA181" s="35"/>
      <c r="AE181" s="32" t="s">
        <v>308</v>
      </c>
      <c r="AG181" s="35"/>
      <c r="AH181" s="35"/>
      <c r="AJ181" s="32" t="str">
        <f>IF(ISBLANK(AI181),  "", _xlfn.CONCAT("haas/entity/sensor/", LOWER(C181), "/", E181, "/config"))</f>
        <v/>
      </c>
      <c r="AK181" s="32" t="str">
        <f>IF(ISBLANK(AI181),  "", _xlfn.CONCAT(LOWER(C181), "/", E181))</f>
        <v/>
      </c>
      <c r="AT181" s="36"/>
      <c r="AV1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tplink-deck-festoons</v>
      </c>
      <c r="AW1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1" s="21" t="str">
        <f>IF(ISBLANK(Table2[[#This Row],[device_model]]), "", Table2[[#This Row],[device_suggested_area]])</f>
        <v>Deck</v>
      </c>
      <c r="AZ181" s="32" t="s">
        <v>895</v>
      </c>
      <c r="BA181" s="32" t="s">
        <v>392</v>
      </c>
      <c r="BB181" s="32" t="s">
        <v>243</v>
      </c>
      <c r="BC181" s="32" t="s">
        <v>393</v>
      </c>
      <c r="BD181" s="32" t="s">
        <v>389</v>
      </c>
      <c r="BF181" s="32" t="s">
        <v>1186</v>
      </c>
      <c r="BG181" s="32" t="s">
        <v>472</v>
      </c>
      <c r="BH181" s="32" t="s">
        <v>657</v>
      </c>
      <c r="BI181" s="32" t="s">
        <v>656</v>
      </c>
      <c r="BJ181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"5c:a6:e6:25:58:f1"], ["ip", "10.0.6.88"]]</v>
      </c>
    </row>
    <row r="182" spans="1:62" s="37" customFormat="1" ht="16" hidden="1" customHeight="1">
      <c r="A182" s="21">
        <v>1669</v>
      </c>
      <c r="B182" s="37" t="s">
        <v>26</v>
      </c>
      <c r="C182" s="37" t="s">
        <v>982</v>
      </c>
      <c r="D182" s="37" t="s">
        <v>149</v>
      </c>
      <c r="E182" s="38" t="s">
        <v>1154</v>
      </c>
      <c r="F182" s="39" t="str">
        <f>IF(ISBLANK(Table2[[#This Row],[unique_id]]), "", Table2[[#This Row],[unique_id]])</f>
        <v>template_deck_festoons_plug_proxy</v>
      </c>
      <c r="G182" s="37" t="s">
        <v>215</v>
      </c>
      <c r="H182" s="37" t="s">
        <v>139</v>
      </c>
      <c r="I182" s="37" t="s">
        <v>132</v>
      </c>
      <c r="O182" s="40" t="s">
        <v>959</v>
      </c>
      <c r="P182" s="37" t="s">
        <v>172</v>
      </c>
      <c r="Q182" s="37" t="s">
        <v>929</v>
      </c>
      <c r="R182" s="37" t="str">
        <f>Table2[[#This Row],[entity_domain]]</f>
        <v>Lights</v>
      </c>
      <c r="S182" s="37" t="str">
        <f>_xlfn.CONCAT( Table2[[#This Row],[device_suggested_area]], " ",Table2[[#This Row],[powercalc_group_3]])</f>
        <v>Deck Lights</v>
      </c>
      <c r="T182" s="38" t="s">
        <v>1311</v>
      </c>
      <c r="V182" s="40"/>
      <c r="W182" s="40"/>
      <c r="X182" s="40"/>
      <c r="Y182" s="40"/>
      <c r="Z182" s="40"/>
      <c r="AA182" s="40"/>
      <c r="AG182" s="40"/>
      <c r="AH182" s="40"/>
      <c r="AJ182" s="37" t="str">
        <f>IF(ISBLANK(AI182),  "", _xlfn.CONCAT("haas/entity/sensor/", LOWER(C182), "/", E182, "/config"))</f>
        <v/>
      </c>
      <c r="AK182" s="37" t="str">
        <f>IF(ISBLANK(AI182),  "", _xlfn.CONCAT(LOWER(C182), "/", E182))</f>
        <v/>
      </c>
      <c r="AT182" s="41"/>
      <c r="AU182" s="37" t="s">
        <v>137</v>
      </c>
      <c r="AV1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1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182" s="21" t="str">
        <f>IF(ISBLANK(Table2[[#This Row],[device_model]]), "", Table2[[#This Row],[device_suggested_area]])</f>
        <v>Deck</v>
      </c>
      <c r="AZ182" s="37" t="s">
        <v>895</v>
      </c>
      <c r="BA182" s="37" t="s">
        <v>1359</v>
      </c>
      <c r="BB182" s="37" t="s">
        <v>1358</v>
      </c>
      <c r="BC182" s="37" t="s">
        <v>1075</v>
      </c>
      <c r="BD182" s="37" t="s">
        <v>389</v>
      </c>
      <c r="BJ1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3" spans="1:62" s="37" customFormat="1" ht="16" customHeight="1">
      <c r="A183" s="21">
        <v>2502</v>
      </c>
      <c r="B183" s="21" t="s">
        <v>26</v>
      </c>
      <c r="C183" s="21" t="s">
        <v>299</v>
      </c>
      <c r="D183" s="21" t="s">
        <v>27</v>
      </c>
      <c r="E183" s="21" t="s">
        <v>284</v>
      </c>
      <c r="F183" s="25" t="str">
        <f>IF(ISBLANK(Table2[[#This Row],[unique_id]]), "", Table2[[#This Row],[unique_id]])</f>
        <v>network_internet_upload</v>
      </c>
      <c r="G183" s="21" t="s">
        <v>288</v>
      </c>
      <c r="H183" s="21" t="s">
        <v>886</v>
      </c>
      <c r="I183" s="21" t="s">
        <v>307</v>
      </c>
      <c r="J183" s="21"/>
      <c r="K183" s="21"/>
      <c r="L183" s="21"/>
      <c r="M183" s="21" t="s">
        <v>136</v>
      </c>
      <c r="N183" s="21"/>
      <c r="O183" s="22"/>
      <c r="P183" s="21"/>
      <c r="Q183" s="21"/>
      <c r="R183" s="21"/>
      <c r="S183" s="21"/>
      <c r="T183" s="27"/>
      <c r="U183" s="21"/>
      <c r="V183" s="22"/>
      <c r="W183" s="22"/>
      <c r="X183" s="22"/>
      <c r="Y183" s="22"/>
      <c r="Z183" s="22"/>
      <c r="AA183" s="22"/>
      <c r="AB183" s="21" t="s">
        <v>31</v>
      </c>
      <c r="AC183" s="21" t="s">
        <v>293</v>
      </c>
      <c r="AD183" s="21" t="s">
        <v>881</v>
      </c>
      <c r="AE183" s="21" t="s">
        <v>305</v>
      </c>
      <c r="AF183" s="21">
        <v>200</v>
      </c>
      <c r="AG183" s="22" t="s">
        <v>34</v>
      </c>
      <c r="AH183" s="22"/>
      <c r="AI183" s="21" t="s">
        <v>297</v>
      </c>
      <c r="AJ183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haas/entity/sensor/internet/network_internet_upload/config</v>
      </c>
      <c r="AK183" s="21" t="str">
        <f>IF(ISBLANK(Table2[[#This Row],[index]]),  "", _xlfn.CONCAT("telegraf/macmini-meg/", LOWER(Table2[[#This Row],[device_via_device]])))</f>
        <v>telegraf/macmini-meg/internet</v>
      </c>
      <c r="AL183" s="21"/>
      <c r="AM183" s="21"/>
      <c r="AN183" s="21"/>
      <c r="AO183" s="21"/>
      <c r="AP183" s="21"/>
      <c r="AQ183" s="21"/>
      <c r="AR183" s="45" t="s">
        <v>883</v>
      </c>
      <c r="AS183" s="21">
        <v>1</v>
      </c>
      <c r="AT183" s="14"/>
      <c r="AU183" s="21"/>
      <c r="AV1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3" s="21" t="s">
        <v>299</v>
      </c>
      <c r="AY183" s="21" t="str">
        <f>IF(ISBLANK(Table2[[#This Row],[device_model]]), "", Table2[[#This Row],[device_suggested_area]])</f>
        <v>Home</v>
      </c>
      <c r="AZ183" s="21" t="s">
        <v>1293</v>
      </c>
      <c r="BA183" s="21" t="s">
        <v>1273</v>
      </c>
      <c r="BB183" s="21" t="s">
        <v>294</v>
      </c>
      <c r="BC183" s="21" t="s">
        <v>1203</v>
      </c>
      <c r="BD183" s="21" t="s">
        <v>172</v>
      </c>
      <c r="BE183" s="21"/>
      <c r="BF183" s="21"/>
      <c r="BG183" s="21"/>
      <c r="BH183" s="21"/>
      <c r="BI183" s="21"/>
      <c r="BJ1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4" spans="1:62" s="37" customFormat="1" ht="16" customHeight="1">
      <c r="A184" s="21">
        <v>2503</v>
      </c>
      <c r="B184" s="21" t="s">
        <v>26</v>
      </c>
      <c r="C184" s="21" t="s">
        <v>299</v>
      </c>
      <c r="D184" s="21" t="s">
        <v>27</v>
      </c>
      <c r="E184" s="21" t="s">
        <v>285</v>
      </c>
      <c r="F184" s="25" t="str">
        <f>IF(ISBLANK(Table2[[#This Row],[unique_id]]), "", Table2[[#This Row],[unique_id]])</f>
        <v>network_internet_download</v>
      </c>
      <c r="G184" s="21" t="s">
        <v>289</v>
      </c>
      <c r="H184" s="21" t="s">
        <v>886</v>
      </c>
      <c r="I184" s="21" t="s">
        <v>307</v>
      </c>
      <c r="J184" s="21"/>
      <c r="K184" s="21"/>
      <c r="L184" s="21"/>
      <c r="M184" s="21" t="s">
        <v>136</v>
      </c>
      <c r="N184" s="21"/>
      <c r="O184" s="22"/>
      <c r="P184" s="21"/>
      <c r="Q184" s="21"/>
      <c r="R184" s="21"/>
      <c r="S184" s="21"/>
      <c r="T184" s="27"/>
      <c r="U184" s="21"/>
      <c r="V184" s="22"/>
      <c r="W184" s="22"/>
      <c r="X184" s="22"/>
      <c r="Y184" s="22"/>
      <c r="Z184" s="22"/>
      <c r="AA184" s="22"/>
      <c r="AB184" s="21" t="s">
        <v>31</v>
      </c>
      <c r="AC184" s="21" t="s">
        <v>293</v>
      </c>
      <c r="AD184" s="21" t="s">
        <v>881</v>
      </c>
      <c r="AE184" s="21" t="s">
        <v>306</v>
      </c>
      <c r="AF184" s="21">
        <v>200</v>
      </c>
      <c r="AG184" s="22" t="s">
        <v>34</v>
      </c>
      <c r="AH184" s="22"/>
      <c r="AI184" s="21" t="s">
        <v>298</v>
      </c>
      <c r="AJ184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haas/entity/sensor/internet/network_internet_download/config</v>
      </c>
      <c r="AK184" s="21" t="str">
        <f>IF(ISBLANK(Table2[[#This Row],[index]]),  "", _xlfn.CONCAT("telegraf/macmini-meg/", LOWER(Table2[[#This Row],[device_via_device]])))</f>
        <v>telegraf/macmini-meg/internet</v>
      </c>
      <c r="AL184" s="21"/>
      <c r="AM184" s="21"/>
      <c r="AN184" s="21"/>
      <c r="AO184" s="21"/>
      <c r="AP184" s="21"/>
      <c r="AQ184" s="21"/>
      <c r="AR184" s="45" t="s">
        <v>884</v>
      </c>
      <c r="AS184" s="21">
        <v>1</v>
      </c>
      <c r="AT184" s="14"/>
      <c r="AU184" s="21"/>
      <c r="AV1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4" s="21" t="s">
        <v>299</v>
      </c>
      <c r="AY184" s="21" t="str">
        <f>IF(ISBLANK(Table2[[#This Row],[device_model]]), "", Table2[[#This Row],[device_suggested_area]])</f>
        <v>Home</v>
      </c>
      <c r="AZ184" s="21" t="s">
        <v>1293</v>
      </c>
      <c r="BA184" s="21" t="s">
        <v>1273</v>
      </c>
      <c r="BB184" s="21" t="s">
        <v>294</v>
      </c>
      <c r="BC184" s="21" t="s">
        <v>1203</v>
      </c>
      <c r="BD184" s="21" t="s">
        <v>172</v>
      </c>
      <c r="BE184" s="21"/>
      <c r="BF184" s="21"/>
      <c r="BG184" s="21"/>
      <c r="BH184" s="21"/>
      <c r="BI184" s="21"/>
      <c r="BJ1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5" spans="1:62" s="37" customFormat="1" ht="16" customHeight="1">
      <c r="A185" s="21">
        <v>2504</v>
      </c>
      <c r="B185" s="21" t="s">
        <v>26</v>
      </c>
      <c r="C185" s="21" t="s">
        <v>299</v>
      </c>
      <c r="D185" s="21" t="s">
        <v>27</v>
      </c>
      <c r="E185" s="21" t="s">
        <v>876</v>
      </c>
      <c r="F185" s="25" t="str">
        <f>IF(ISBLANK(Table2[[#This Row],[unique_id]]), "", Table2[[#This Row],[unique_id]])</f>
        <v>network_certifcate_expiry</v>
      </c>
      <c r="G185" s="21" t="s">
        <v>877</v>
      </c>
      <c r="H185" s="21" t="s">
        <v>886</v>
      </c>
      <c r="I185" s="21" t="s">
        <v>307</v>
      </c>
      <c r="J185" s="21"/>
      <c r="K185" s="21"/>
      <c r="L185" s="21"/>
      <c r="M185" s="21" t="s">
        <v>136</v>
      </c>
      <c r="N185" s="21"/>
      <c r="O185" s="22"/>
      <c r="P185" s="21"/>
      <c r="Q185" s="21"/>
      <c r="R185" s="21"/>
      <c r="S185" s="21"/>
      <c r="T185" s="27"/>
      <c r="U185" s="21"/>
      <c r="V185" s="22"/>
      <c r="W185" s="22"/>
      <c r="X185" s="22"/>
      <c r="Y185" s="22"/>
      <c r="Z185" s="22"/>
      <c r="AA185" s="22"/>
      <c r="AB185" s="21" t="s">
        <v>31</v>
      </c>
      <c r="AC185" s="21" t="s">
        <v>291</v>
      </c>
      <c r="AD185" s="21"/>
      <c r="AE185" s="21" t="s">
        <v>878</v>
      </c>
      <c r="AF185" s="21">
        <v>200</v>
      </c>
      <c r="AG185" s="22" t="s">
        <v>34</v>
      </c>
      <c r="AH185" s="22"/>
      <c r="AI185" s="21" t="s">
        <v>879</v>
      </c>
      <c r="AJ185" s="21" t="str">
        <f>IF(ISBLANK(Table2[[#This Row],[index]]),  "", _xlfn.CONCAT("haas/entity/", Table2[[#This Row],[entity_namespace]], "/", LOWER(Table2[[#This Row],[device_via_device]]), "/", Table2[[#This Row],[unique_id]], "/config"))</f>
        <v>haas/entity/sensor/internet/network_certifcate_expiry/config</v>
      </c>
      <c r="AK185" s="21" t="str">
        <f>IF(ISBLANK(Table2[[#This Row],[index]]),  "", _xlfn.CONCAT("telegraf/macmini-meg/", LOWER(Table2[[#This Row],[device_via_device]])))</f>
        <v>telegraf/macmini-meg/internet</v>
      </c>
      <c r="AL185" s="21"/>
      <c r="AM185" s="21"/>
      <c r="AN185" s="21"/>
      <c r="AO185" s="21"/>
      <c r="AP185" s="21"/>
      <c r="AQ185" s="21"/>
      <c r="AR185" s="45" t="s">
        <v>885</v>
      </c>
      <c r="AS185" s="21">
        <v>1</v>
      </c>
      <c r="AT185" s="14"/>
      <c r="AU185" s="21"/>
      <c r="AV1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internet-script</v>
      </c>
      <c r="AW1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Internet Script</v>
      </c>
      <c r="AX185" s="21" t="s">
        <v>299</v>
      </c>
      <c r="AY185" s="21" t="str">
        <f>IF(ISBLANK(Table2[[#This Row],[device_model]]), "", Table2[[#This Row],[device_suggested_area]])</f>
        <v>Home</v>
      </c>
      <c r="AZ185" s="21" t="s">
        <v>1293</v>
      </c>
      <c r="BA185" s="21" t="s">
        <v>1273</v>
      </c>
      <c r="BB185" s="21" t="s">
        <v>294</v>
      </c>
      <c r="BC185" s="21" t="s">
        <v>1203</v>
      </c>
      <c r="BD185" s="21" t="s">
        <v>172</v>
      </c>
      <c r="BE185" s="21"/>
      <c r="BF185" s="21"/>
      <c r="BG185" s="21"/>
      <c r="BH185" s="21"/>
      <c r="BI185" s="21"/>
      <c r="BJ1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6" spans="1:62" s="32" customFormat="1" ht="16" hidden="1" customHeight="1">
      <c r="A186" s="21">
        <v>1673</v>
      </c>
      <c r="B186" s="32" t="s">
        <v>26</v>
      </c>
      <c r="C186" s="32" t="s">
        <v>982</v>
      </c>
      <c r="D186" s="32" t="s">
        <v>149</v>
      </c>
      <c r="E186" s="33" t="s">
        <v>1278</v>
      </c>
      <c r="F186" s="34" t="str">
        <f>IF(ISBLANK(Table2[[#This Row],[unique_id]]), "", Table2[[#This Row],[unique_id]])</f>
        <v>template_old_landing_festoons_plug_proxy</v>
      </c>
      <c r="G186" s="32" t="s">
        <v>652</v>
      </c>
      <c r="H186" s="32" t="s">
        <v>139</v>
      </c>
      <c r="I186" s="32" t="s">
        <v>132</v>
      </c>
      <c r="O186" s="35" t="s">
        <v>959</v>
      </c>
      <c r="T186" s="33" t="str">
        <f>_xlfn.CONCAT("standby_power: 0.5", CHAR(10), "unavailable_power: 0", CHAR(10), "fixed:", CHAR(10), "  power: 0.9", CHAR(10))</f>
        <v xml:space="preserve">standby_power: 0.5
unavailable_power: 0
fixed:
  power: 0.9
</v>
      </c>
      <c r="V186" s="35"/>
      <c r="W186" s="35"/>
      <c r="X186" s="35"/>
      <c r="Y186" s="35"/>
      <c r="Z186" s="35"/>
      <c r="AA186" s="35"/>
      <c r="AG186" s="35"/>
      <c r="AH186" s="35"/>
      <c r="AJ186" s="32" t="str">
        <f>IF(ISBLANK(AI186),  "", _xlfn.CONCAT("haas/entity/sensor/", LOWER(C186), "/", E186, "/config"))</f>
        <v/>
      </c>
      <c r="AK186" s="32" t="str">
        <f>IF(ISBLANK(AI186),  "", _xlfn.CONCAT(LOWER(C186), "/", E186))</f>
        <v/>
      </c>
      <c r="AT186" s="36"/>
      <c r="AU186" s="32" t="s">
        <v>134</v>
      </c>
      <c r="AV1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6" s="21" t="str">
        <f>IF(ISBLANK(Table2[[#This Row],[device_model]]), "", Table2[[#This Row],[device_suggested_area]])</f>
        <v>Landing</v>
      </c>
      <c r="AZ186" s="32" t="s">
        <v>895</v>
      </c>
      <c r="BA186" s="32" t="s">
        <v>392</v>
      </c>
      <c r="BB186" s="32" t="s">
        <v>243</v>
      </c>
      <c r="BC186" s="32" t="s">
        <v>393</v>
      </c>
      <c r="BD186" s="32" t="s">
        <v>653</v>
      </c>
      <c r="BJ186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7" spans="1:62" s="32" customFormat="1" ht="16" hidden="1" customHeight="1">
      <c r="A187" s="21">
        <v>1674</v>
      </c>
      <c r="B187" s="32" t="s">
        <v>26</v>
      </c>
      <c r="C187" s="32" t="s">
        <v>243</v>
      </c>
      <c r="D187" s="32" t="s">
        <v>134</v>
      </c>
      <c r="E187" s="32" t="s">
        <v>1279</v>
      </c>
      <c r="F187" s="34" t="str">
        <f>IF(ISBLANK(Table2[[#This Row],[unique_id]]), "", Table2[[#This Row],[unique_id]])</f>
        <v>old_landing_festoons_plug</v>
      </c>
      <c r="G187" s="32" t="s">
        <v>652</v>
      </c>
      <c r="H187" s="32" t="s">
        <v>139</v>
      </c>
      <c r="I187" s="32" t="s">
        <v>132</v>
      </c>
      <c r="O187" s="35" t="s">
        <v>959</v>
      </c>
      <c r="T187" s="33" t="str">
        <f>_xlfn.CONCAT("power_sensor_id: sensor.", Table2[[#This Row],[unique_id]], "_current_consumption", CHAR(10), "force_energy_sensor_creation: true", CHAR(10))</f>
        <v xml:space="preserve">power_sensor_id: sensor.old_landing_festoons_plug_current_consumption
force_energy_sensor_creation: true
</v>
      </c>
      <c r="V187" s="35"/>
      <c r="W187" s="35"/>
      <c r="X187" s="35"/>
      <c r="Y187" s="35"/>
      <c r="Z187" s="35"/>
      <c r="AA187" s="35"/>
      <c r="AE187" s="32" t="s">
        <v>308</v>
      </c>
      <c r="AG187" s="35"/>
      <c r="AH187" s="35"/>
      <c r="AJ187" s="32" t="str">
        <f>IF(ISBLANK(AI187),  "", _xlfn.CONCAT("haas/entity/sensor/", LOWER(C187), "/", E187, "/config"))</f>
        <v/>
      </c>
      <c r="AK187" s="32" t="str">
        <f>IF(ISBLANK(AI187),  "", _xlfn.CONCAT(LOWER(C187), "/", E187))</f>
        <v/>
      </c>
      <c r="AT187" s="36"/>
      <c r="AV1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tplink-landing-festoons</v>
      </c>
      <c r="AW1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7" s="21" t="str">
        <f>IF(ISBLANK(Table2[[#This Row],[device_model]]), "", Table2[[#This Row],[device_suggested_area]])</f>
        <v>Landing</v>
      </c>
      <c r="AZ187" s="32" t="s">
        <v>895</v>
      </c>
      <c r="BA187" s="32" t="s">
        <v>392</v>
      </c>
      <c r="BB187" s="32" t="s">
        <v>243</v>
      </c>
      <c r="BC187" s="32" t="s">
        <v>393</v>
      </c>
      <c r="BD187" s="32" t="s">
        <v>653</v>
      </c>
      <c r="BF187" s="32" t="s">
        <v>1186</v>
      </c>
      <c r="BG187" s="32" t="s">
        <v>472</v>
      </c>
      <c r="BH187" s="32" t="s">
        <v>654</v>
      </c>
      <c r="BI187" s="32" t="s">
        <v>655</v>
      </c>
      <c r="BJ187" s="32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"5c:a6:e6:25:5a:0c"], ["ip", "10.0.6.89"]]</v>
      </c>
    </row>
    <row r="188" spans="1:62" s="37" customFormat="1" ht="16" hidden="1" customHeight="1">
      <c r="A188" s="21">
        <v>1675</v>
      </c>
      <c r="B188" s="37" t="s">
        <v>26</v>
      </c>
      <c r="C188" s="37" t="s">
        <v>982</v>
      </c>
      <c r="D188" s="37" t="s">
        <v>149</v>
      </c>
      <c r="E188" s="38" t="s">
        <v>1155</v>
      </c>
      <c r="F188" s="39" t="str">
        <f>IF(ISBLANK(Table2[[#This Row],[unique_id]]), "", Table2[[#This Row],[unique_id]])</f>
        <v>template_landing_festoons_plug_proxy</v>
      </c>
      <c r="G188" s="37" t="s">
        <v>215</v>
      </c>
      <c r="H188" s="37" t="s">
        <v>139</v>
      </c>
      <c r="I188" s="37" t="s">
        <v>132</v>
      </c>
      <c r="O188" s="40" t="s">
        <v>959</v>
      </c>
      <c r="P188" s="37" t="s">
        <v>172</v>
      </c>
      <c r="Q188" s="37" t="s">
        <v>929</v>
      </c>
      <c r="R188" s="37" t="str">
        <f>Table2[[#This Row],[entity_domain]]</f>
        <v>Lights</v>
      </c>
      <c r="S188" s="37" t="str">
        <f>_xlfn.CONCAT( Table2[[#This Row],[device_suggested_area]], " ",Table2[[#This Row],[powercalc_group_3]])</f>
        <v>Landing Lights</v>
      </c>
      <c r="T188" s="38" t="s">
        <v>1311</v>
      </c>
      <c r="V188" s="40"/>
      <c r="W188" s="40"/>
      <c r="X188" s="40"/>
      <c r="Y188" s="40"/>
      <c r="Z188" s="40"/>
      <c r="AA188" s="40"/>
      <c r="AG188" s="40"/>
      <c r="AH188" s="40"/>
      <c r="AJ188" s="37" t="str">
        <f>IF(ISBLANK(AI188),  "", _xlfn.CONCAT("haas/entity/sensor/", LOWER(C188), "/", E188, "/config"))</f>
        <v/>
      </c>
      <c r="AK188" s="37" t="str">
        <f>IF(ISBLANK(AI188),  "", _xlfn.CONCAT(LOWER(C188), "/", E188))</f>
        <v/>
      </c>
      <c r="AT188" s="41"/>
      <c r="AU188" s="37" t="s">
        <v>137</v>
      </c>
      <c r="AV1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1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188" s="21" t="str">
        <f>IF(ISBLANK(Table2[[#This Row],[device_model]]), "", Table2[[#This Row],[device_suggested_area]])</f>
        <v>Landing</v>
      </c>
      <c r="AZ188" s="37" t="s">
        <v>895</v>
      </c>
      <c r="BA188" s="37" t="s">
        <v>1360</v>
      </c>
      <c r="BB188" s="37" t="s">
        <v>1358</v>
      </c>
      <c r="BC188" s="37" t="s">
        <v>1075</v>
      </c>
      <c r="BD188" s="37" t="s">
        <v>653</v>
      </c>
      <c r="BJ1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89" spans="1:62" s="37" customFormat="1" ht="16" hidden="1" customHeight="1">
      <c r="A189" s="21">
        <v>1506</v>
      </c>
      <c r="B189" s="37" t="s">
        <v>26</v>
      </c>
      <c r="C189" s="37" t="s">
        <v>853</v>
      </c>
      <c r="D189" s="37" t="s">
        <v>129</v>
      </c>
      <c r="E189" s="37" t="s">
        <v>1009</v>
      </c>
      <c r="F189" s="39" t="str">
        <f>IF(ISBLANK(Table2[[#This Row],[unique_id]]), "", Table2[[#This Row],[unique_id]])</f>
        <v>kitchen_fan_plug</v>
      </c>
      <c r="G189" s="37" t="s">
        <v>215</v>
      </c>
      <c r="H189" s="37" t="s">
        <v>131</v>
      </c>
      <c r="I189" s="37" t="s">
        <v>132</v>
      </c>
      <c r="J189" s="37" t="s">
        <v>564</v>
      </c>
      <c r="M189" s="37" t="s">
        <v>136</v>
      </c>
      <c r="O189" s="40" t="s">
        <v>959</v>
      </c>
      <c r="P189" s="37" t="s">
        <v>172</v>
      </c>
      <c r="Q189" s="37" t="s">
        <v>929</v>
      </c>
      <c r="R189" s="37" t="str">
        <f>Table2[[#This Row],[entity_domain]]</f>
        <v>Fans</v>
      </c>
      <c r="S189" s="37" t="str">
        <f>_xlfn.CONCAT( Table2[[#This Row],[device_suggested_area]], " ",Table2[[#This Row],[powercalc_group_3]])</f>
        <v>Kitchen Fans</v>
      </c>
      <c r="T18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sensor.kitchen_fan_plug_energy_power
energy_sensor_id: sensor.kitchen_fan_plug_energy_total
</v>
      </c>
      <c r="V189" s="40"/>
      <c r="W189" s="40"/>
      <c r="X189" s="40"/>
      <c r="Y189" s="40"/>
      <c r="Z189" s="40"/>
      <c r="AA189" s="56" t="s">
        <v>1355</v>
      </c>
      <c r="AE189" s="37" t="s">
        <v>254</v>
      </c>
      <c r="AF189" s="37">
        <v>10</v>
      </c>
      <c r="AG189" s="40" t="s">
        <v>34</v>
      </c>
      <c r="AH189" s="40" t="s">
        <v>1087</v>
      </c>
      <c r="AJ189" s="37" t="str">
        <f>_xlfn.CONCAT("haas/entity/", Table2[[#This Row],[entity_namespace]], "/tasmota/",Table2[[#This Row],[unique_id]], "/config")</f>
        <v>haas/entity/fan/tasmota/kitchen_fan_plug/config</v>
      </c>
      <c r="AK189" s="37" t="str">
        <f>_xlfn.CONCAT("tasmota/device/", SUBSTITUTE(SUBSTITUTE(SUBSTITUTE(SUBSTITUTE(Table2[[#This Row],[unique_id]], "_energy_power", ""), "_energy_total", ""), "_temperature", ""), "_humidity", ""), "/stat/POWER")</f>
        <v>tasmota/device/kitchen_fan_plug/stat/POWER</v>
      </c>
      <c r="AL189" s="37" t="str">
        <f>_xlfn.CONCAT("tasmota/device/",Table2[[#This Row],[unique_id]], "/cmnd/POWER")</f>
        <v>tasmota/device/kitchen_fan_plug/cmnd/POWER</v>
      </c>
      <c r="AM189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89" s="37" t="s">
        <v>1107</v>
      </c>
      <c r="AO189" s="37" t="s">
        <v>1108</v>
      </c>
      <c r="AP189" s="37" t="s">
        <v>1096</v>
      </c>
      <c r="AQ189" s="37" t="s">
        <v>1097</v>
      </c>
      <c r="AR189" s="37" t="s">
        <v>1178</v>
      </c>
      <c r="AS189" s="37">
        <v>1</v>
      </c>
      <c r="AT189" s="42" t="str">
        <f>HYPERLINK(_xlfn.CONCAT("http://", Table2[[#This Row],[connection_ip]], "/?"))</f>
        <v>http://10.0.6.104/?</v>
      </c>
      <c r="AV1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89" s="21" t="str">
        <f>IF(ISBLANK(Table2[[#This Row],[device_model]]), "", Table2[[#This Row],[device_suggested_area]])</f>
        <v>Kitchen</v>
      </c>
      <c r="AZ189" s="37" t="s">
        <v>564</v>
      </c>
      <c r="BA189" s="37" t="s">
        <v>1106</v>
      </c>
      <c r="BB189" s="37" t="s">
        <v>1358</v>
      </c>
      <c r="BC189" s="37" t="s">
        <v>1075</v>
      </c>
      <c r="BD189" s="37" t="s">
        <v>215</v>
      </c>
      <c r="BG189" s="37" t="s">
        <v>472</v>
      </c>
      <c r="BH189" s="37" t="s">
        <v>1117</v>
      </c>
      <c r="BI189" s="37" t="s">
        <v>1118</v>
      </c>
      <c r="BJ1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"c0:49:ef:d1:bc:60"], ["ip", "10.0.6.104"]]</v>
      </c>
    </row>
    <row r="190" spans="1:62" s="37" customFormat="1" ht="16" hidden="1" customHeight="1">
      <c r="A190" s="64">
        <v>1507</v>
      </c>
      <c r="B190" s="37" t="s">
        <v>26</v>
      </c>
      <c r="C190" s="37" t="s">
        <v>853</v>
      </c>
      <c r="D190" s="37" t="s">
        <v>27</v>
      </c>
      <c r="E190" s="37" t="s">
        <v>1120</v>
      </c>
      <c r="F190" s="39" t="str">
        <f>IF(ISBLANK(Table2[[#This Row],[unique_id]]), "", Table2[[#This Row],[unique_id]])</f>
        <v>kitchen_fan_plug_energy_power</v>
      </c>
      <c r="G190" s="37" t="s">
        <v>215</v>
      </c>
      <c r="H190" s="37" t="s">
        <v>131</v>
      </c>
      <c r="I190" s="37" t="s">
        <v>132</v>
      </c>
      <c r="O190" s="40"/>
      <c r="T190" s="38"/>
      <c r="V190" s="40"/>
      <c r="W190" s="40"/>
      <c r="X190" s="40"/>
      <c r="Y190" s="40"/>
      <c r="Z190" s="40"/>
      <c r="AA190" s="40"/>
      <c r="AB190" s="37" t="s">
        <v>31</v>
      </c>
      <c r="AC190" s="37" t="s">
        <v>358</v>
      </c>
      <c r="AD190" s="37" t="s">
        <v>1088</v>
      </c>
      <c r="AF190" s="37">
        <v>10</v>
      </c>
      <c r="AG190" s="40" t="s">
        <v>34</v>
      </c>
      <c r="AH190" s="40" t="s">
        <v>1087</v>
      </c>
      <c r="AJ190" s="37" t="str">
        <f>_xlfn.CONCAT("haas/entity/", Table2[[#This Row],[entity_namespace]], "/tasmota/",Table2[[#This Row],[unique_id]], "/config")</f>
        <v>haas/entity/sensor/tasmota/kitchen_fan_plug_energy_power/config</v>
      </c>
      <c r="AK190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190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190" s="37" t="s">
        <v>1107</v>
      </c>
      <c r="AO190" s="37" t="s">
        <v>1108</v>
      </c>
      <c r="AP190" s="37" t="s">
        <v>1096</v>
      </c>
      <c r="AQ190" s="37" t="s">
        <v>1097</v>
      </c>
      <c r="AR190" s="37" t="s">
        <v>1352</v>
      </c>
      <c r="AS190" s="37">
        <v>1</v>
      </c>
      <c r="AT190" s="42"/>
      <c r="AV1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1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190" s="21" t="str">
        <f>IF(ISBLANK(Table2[[#This Row],[device_model]]), "", Table2[[#This Row],[device_suggested_area]])</f>
        <v>Kitchen</v>
      </c>
      <c r="AZ190" s="37" t="s">
        <v>564</v>
      </c>
      <c r="BA190" s="37" t="s">
        <v>1106</v>
      </c>
      <c r="BB190" s="37" t="s">
        <v>1358</v>
      </c>
      <c r="BC190" s="37" t="s">
        <v>1075</v>
      </c>
      <c r="BD190" s="37" t="s">
        <v>215</v>
      </c>
      <c r="BJ1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1" spans="1:62" ht="16" hidden="1" customHeight="1">
      <c r="A191" s="21">
        <v>1678</v>
      </c>
      <c r="B191" s="21" t="s">
        <v>676</v>
      </c>
      <c r="C191" s="21" t="s">
        <v>409</v>
      </c>
      <c r="D191" s="21" t="s">
        <v>137</v>
      </c>
      <c r="E191" s="21" t="s">
        <v>670</v>
      </c>
      <c r="F191" s="25" t="str">
        <f>IF(ISBLANK(Table2[[#This Row],[unique_id]]), "", Table2[[#This Row],[unique_id]])</f>
        <v>garden_pedestals</v>
      </c>
      <c r="G191" s="21" t="s">
        <v>671</v>
      </c>
      <c r="H191" s="21" t="s">
        <v>139</v>
      </c>
      <c r="I191" s="21" t="s">
        <v>132</v>
      </c>
      <c r="J191" s="21" t="s">
        <v>894</v>
      </c>
      <c r="T191" s="27"/>
      <c r="V191" s="22"/>
      <c r="W191" s="22" t="s">
        <v>582</v>
      </c>
      <c r="X191" s="29">
        <v>115</v>
      </c>
      <c r="Y191" s="30" t="s">
        <v>928</v>
      </c>
      <c r="Z191" s="30"/>
      <c r="AA191" s="30"/>
      <c r="AE191" s="21" t="s">
        <v>308</v>
      </c>
      <c r="AG191" s="22"/>
      <c r="AH191" s="22"/>
      <c r="AJ191" s="21" t="str">
        <f>IF(ISBLANK(AI191),  "", _xlfn.CONCAT("haas/entity/sensor/", LOWER(C191), "/", E191, "/config"))</f>
        <v/>
      </c>
      <c r="AK191" s="21" t="str">
        <f>IF(ISBLANK(AI191),  "", _xlfn.CONCAT(LOWER(C191), "/", E191))</f>
        <v/>
      </c>
      <c r="AS191" s="21"/>
      <c r="AT19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https://zigbee2mqtt.janeandgraham.com/#/group/115</v>
      </c>
      <c r="AV1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</v>
      </c>
      <c r="AW1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</v>
      </c>
      <c r="AX191" s="21" t="str">
        <f>Table2[[#This Row],[device_suggested_area]]</f>
        <v>Garden</v>
      </c>
      <c r="AY191" s="21" t="str">
        <f>IF(ISBLANK(Table2[[#This Row],[device_model]]), "", Table2[[#This Row],[device_suggested_area]])</f>
        <v>Garden</v>
      </c>
      <c r="AZ191" s="21" t="s">
        <v>894</v>
      </c>
      <c r="BA191" s="21" t="s">
        <v>662</v>
      </c>
      <c r="BB191" s="21" t="s">
        <v>409</v>
      </c>
      <c r="BC191" s="21" t="s">
        <v>660</v>
      </c>
      <c r="BD191" s="21" t="s">
        <v>672</v>
      </c>
      <c r="BH191" s="21"/>
      <c r="BI191" s="21"/>
      <c r="BJ1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192" spans="1:62" ht="16" hidden="1" customHeight="1">
      <c r="A192" s="21">
        <v>1679</v>
      </c>
      <c r="B192" s="21" t="s">
        <v>676</v>
      </c>
      <c r="C192" s="21" t="s">
        <v>409</v>
      </c>
      <c r="D192" s="21" t="s">
        <v>137</v>
      </c>
      <c r="E192" s="21" t="s">
        <v>1156</v>
      </c>
      <c r="F192" s="25" t="str">
        <f>IF(ISBLANK(Table2[[#This Row],[unique_id]]), "", Table2[[#This Row],[unique_id]])</f>
        <v>garden_pedestals_bulb_1</v>
      </c>
      <c r="H192" s="21" t="s">
        <v>139</v>
      </c>
      <c r="P192" s="21" t="s">
        <v>172</v>
      </c>
      <c r="Q192" s="21" t="s">
        <v>929</v>
      </c>
      <c r="R192" s="21" t="str">
        <f>Table2[[#This Row],[entity_domain]]</f>
        <v>Lights</v>
      </c>
      <c r="S192" s="21" t="str">
        <f>_xlfn.CONCAT( Table2[[#This Row],[device_suggested_area]], " ",Table2[[#This Row],[powercalc_group_3]])</f>
        <v>Garden Lights</v>
      </c>
      <c r="T192" s="27"/>
      <c r="V192" s="22"/>
      <c r="W192" s="22" t="s">
        <v>581</v>
      </c>
      <c r="X192" s="29">
        <v>115</v>
      </c>
      <c r="Y192" s="30" t="s">
        <v>925</v>
      </c>
      <c r="Z192" s="30"/>
      <c r="AA192" s="30"/>
      <c r="AG192" s="22"/>
      <c r="AH192" s="22"/>
      <c r="AJ192" s="21" t="str">
        <f>IF(ISBLANK(AI192),  "", _xlfn.CONCAT("haas/entity/sensor/", LOWER(C192), "/", E192, "/config"))</f>
        <v/>
      </c>
      <c r="AK192" s="21" t="str">
        <f>IF(ISBLANK(AI192),  "", _xlfn.CONCAT(LOWER(C192), "/", E192))</f>
        <v/>
      </c>
      <c r="AS192" s="21"/>
      <c r="AT19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https://zigbee2mqtt.janeandgraham.com/#/device/0x001788010c692175</v>
      </c>
      <c r="AV1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garden-pedestals-bulb-1</v>
      </c>
      <c r="AW1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1</v>
      </c>
      <c r="AX192" s="21" t="str">
        <f>Table2[[#This Row],[device_suggested_area]]</f>
        <v>Garden</v>
      </c>
      <c r="AY192" s="21" t="str">
        <f>IF(ISBLANK(Table2[[#This Row],[device_model]]), "", Table2[[#This Row],[device_suggested_area]])</f>
        <v>Garden</v>
      </c>
      <c r="AZ192" s="21" t="s">
        <v>1217</v>
      </c>
      <c r="BA192" s="21" t="s">
        <v>662</v>
      </c>
      <c r="BB192" s="21" t="s">
        <v>409</v>
      </c>
      <c r="BC192" s="21" t="s">
        <v>660</v>
      </c>
      <c r="BD192" s="21" t="s">
        <v>672</v>
      </c>
      <c r="BH192" s="21" t="s">
        <v>659</v>
      </c>
      <c r="BI192" s="21"/>
      <c r="BJ1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"0x001788010c692175"]]</v>
      </c>
    </row>
    <row r="193" spans="1:62" ht="16" hidden="1" customHeight="1">
      <c r="A193" s="21">
        <v>1680</v>
      </c>
      <c r="B193" s="21" t="s">
        <v>676</v>
      </c>
      <c r="C193" s="21" t="s">
        <v>409</v>
      </c>
      <c r="D193" s="21" t="s">
        <v>137</v>
      </c>
      <c r="E193" s="21" t="s">
        <v>1157</v>
      </c>
      <c r="F193" s="25" t="str">
        <f>IF(ISBLANK(Table2[[#This Row],[unique_id]]), "", Table2[[#This Row],[unique_id]])</f>
        <v>garden_pedestals_bulb_2</v>
      </c>
      <c r="H193" s="21" t="s">
        <v>139</v>
      </c>
      <c r="P193" s="21" t="s">
        <v>172</v>
      </c>
      <c r="Q193" s="21" t="s">
        <v>929</v>
      </c>
      <c r="R193" s="21" t="str">
        <f>Table2[[#This Row],[entity_domain]]</f>
        <v>Lights</v>
      </c>
      <c r="S193" s="21" t="str">
        <f>_xlfn.CONCAT( Table2[[#This Row],[device_suggested_area]], " ",Table2[[#This Row],[powercalc_group_3]])</f>
        <v>Garden Lights</v>
      </c>
      <c r="T193" s="27"/>
      <c r="V193" s="22"/>
      <c r="W193" s="22" t="s">
        <v>581</v>
      </c>
      <c r="X193" s="29">
        <v>115</v>
      </c>
      <c r="Y193" s="30" t="s">
        <v>925</v>
      </c>
      <c r="Z193" s="30"/>
      <c r="AA193" s="30"/>
      <c r="AG193" s="22"/>
      <c r="AH193" s="22"/>
      <c r="AJ193" s="21" t="str">
        <f>IF(ISBLANK(AI193),  "", _xlfn.CONCAT("haas/entity/sensor/", LOWER(C193), "/", E193, "/config"))</f>
        <v/>
      </c>
      <c r="AK193" s="21" t="str">
        <f>IF(ISBLANK(AI193),  "", _xlfn.CONCAT(LOWER(C193), "/", E193))</f>
        <v/>
      </c>
      <c r="AS193" s="21"/>
      <c r="AT19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https://zigbee2mqtt.janeandgraham.com/#/device/0x001788010c69214a</v>
      </c>
      <c r="AV1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garden-pedestals-bulb-2</v>
      </c>
      <c r="AW1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2</v>
      </c>
      <c r="AX193" s="21" t="str">
        <f>Table2[[#This Row],[device_suggested_area]]</f>
        <v>Garden</v>
      </c>
      <c r="AY193" s="21" t="str">
        <f>IF(ISBLANK(Table2[[#This Row],[device_model]]), "", Table2[[#This Row],[device_suggested_area]])</f>
        <v>Garden</v>
      </c>
      <c r="AZ193" s="21" t="s">
        <v>1218</v>
      </c>
      <c r="BA193" s="21" t="s">
        <v>662</v>
      </c>
      <c r="BB193" s="21" t="s">
        <v>409</v>
      </c>
      <c r="BC193" s="21" t="s">
        <v>660</v>
      </c>
      <c r="BD193" s="21" t="s">
        <v>672</v>
      </c>
      <c r="BH193" s="21" t="s">
        <v>663</v>
      </c>
      <c r="BI193" s="21"/>
      <c r="BJ1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"0x001788010c69214a"]]</v>
      </c>
    </row>
    <row r="194" spans="1:62" ht="16" hidden="1" customHeight="1">
      <c r="A194" s="21">
        <v>1681</v>
      </c>
      <c r="B194" s="21" t="s">
        <v>676</v>
      </c>
      <c r="C194" s="21" t="s">
        <v>409</v>
      </c>
      <c r="D194" s="21" t="s">
        <v>137</v>
      </c>
      <c r="E194" s="21" t="s">
        <v>1158</v>
      </c>
      <c r="F194" s="25" t="str">
        <f>IF(ISBLANK(Table2[[#This Row],[unique_id]]), "", Table2[[#This Row],[unique_id]])</f>
        <v>garden_pedestals_bulb_3</v>
      </c>
      <c r="H194" s="21" t="s">
        <v>139</v>
      </c>
      <c r="P194" s="21" t="s">
        <v>172</v>
      </c>
      <c r="Q194" s="21" t="s">
        <v>929</v>
      </c>
      <c r="R194" s="21" t="str">
        <f>Table2[[#This Row],[entity_domain]]</f>
        <v>Lights</v>
      </c>
      <c r="S194" s="21" t="str">
        <f>_xlfn.CONCAT( Table2[[#This Row],[device_suggested_area]], " ",Table2[[#This Row],[powercalc_group_3]])</f>
        <v>Garden Lights</v>
      </c>
      <c r="T194" s="27"/>
      <c r="V194" s="22"/>
      <c r="W194" s="22" t="s">
        <v>581</v>
      </c>
      <c r="X194" s="29">
        <v>115</v>
      </c>
      <c r="Y194" s="30" t="s">
        <v>925</v>
      </c>
      <c r="Z194" s="30"/>
      <c r="AA194" s="30"/>
      <c r="AG194" s="22"/>
      <c r="AH194" s="22"/>
      <c r="AJ194" s="21" t="str">
        <f>IF(ISBLANK(AI194),  "", _xlfn.CONCAT("haas/entity/sensor/", LOWER(C194), "/", E194, "/config"))</f>
        <v/>
      </c>
      <c r="AK194" s="21" t="str">
        <f>IF(ISBLANK(AI194),  "", _xlfn.CONCAT(LOWER(C194), "/", E194))</f>
        <v/>
      </c>
      <c r="AS194" s="21"/>
      <c r="AT19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https://zigbee2mqtt.janeandgraham.com/#/device/0x001788010c5c4266</v>
      </c>
      <c r="AV1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garden-pedestals-bulb-3</v>
      </c>
      <c r="AW1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3</v>
      </c>
      <c r="AX194" s="21" t="str">
        <f>Table2[[#This Row],[device_suggested_area]]</f>
        <v>Garden</v>
      </c>
      <c r="AY194" s="21" t="str">
        <f>IF(ISBLANK(Table2[[#This Row],[device_model]]), "", Table2[[#This Row],[device_suggested_area]])</f>
        <v>Garden</v>
      </c>
      <c r="AZ194" s="21" t="s">
        <v>1219</v>
      </c>
      <c r="BA194" s="21" t="s">
        <v>662</v>
      </c>
      <c r="BB194" s="21" t="s">
        <v>409</v>
      </c>
      <c r="BC194" s="21" t="s">
        <v>660</v>
      </c>
      <c r="BD194" s="21" t="s">
        <v>672</v>
      </c>
      <c r="BH194" s="21" t="s">
        <v>664</v>
      </c>
      <c r="BI194" s="21"/>
      <c r="BJ1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"0x001788010c5c4266"]]</v>
      </c>
    </row>
    <row r="195" spans="1:62" ht="16" hidden="1" customHeight="1">
      <c r="A195" s="21">
        <v>1682</v>
      </c>
      <c r="B195" s="21" t="s">
        <v>676</v>
      </c>
      <c r="C195" s="21" t="s">
        <v>409</v>
      </c>
      <c r="D195" s="21" t="s">
        <v>137</v>
      </c>
      <c r="E195" s="21" t="s">
        <v>1159</v>
      </c>
      <c r="F195" s="25" t="str">
        <f>IF(ISBLANK(Table2[[#This Row],[unique_id]]), "", Table2[[#This Row],[unique_id]])</f>
        <v>garden_pedestals_bulb_4</v>
      </c>
      <c r="H195" s="21" t="s">
        <v>139</v>
      </c>
      <c r="P195" s="21" t="s">
        <v>172</v>
      </c>
      <c r="Q195" s="21" t="s">
        <v>929</v>
      </c>
      <c r="R195" s="21" t="str">
        <f>Table2[[#This Row],[entity_domain]]</f>
        <v>Lights</v>
      </c>
      <c r="S195" s="21" t="str">
        <f>_xlfn.CONCAT( Table2[[#This Row],[device_suggested_area]], " ",Table2[[#This Row],[powercalc_group_3]])</f>
        <v>Garden Lights</v>
      </c>
      <c r="T195" s="27"/>
      <c r="V195" s="22"/>
      <c r="W195" s="22" t="s">
        <v>581</v>
      </c>
      <c r="X195" s="29">
        <v>115</v>
      </c>
      <c r="Y195" s="30" t="s">
        <v>925</v>
      </c>
      <c r="Z195" s="30"/>
      <c r="AA195" s="30"/>
      <c r="AG195" s="22"/>
      <c r="AH195" s="22"/>
      <c r="AJ195" s="21" t="str">
        <f>IF(ISBLANK(AI195),  "", _xlfn.CONCAT("haas/entity/sensor/", LOWER(C195), "/", E195, "/config"))</f>
        <v/>
      </c>
      <c r="AK195" s="21" t="str">
        <f>IF(ISBLANK(AI195),  "", _xlfn.CONCAT(LOWER(C195), "/", E195))</f>
        <v/>
      </c>
      <c r="AS195" s="21"/>
      <c r="AT19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https://zigbee2mqtt.janeandgraham.com/#/device/0x001788010c692144</v>
      </c>
      <c r="AV1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garden-pedestals-bulb-4</v>
      </c>
      <c r="AW1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4</v>
      </c>
      <c r="AX195" s="21" t="str">
        <f>Table2[[#This Row],[device_suggested_area]]</f>
        <v>Garden</v>
      </c>
      <c r="AY195" s="21" t="str">
        <f>IF(ISBLANK(Table2[[#This Row],[device_model]]), "", Table2[[#This Row],[device_suggested_area]])</f>
        <v>Garden</v>
      </c>
      <c r="AZ195" s="21" t="s">
        <v>1220</v>
      </c>
      <c r="BA195" s="21" t="s">
        <v>662</v>
      </c>
      <c r="BB195" s="21" t="s">
        <v>409</v>
      </c>
      <c r="BC195" s="21" t="s">
        <v>660</v>
      </c>
      <c r="BD195" s="21" t="s">
        <v>672</v>
      </c>
      <c r="BH195" s="21" t="s">
        <v>665</v>
      </c>
      <c r="BI195" s="21"/>
      <c r="BJ1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"0x001788010c692144"]]</v>
      </c>
    </row>
    <row r="196" spans="1:62" ht="16" hidden="1" customHeight="1">
      <c r="A196" s="21">
        <v>1683</v>
      </c>
      <c r="B196" s="21" t="s">
        <v>676</v>
      </c>
      <c r="C196" s="21" t="s">
        <v>409</v>
      </c>
      <c r="D196" s="21" t="s">
        <v>137</v>
      </c>
      <c r="F196" s="25" t="str">
        <f>IF(ISBLANK(Table2[[#This Row],[unique_id]]), "", Table2[[#This Row],[unique_id]])</f>
        <v/>
      </c>
      <c r="T196" s="27"/>
      <c r="V196" s="22"/>
      <c r="W196" s="22" t="s">
        <v>581</v>
      </c>
      <c r="X196" s="29">
        <v>115</v>
      </c>
      <c r="Y196" s="30" t="s">
        <v>925</v>
      </c>
      <c r="Z196" s="30" t="s">
        <v>1185</v>
      </c>
      <c r="AA196" s="30"/>
      <c r="AG196" s="22"/>
      <c r="AH196" s="22"/>
      <c r="AJ196" s="21" t="str">
        <f>IF(ISBLANK(AI196),  "", _xlfn.CONCAT("haas/entity/sensor/", LOWER(C196), "/", E196, "/config"))</f>
        <v/>
      </c>
      <c r="AK196" s="21" t="str">
        <f>IF(ISBLANK(AI196),  "", _xlfn.CONCAT(LOWER(C196), "/", E196))</f>
        <v/>
      </c>
      <c r="AS196" s="21"/>
      <c r="AT19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garden-pedestals-bulb-5</v>
      </c>
      <c r="AW1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5</v>
      </c>
      <c r="AX196" s="21" t="str">
        <f>Table2[[#This Row],[device_suggested_area]]</f>
        <v>Garden</v>
      </c>
      <c r="AY196" s="21" t="str">
        <f>IF(ISBLANK(Table2[[#This Row],[device_model]]), "", Table2[[#This Row],[device_suggested_area]])</f>
        <v>Garden</v>
      </c>
      <c r="AZ196" s="21" t="s">
        <v>1221</v>
      </c>
      <c r="BA196" s="21" t="s">
        <v>662</v>
      </c>
      <c r="BB196" s="21" t="s">
        <v>409</v>
      </c>
      <c r="BC196" s="21" t="s">
        <v>660</v>
      </c>
      <c r="BD196" s="21" t="s">
        <v>672</v>
      </c>
      <c r="BH196" s="21" t="s">
        <v>1289</v>
      </c>
      <c r="BI196" s="21"/>
      <c r="BJ1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7" spans="1:62" ht="16" hidden="1" customHeight="1">
      <c r="A197" s="21">
        <v>1684</v>
      </c>
      <c r="B197" s="21" t="s">
        <v>676</v>
      </c>
      <c r="C197" s="21" t="s">
        <v>409</v>
      </c>
      <c r="D197" s="21" t="s">
        <v>137</v>
      </c>
      <c r="F197" s="25" t="str">
        <f>IF(ISBLANK(Table2[[#This Row],[unique_id]]), "", Table2[[#This Row],[unique_id]])</f>
        <v/>
      </c>
      <c r="T197" s="27"/>
      <c r="V197" s="22"/>
      <c r="W197" s="22" t="s">
        <v>581</v>
      </c>
      <c r="X197" s="29">
        <v>115</v>
      </c>
      <c r="Y197" s="30" t="s">
        <v>925</v>
      </c>
      <c r="Z197" s="30" t="s">
        <v>1185</v>
      </c>
      <c r="AA197" s="30"/>
      <c r="AG197" s="22"/>
      <c r="AH197" s="22"/>
      <c r="AJ197" s="21" t="str">
        <f>IF(ISBLANK(AI197),  "", _xlfn.CONCAT("haas/entity/sensor/", LOWER(C197), "/", E197, "/config"))</f>
        <v/>
      </c>
      <c r="AK197" s="21" t="str">
        <f>IF(ISBLANK(AI197),  "", _xlfn.CONCAT(LOWER(C197), "/", E197))</f>
        <v/>
      </c>
      <c r="AS197" s="21"/>
      <c r="AT197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garden-pedestals-bulb-6</v>
      </c>
      <c r="AW1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6</v>
      </c>
      <c r="AX197" s="21" t="str">
        <f>Table2[[#This Row],[device_suggested_area]]</f>
        <v>Garden</v>
      </c>
      <c r="AY197" s="21" t="str">
        <f>IF(ISBLANK(Table2[[#This Row],[device_model]]), "", Table2[[#This Row],[device_suggested_area]])</f>
        <v>Garden</v>
      </c>
      <c r="AZ197" s="21" t="s">
        <v>1222</v>
      </c>
      <c r="BA197" s="21" t="s">
        <v>662</v>
      </c>
      <c r="BB197" s="21" t="s">
        <v>409</v>
      </c>
      <c r="BC197" s="21" t="s">
        <v>660</v>
      </c>
      <c r="BD197" s="21" t="s">
        <v>672</v>
      </c>
      <c r="BH197" s="21" t="s">
        <v>1289</v>
      </c>
      <c r="BI197" s="21"/>
      <c r="BJ1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8" spans="1:62" ht="16" hidden="1" customHeight="1">
      <c r="A198" s="21">
        <v>1685</v>
      </c>
      <c r="B198" s="21" t="s">
        <v>676</v>
      </c>
      <c r="C198" s="21" t="s">
        <v>409</v>
      </c>
      <c r="D198" s="21" t="s">
        <v>137</v>
      </c>
      <c r="F198" s="25" t="str">
        <f>IF(ISBLANK(Table2[[#This Row],[unique_id]]), "", Table2[[#This Row],[unique_id]])</f>
        <v/>
      </c>
      <c r="T198" s="27"/>
      <c r="V198" s="22"/>
      <c r="W198" s="22" t="s">
        <v>581</v>
      </c>
      <c r="X198" s="29">
        <v>115</v>
      </c>
      <c r="Y198" s="30" t="s">
        <v>925</v>
      </c>
      <c r="Z198" s="30" t="s">
        <v>1185</v>
      </c>
      <c r="AA198" s="30"/>
      <c r="AG198" s="22"/>
      <c r="AH198" s="22"/>
      <c r="AJ198" s="21" t="str">
        <f>IF(ISBLANK(AI198),  "", _xlfn.CONCAT("haas/entity/sensor/", LOWER(C198), "/", E198, "/config"))</f>
        <v/>
      </c>
      <c r="AK198" s="21" t="str">
        <f>IF(ISBLANK(AI198),  "", _xlfn.CONCAT(LOWER(C198), "/", E198))</f>
        <v/>
      </c>
      <c r="AS198" s="21"/>
      <c r="AT19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garden-pedestals-bulb-7</v>
      </c>
      <c r="AW1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7</v>
      </c>
      <c r="AX198" s="21" t="str">
        <f>Table2[[#This Row],[device_suggested_area]]</f>
        <v>Garden</v>
      </c>
      <c r="AY198" s="21" t="str">
        <f>IF(ISBLANK(Table2[[#This Row],[device_model]]), "", Table2[[#This Row],[device_suggested_area]])</f>
        <v>Garden</v>
      </c>
      <c r="AZ198" s="21" t="s">
        <v>1223</v>
      </c>
      <c r="BA198" s="21" t="s">
        <v>662</v>
      </c>
      <c r="BB198" s="21" t="s">
        <v>409</v>
      </c>
      <c r="BC198" s="21" t="s">
        <v>660</v>
      </c>
      <c r="BD198" s="21" t="s">
        <v>672</v>
      </c>
      <c r="BH198" s="21" t="s">
        <v>1289</v>
      </c>
      <c r="BI198" s="21"/>
      <c r="BJ1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199" spans="1:62" ht="16" hidden="1" customHeight="1">
      <c r="A199" s="21">
        <v>1686</v>
      </c>
      <c r="B199" s="21" t="s">
        <v>676</v>
      </c>
      <c r="C199" s="21" t="s">
        <v>409</v>
      </c>
      <c r="D199" s="21" t="s">
        <v>137</v>
      </c>
      <c r="F199" s="25" t="str">
        <f>IF(ISBLANK(Table2[[#This Row],[unique_id]]), "", Table2[[#This Row],[unique_id]])</f>
        <v/>
      </c>
      <c r="T199" s="27"/>
      <c r="V199" s="22"/>
      <c r="W199" s="22" t="s">
        <v>581</v>
      </c>
      <c r="X199" s="29">
        <v>115</v>
      </c>
      <c r="Y199" s="30" t="s">
        <v>925</v>
      </c>
      <c r="Z199" s="30" t="s">
        <v>1185</v>
      </c>
      <c r="AA199" s="30"/>
      <c r="AG199" s="22"/>
      <c r="AH199" s="22"/>
      <c r="AJ199" s="21" t="str">
        <f>IF(ISBLANK(AI199),  "", _xlfn.CONCAT("haas/entity/sensor/", LOWER(C199), "/", E199, "/config"))</f>
        <v/>
      </c>
      <c r="AK199" s="21" t="str">
        <f>IF(ISBLANK(AI199),  "", _xlfn.CONCAT(LOWER(C199), "/", E199))</f>
        <v/>
      </c>
      <c r="AS199" s="21"/>
      <c r="AT199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1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garden-pedestals-bulb-8</v>
      </c>
      <c r="AW1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Pedestals Bulb 8</v>
      </c>
      <c r="AX199" s="21" t="str">
        <f>Table2[[#This Row],[device_suggested_area]]</f>
        <v>Garden</v>
      </c>
      <c r="AY199" s="21" t="str">
        <f>IF(ISBLANK(Table2[[#This Row],[device_model]]), "", Table2[[#This Row],[device_suggested_area]])</f>
        <v>Garden</v>
      </c>
      <c r="AZ199" s="21" t="s">
        <v>1224</v>
      </c>
      <c r="BA199" s="21" t="s">
        <v>662</v>
      </c>
      <c r="BB199" s="21" t="s">
        <v>409</v>
      </c>
      <c r="BC199" s="21" t="s">
        <v>660</v>
      </c>
      <c r="BD199" s="21" t="s">
        <v>672</v>
      </c>
      <c r="BH199" s="21" t="s">
        <v>1289</v>
      </c>
      <c r="BI199" s="21"/>
      <c r="BJ1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0" spans="1:62" ht="16" hidden="1" customHeight="1">
      <c r="A200" s="21">
        <v>1687</v>
      </c>
      <c r="B200" s="21" t="s">
        <v>26</v>
      </c>
      <c r="C200" s="21" t="s">
        <v>409</v>
      </c>
      <c r="D200" s="21" t="s">
        <v>137</v>
      </c>
      <c r="E200" s="21" t="s">
        <v>673</v>
      </c>
      <c r="F200" s="25" t="str">
        <f>IF(ISBLANK(Table2[[#This Row],[unique_id]]), "", Table2[[#This Row],[unique_id]])</f>
        <v>tree_spotlights</v>
      </c>
      <c r="G200" s="21" t="s">
        <v>669</v>
      </c>
      <c r="H200" s="21" t="s">
        <v>139</v>
      </c>
      <c r="I200" s="21" t="s">
        <v>132</v>
      </c>
      <c r="J200" s="21" t="s">
        <v>896</v>
      </c>
      <c r="T200" s="27"/>
      <c r="V200" s="22"/>
      <c r="W200" s="22" t="s">
        <v>582</v>
      </c>
      <c r="X200" s="29">
        <v>116</v>
      </c>
      <c r="Y200" s="30" t="s">
        <v>928</v>
      </c>
      <c r="Z200" s="30"/>
      <c r="AA200" s="30"/>
      <c r="AE200" s="21" t="s">
        <v>308</v>
      </c>
      <c r="AG200" s="22"/>
      <c r="AH200" s="22"/>
      <c r="AJ200" s="21" t="str">
        <f>IF(ISBLANK(AI200),  "", _xlfn.CONCAT("haas/entity/sensor/", LOWER(C200), "/", E200, "/config"))</f>
        <v/>
      </c>
      <c r="AK200" s="21" t="str">
        <f>IF(ISBLANK(AI200),  "", _xlfn.CONCAT(LOWER(C200), "/", E200))</f>
        <v/>
      </c>
      <c r="AS200" s="21"/>
      <c r="AT20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https://zigbee2mqtt.janeandgraham.com/#/group/116</v>
      </c>
      <c r="AV2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</v>
      </c>
      <c r="AW2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</v>
      </c>
      <c r="AX200" s="21" t="str">
        <f>Table2[[#This Row],[device_suggested_area]]</f>
        <v>Tree</v>
      </c>
      <c r="AY200" s="21" t="str">
        <f>IF(ISBLANK(Table2[[#This Row],[device_model]]), "", Table2[[#This Row],[device_suggested_area]])</f>
        <v>Tree</v>
      </c>
      <c r="AZ200" s="21" t="s">
        <v>896</v>
      </c>
      <c r="BA200" s="21" t="s">
        <v>668</v>
      </c>
      <c r="BB200" s="21" t="s">
        <v>409</v>
      </c>
      <c r="BC200" s="21" t="s">
        <v>660</v>
      </c>
      <c r="BD200" s="21" t="s">
        <v>667</v>
      </c>
      <c r="BH200" s="21"/>
      <c r="BI200" s="21"/>
      <c r="BJ2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1" spans="1:62" ht="16" hidden="1" customHeight="1">
      <c r="A201" s="21">
        <v>1688</v>
      </c>
      <c r="B201" s="21" t="s">
        <v>26</v>
      </c>
      <c r="C201" s="21" t="s">
        <v>409</v>
      </c>
      <c r="D201" s="21" t="s">
        <v>137</v>
      </c>
      <c r="E201" s="21" t="s">
        <v>1160</v>
      </c>
      <c r="F201" s="25" t="str">
        <f>IF(ISBLANK(Table2[[#This Row],[unique_id]]), "", Table2[[#This Row],[unique_id]])</f>
        <v>tree_spotlights_bulb_1</v>
      </c>
      <c r="H201" s="21" t="s">
        <v>139</v>
      </c>
      <c r="O201" s="22" t="s">
        <v>959</v>
      </c>
      <c r="P201" s="21" t="s">
        <v>172</v>
      </c>
      <c r="Q201" s="21" t="s">
        <v>929</v>
      </c>
      <c r="R201" s="21" t="str">
        <f>Table2[[#This Row],[entity_domain]]</f>
        <v>Lights</v>
      </c>
      <c r="S201" s="21" t="str">
        <f>_xlfn.CONCAT( Table2[[#This Row],[device_suggested_area]], " ",Table2[[#This Row],[powercalc_group_3]])</f>
        <v>Tree Lights</v>
      </c>
      <c r="T201" s="27"/>
      <c r="V201" s="22"/>
      <c r="W201" s="22" t="s">
        <v>581</v>
      </c>
      <c r="X201" s="29">
        <v>116</v>
      </c>
      <c r="Y201" s="30" t="s">
        <v>925</v>
      </c>
      <c r="Z201" s="30"/>
      <c r="AA201" s="30"/>
      <c r="AG201" s="22"/>
      <c r="AH201" s="22"/>
      <c r="AJ201" s="21" t="str">
        <f>IF(ISBLANK(AI201),  "", _xlfn.CONCAT("haas/entity/sensor/", LOWER(C201), "/", E201, "/config"))</f>
        <v/>
      </c>
      <c r="AK201" s="21" t="str">
        <f>IF(ISBLANK(AI201),  "", _xlfn.CONCAT(LOWER(C201), "/", E201))</f>
        <v/>
      </c>
      <c r="AS201" s="21"/>
      <c r="AT20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https://zigbee2mqtt.janeandgraham.com/#/device/0x00178801097ed42c</v>
      </c>
      <c r="AV2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tree-spotlights-bulb-1</v>
      </c>
      <c r="AW2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1</v>
      </c>
      <c r="AX201" s="21" t="str">
        <f>Table2[[#This Row],[device_suggested_area]]</f>
        <v>Tree</v>
      </c>
      <c r="AY201" s="21" t="str">
        <f>IF(ISBLANK(Table2[[#This Row],[device_model]]), "", Table2[[#This Row],[device_suggested_area]])</f>
        <v>Tree</v>
      </c>
      <c r="AZ201" s="21" t="s">
        <v>1225</v>
      </c>
      <c r="BA201" s="21" t="s">
        <v>668</v>
      </c>
      <c r="BB201" s="21" t="s">
        <v>409</v>
      </c>
      <c r="BC201" s="21" t="s">
        <v>660</v>
      </c>
      <c r="BD201" s="21" t="s">
        <v>667</v>
      </c>
      <c r="BH201" s="21" t="s">
        <v>666</v>
      </c>
      <c r="BI201" s="21"/>
      <c r="BJ2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"0x00178801097ed42c"]]</v>
      </c>
    </row>
    <row r="202" spans="1:62" ht="16" hidden="1" customHeight="1">
      <c r="A202" s="21">
        <v>1689</v>
      </c>
      <c r="B202" s="21" t="s">
        <v>26</v>
      </c>
      <c r="C202" s="21" t="s">
        <v>409</v>
      </c>
      <c r="D202" s="21" t="s">
        <v>137</v>
      </c>
      <c r="E202" s="21" t="s">
        <v>1161</v>
      </c>
      <c r="F202" s="25" t="str">
        <f>IF(ISBLANK(Table2[[#This Row],[unique_id]]), "", Table2[[#This Row],[unique_id]])</f>
        <v>tree_spotlights_bulb_2</v>
      </c>
      <c r="H202" s="21" t="s">
        <v>139</v>
      </c>
      <c r="O202" s="22" t="s">
        <v>959</v>
      </c>
      <c r="P202" s="21" t="s">
        <v>172</v>
      </c>
      <c r="Q202" s="21" t="s">
        <v>929</v>
      </c>
      <c r="R202" s="21" t="str">
        <f>Table2[[#This Row],[entity_domain]]</f>
        <v>Lights</v>
      </c>
      <c r="S202" s="21" t="str">
        <f>_xlfn.CONCAT( Table2[[#This Row],[device_suggested_area]], " ",Table2[[#This Row],[powercalc_group_3]])</f>
        <v>Tree Lights</v>
      </c>
      <c r="T202" s="27"/>
      <c r="V202" s="22"/>
      <c r="W202" s="22" t="s">
        <v>581</v>
      </c>
      <c r="X202" s="29">
        <v>116</v>
      </c>
      <c r="Y202" s="30" t="s">
        <v>925</v>
      </c>
      <c r="Z202" s="30"/>
      <c r="AA202" s="30"/>
      <c r="AG202" s="22"/>
      <c r="AH202" s="22"/>
      <c r="AJ202" s="21" t="str">
        <f>IF(ISBLANK(AI202),  "", _xlfn.CONCAT("haas/entity/sensor/", LOWER(C202), "/", E202, "/config"))</f>
        <v/>
      </c>
      <c r="AK202" s="21" t="str">
        <f>IF(ISBLANK(AI202),  "", _xlfn.CONCAT(LOWER(C202), "/", E202))</f>
        <v/>
      </c>
      <c r="AS202" s="21"/>
      <c r="AT20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https://zigbee2mqtt.janeandgraham.com/#/device/0x0017880109c40c33</v>
      </c>
      <c r="AV2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tree-spotlights-bulb-2</v>
      </c>
      <c r="AW2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2</v>
      </c>
      <c r="AX202" s="21" t="str">
        <f>Table2[[#This Row],[device_suggested_area]]</f>
        <v>Tree</v>
      </c>
      <c r="AY202" s="21" t="str">
        <f>IF(ISBLANK(Table2[[#This Row],[device_model]]), "", Table2[[#This Row],[device_suggested_area]])</f>
        <v>Tree</v>
      </c>
      <c r="AZ202" s="21" t="s">
        <v>1226</v>
      </c>
      <c r="BA202" s="21" t="s">
        <v>668</v>
      </c>
      <c r="BB202" s="21" t="s">
        <v>409</v>
      </c>
      <c r="BC202" s="21" t="s">
        <v>660</v>
      </c>
      <c r="BD202" s="21" t="s">
        <v>667</v>
      </c>
      <c r="BH202" s="21" t="s">
        <v>675</v>
      </c>
      <c r="BI202" s="21"/>
      <c r="BJ2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"0x0017880109c40c33"]]</v>
      </c>
    </row>
    <row r="203" spans="1:62" ht="16" hidden="1" customHeight="1">
      <c r="A203" s="21">
        <v>1690</v>
      </c>
      <c r="B203" s="21" t="s">
        <v>676</v>
      </c>
      <c r="C203" s="21" t="s">
        <v>409</v>
      </c>
      <c r="D203" s="21" t="s">
        <v>137</v>
      </c>
      <c r="F203" s="25" t="str">
        <f>IF(ISBLANK(Table2[[#This Row],[unique_id]]), "", Table2[[#This Row],[unique_id]])</f>
        <v/>
      </c>
      <c r="T203" s="27"/>
      <c r="V203" s="22"/>
      <c r="W203" s="22" t="s">
        <v>581</v>
      </c>
      <c r="X203" s="29">
        <v>116</v>
      </c>
      <c r="Y203" s="30" t="s">
        <v>925</v>
      </c>
      <c r="Z203" s="30" t="s">
        <v>1185</v>
      </c>
      <c r="AA203" s="30"/>
      <c r="AG203" s="22"/>
      <c r="AH203" s="22"/>
      <c r="AJ203" s="21" t="str">
        <f>IF(ISBLANK(AI203),  "", _xlfn.CONCAT("haas/entity/sensor/", LOWER(C203), "/", E203, "/config"))</f>
        <v/>
      </c>
      <c r="AK203" s="21" t="str">
        <f>IF(ISBLANK(AI203),  "", _xlfn.CONCAT(LOWER(C203), "/", E203))</f>
        <v/>
      </c>
      <c r="AS203" s="21"/>
      <c r="AT20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</v>
      </c>
      <c r="AV2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tree-spotlights-bulb-3</v>
      </c>
      <c r="AW2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Tree Spotlights Bulb 3</v>
      </c>
      <c r="AX203" s="21" t="str">
        <f>Table2[[#This Row],[device_suggested_area]]</f>
        <v>Tree</v>
      </c>
      <c r="AY203" s="21" t="str">
        <f>IF(ISBLANK(Table2[[#This Row],[device_model]]), "", Table2[[#This Row],[device_suggested_area]])</f>
        <v>Tree</v>
      </c>
      <c r="AZ203" s="21" t="s">
        <v>1227</v>
      </c>
      <c r="BA203" s="21" t="s">
        <v>668</v>
      </c>
      <c r="BB203" s="21" t="s">
        <v>409</v>
      </c>
      <c r="BC203" s="21" t="s">
        <v>660</v>
      </c>
      <c r="BD203" s="21" t="s">
        <v>667</v>
      </c>
      <c r="BH203" s="21" t="s">
        <v>1289</v>
      </c>
      <c r="BI203" s="21"/>
      <c r="BJ2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"0x"]]</v>
      </c>
    </row>
    <row r="204" spans="1:62" ht="16" hidden="1" customHeight="1">
      <c r="A204" s="21">
        <v>1800</v>
      </c>
      <c r="B204" s="21" t="s">
        <v>26</v>
      </c>
      <c r="C204" s="21" t="s">
        <v>527</v>
      </c>
      <c r="D204" s="21" t="s">
        <v>364</v>
      </c>
      <c r="E204" s="21" t="s">
        <v>363</v>
      </c>
      <c r="F204" s="25" t="str">
        <f>IF(ISBLANK(Table2[[#This Row],[unique_id]]), "", Table2[[#This Row],[unique_id]])</f>
        <v>column_break</v>
      </c>
      <c r="G204" s="21" t="s">
        <v>360</v>
      </c>
      <c r="H204" s="21" t="s">
        <v>803</v>
      </c>
      <c r="I204" s="21" t="s">
        <v>132</v>
      </c>
      <c r="M204" s="21" t="s">
        <v>361</v>
      </c>
      <c r="N204" s="21" t="s">
        <v>362</v>
      </c>
      <c r="T204" s="27"/>
      <c r="V204" s="22"/>
      <c r="W204" s="22"/>
      <c r="X204" s="22"/>
      <c r="Y204" s="22"/>
      <c r="AG204" s="22"/>
      <c r="AH204" s="22"/>
      <c r="AJ204" s="21" t="str">
        <f>IF(ISBLANK(AI204),  "", _xlfn.CONCAT("haas/entity/sensor/", LOWER(C204), "/", E204, "/config"))</f>
        <v/>
      </c>
      <c r="AK204" s="21" t="str">
        <f>IF(ISBLANK(AI204),  "", _xlfn.CONCAT(LOWER(C204), "/", E204))</f>
        <v/>
      </c>
      <c r="AS204" s="21"/>
      <c r="AT204" s="23"/>
      <c r="AU204" s="22"/>
      <c r="AV2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04" s="21" t="str">
        <f>IF(ISBLANK(Table2[[#This Row],[device_model]]), "", Table2[[#This Row],[device_suggested_area]])</f>
        <v/>
      </c>
      <c r="BC204" s="22"/>
      <c r="BH204" s="21"/>
      <c r="BI204" s="21"/>
      <c r="BJ2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5" spans="1:62" ht="16" hidden="1" customHeight="1">
      <c r="A205" s="21">
        <v>1801</v>
      </c>
      <c r="B205" s="21" t="s">
        <v>26</v>
      </c>
      <c r="C205" s="21" t="s">
        <v>982</v>
      </c>
      <c r="D205" s="21" t="s">
        <v>149</v>
      </c>
      <c r="E205" s="27" t="s">
        <v>1162</v>
      </c>
      <c r="F205" s="25" t="str">
        <f>IF(ISBLANK(Table2[[#This Row],[unique_id]]), "", Table2[[#This Row],[unique_id]])</f>
        <v>template_bathroom_rails_plug_proxy</v>
      </c>
      <c r="G205" s="21" t="s">
        <v>535</v>
      </c>
      <c r="H205" s="21" t="s">
        <v>803</v>
      </c>
      <c r="I205" s="21" t="s">
        <v>132</v>
      </c>
      <c r="O205" s="22" t="s">
        <v>959</v>
      </c>
      <c r="P205" s="21" t="s">
        <v>172</v>
      </c>
      <c r="Q205" s="24" t="s">
        <v>930</v>
      </c>
      <c r="R205" s="21" t="str">
        <f>Table2[[#This Row],[entity_domain]]</f>
        <v>Heating &amp; Cooling</v>
      </c>
      <c r="S205" s="21" t="s">
        <v>535</v>
      </c>
      <c r="T205" s="27" t="s">
        <v>1310</v>
      </c>
      <c r="V205" s="22"/>
      <c r="W205" s="22"/>
      <c r="X205" s="22"/>
      <c r="Y205" s="22"/>
      <c r="AG205" s="22"/>
      <c r="AH205" s="22"/>
      <c r="AJ205" s="21" t="str">
        <f>IF(ISBLANK(AI205),  "", _xlfn.CONCAT("haas/entity/sensor/", LOWER(C205), "/", E205, "/config"))</f>
        <v/>
      </c>
      <c r="AK205" s="21" t="str">
        <f>IF(ISBLANK(AI205),  "", _xlfn.CONCAT(LOWER(C205), "/", E205))</f>
        <v/>
      </c>
      <c r="AS205" s="21"/>
      <c r="AT205" s="23"/>
      <c r="AU205" s="21" t="s">
        <v>134</v>
      </c>
      <c r="AV2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5" s="21" t="str">
        <f>IF(ISBLANK(Table2[[#This Row],[device_model]]), "", Table2[[#This Row],[device_suggested_area]])</f>
        <v>Bathroom</v>
      </c>
      <c r="AZ205" s="21" t="s">
        <v>1235</v>
      </c>
      <c r="BA205" s="21" t="s">
        <v>391</v>
      </c>
      <c r="BB205" s="21" t="s">
        <v>243</v>
      </c>
      <c r="BC205" s="21" t="s">
        <v>394</v>
      </c>
      <c r="BD205" s="21" t="s">
        <v>390</v>
      </c>
      <c r="BH205" s="21"/>
      <c r="BI205" s="21"/>
      <c r="BJ2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6" spans="1:62" ht="16" hidden="1" customHeight="1">
      <c r="A206" s="21">
        <v>1802</v>
      </c>
      <c r="B206" s="21" t="s">
        <v>26</v>
      </c>
      <c r="C206" s="21" t="s">
        <v>243</v>
      </c>
      <c r="D206" s="21" t="s">
        <v>134</v>
      </c>
      <c r="E206" s="21" t="s">
        <v>1013</v>
      </c>
      <c r="F206" s="25" t="str">
        <f>IF(ISBLANK(Table2[[#This Row],[unique_id]]), "", Table2[[#This Row],[unique_id]])</f>
        <v>bathroom_rails_plug</v>
      </c>
      <c r="G206" s="21" t="s">
        <v>535</v>
      </c>
      <c r="H206" s="21" t="s">
        <v>803</v>
      </c>
      <c r="I206" s="21" t="s">
        <v>132</v>
      </c>
      <c r="J206" s="21" t="s">
        <v>535</v>
      </c>
      <c r="M206" s="21" t="s">
        <v>268</v>
      </c>
      <c r="O206" s="22" t="s">
        <v>959</v>
      </c>
      <c r="P206" s="21" t="s">
        <v>172</v>
      </c>
      <c r="Q206" s="24" t="s">
        <v>930</v>
      </c>
      <c r="R206" s="21" t="str">
        <f>Table2[[#This Row],[entity_domain]]</f>
        <v>Heating &amp; Cooling</v>
      </c>
      <c r="S206" s="21" t="s">
        <v>535</v>
      </c>
      <c r="T206" s="27" t="str">
        <f>"power_sensor_id: sensor." &amp; Table2[[#This Row],[unique_id]] &amp; "_current_consumption" &amp; CHAR(10) &amp; "force_energy_sensor_creation: true" &amp; CHAR(10)</f>
        <v xml:space="preserve">power_sensor_id: sensor.bathroom_rails_plug_current_consumption
force_energy_sensor_creation: true
</v>
      </c>
      <c r="V206" s="22"/>
      <c r="W206" s="22"/>
      <c r="X206" s="22"/>
      <c r="Y206" s="22"/>
      <c r="AE206" s="21" t="s">
        <v>267</v>
      </c>
      <c r="AG206" s="22"/>
      <c r="AH206" s="22"/>
      <c r="AJ206" s="21" t="str">
        <f>IF(ISBLANK(AI206),  "", _xlfn.CONCAT("haas/entity/sensor/", LOWER(C206), "/", E206, "/config"))</f>
        <v/>
      </c>
      <c r="AK206" s="21" t="str">
        <f>IF(ISBLANK(AI206),  "", _xlfn.CONCAT(LOWER(C206), "/", E206))</f>
        <v/>
      </c>
      <c r="AS206" s="21"/>
      <c r="AT206" s="23"/>
      <c r="AV2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tplink-bathroom-rails</v>
      </c>
      <c r="AW2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Bathroom Rails</v>
      </c>
      <c r="AY206" s="21" t="str">
        <f>IF(ISBLANK(Table2[[#This Row],[device_model]]), "", Table2[[#This Row],[device_suggested_area]])</f>
        <v>Bathroom</v>
      </c>
      <c r="AZ206" s="21" t="s">
        <v>1235</v>
      </c>
      <c r="BA206" s="21" t="s">
        <v>391</v>
      </c>
      <c r="BB206" s="21" t="s">
        <v>243</v>
      </c>
      <c r="BC206" s="21" t="s">
        <v>394</v>
      </c>
      <c r="BD206" s="21" t="s">
        <v>390</v>
      </c>
      <c r="BF206" s="21" t="s">
        <v>1186</v>
      </c>
      <c r="BG206" s="21" t="s">
        <v>472</v>
      </c>
      <c r="BH206" s="21" t="s">
        <v>382</v>
      </c>
      <c r="BI206" s="21" t="s">
        <v>465</v>
      </c>
      <c r="BJ2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"ac:84:c6:54:9d:98"], ["ip", "10.0.6.81"]]</v>
      </c>
    </row>
    <row r="207" spans="1:62" s="37" customFormat="1" ht="16" hidden="1" customHeight="1">
      <c r="A207" s="21">
        <v>1803</v>
      </c>
      <c r="B207" s="37" t="s">
        <v>26</v>
      </c>
      <c r="C207" s="37" t="s">
        <v>982</v>
      </c>
      <c r="D207" s="37" t="s">
        <v>149</v>
      </c>
      <c r="E207" s="38" t="s">
        <v>1338</v>
      </c>
      <c r="F207" s="39" t="str">
        <f>IF(ISBLANK(Table2[[#This Row],[unique_id]]), "", Table2[[#This Row],[unique_id]])</f>
        <v>template_ceiling_water_booster_plug_proxy</v>
      </c>
      <c r="G207" s="37" t="s">
        <v>532</v>
      </c>
      <c r="H207" s="37" t="s">
        <v>803</v>
      </c>
      <c r="I207" s="37" t="s">
        <v>132</v>
      </c>
      <c r="O207" s="40" t="s">
        <v>959</v>
      </c>
      <c r="P207" s="37" t="s">
        <v>172</v>
      </c>
      <c r="Q207" s="43" t="s">
        <v>930</v>
      </c>
      <c r="R207" s="37" t="str">
        <f>Table2[[#This Row],[entity_domain]]</f>
        <v>Heating &amp; Cooling</v>
      </c>
      <c r="S207" s="37" t="s">
        <v>532</v>
      </c>
      <c r="T207" s="38" t="s">
        <v>1310</v>
      </c>
      <c r="V207" s="40"/>
      <c r="W207" s="40"/>
      <c r="X207" s="40"/>
      <c r="Y207" s="40"/>
      <c r="Z207" s="40"/>
      <c r="AA207" s="40"/>
      <c r="AG207" s="40"/>
      <c r="AH207" s="40"/>
      <c r="AJ207" s="37" t="str">
        <f>IF(ISBLANK(AI207),  "", _xlfn.CONCAT("haas/entity/sensor/", LOWER(C207), "/", E207, "/config"))</f>
        <v/>
      </c>
      <c r="AK207" s="37" t="str">
        <f>IF(ISBLANK(AI207),  "", _xlfn.CONCAT(LOWER(C207), "/", E207))</f>
        <v/>
      </c>
      <c r="AT207" s="41"/>
      <c r="AU207" s="37" t="s">
        <v>134</v>
      </c>
      <c r="AV2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Y207" s="21" t="str">
        <f>IF(ISBLANK(Table2[[#This Row],[device_model]]), "", Table2[[#This Row],[device_suggested_area]])</f>
        <v>Ceiling</v>
      </c>
      <c r="AZ207" s="37" t="s">
        <v>532</v>
      </c>
      <c r="BA207" s="37" t="s">
        <v>530</v>
      </c>
      <c r="BB207" s="37" t="s">
        <v>1358</v>
      </c>
      <c r="BC207" s="37" t="s">
        <v>1075</v>
      </c>
      <c r="BD207" s="37" t="s">
        <v>442</v>
      </c>
      <c r="BJ2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8" spans="1:62" s="37" customFormat="1" ht="16" hidden="1" customHeight="1">
      <c r="A208" s="21">
        <v>1508</v>
      </c>
      <c r="B208" s="37" t="s">
        <v>26</v>
      </c>
      <c r="C208" s="37" t="s">
        <v>853</v>
      </c>
      <c r="D208" s="37" t="s">
        <v>27</v>
      </c>
      <c r="E208" s="37" t="s">
        <v>1121</v>
      </c>
      <c r="F208" s="39" t="str">
        <f>IF(ISBLANK(Table2[[#This Row],[unique_id]]), "", Table2[[#This Row],[unique_id]])</f>
        <v>kitchen_fan_plug_energy_total</v>
      </c>
      <c r="G208" s="37" t="s">
        <v>215</v>
      </c>
      <c r="H208" s="37" t="s">
        <v>131</v>
      </c>
      <c r="I208" s="37" t="s">
        <v>132</v>
      </c>
      <c r="O208" s="40"/>
      <c r="T208" s="38"/>
      <c r="V208" s="40"/>
      <c r="W208" s="40"/>
      <c r="X208" s="40"/>
      <c r="Y208" s="40"/>
      <c r="Z208" s="40"/>
      <c r="AA208" s="40"/>
      <c r="AB208" s="37" t="s">
        <v>76</v>
      </c>
      <c r="AC208" s="37" t="s">
        <v>359</v>
      </c>
      <c r="AD208" s="37" t="s">
        <v>1089</v>
      </c>
      <c r="AF208" s="37">
        <v>10</v>
      </c>
      <c r="AG208" s="40" t="s">
        <v>34</v>
      </c>
      <c r="AH208" s="40" t="s">
        <v>1087</v>
      </c>
      <c r="AJ208" s="37" t="str">
        <f>_xlfn.CONCAT("haas/entity/", Table2[[#This Row],[entity_namespace]], "/tasmota/",Table2[[#This Row],[unique_id]], "/config")</f>
        <v>haas/entity/sensor/tasmota/kitchen_fan_plug_energy_total/config</v>
      </c>
      <c r="AK208" s="37" t="str">
        <f>_xlfn.CONCAT("tasmota/device/", SUBSTITUTE(SUBSTITUTE(SUBSTITUTE(SUBSTITUTE(Table2[[#This Row],[unique_id]], "_energy_power", ""), "_energy_total", ""), "_temperature", ""), "_humidity", ""), "/tele/SENSOR")</f>
        <v>tasmota/device/kitchen_fan_plug/tele/SENSOR</v>
      </c>
      <c r="AM208" s="37" t="str">
        <f>_xlfn.CONCAT("tasmota/device/", ,SUBSTITUTE(SUBSTITUTE(SUBSTITUTE(SUBSTITUTE(Table2[[#This Row],[unique_id]], "_energy_power", ""), "_energy_total", ""), "_temperature", ""), "_humidity", ""), "/tele/LWT")</f>
        <v>tasmota/device/kitchen_fan_plug/tele/LWT</v>
      </c>
      <c r="AN208" s="37" t="s">
        <v>1107</v>
      </c>
      <c r="AO208" s="37" t="s">
        <v>1108</v>
      </c>
      <c r="AP208" s="37" t="s">
        <v>1096</v>
      </c>
      <c r="AQ208" s="37" t="s">
        <v>1097</v>
      </c>
      <c r="AR208" s="37" t="s">
        <v>1353</v>
      </c>
      <c r="AS208" s="37">
        <v>1</v>
      </c>
      <c r="AT208" s="42"/>
      <c r="AV2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sonoff-kitchen-fan</v>
      </c>
      <c r="AW2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</v>
      </c>
      <c r="AY208" s="21" t="str">
        <f>IF(ISBLANK(Table2[[#This Row],[device_model]]), "", Table2[[#This Row],[device_suggested_area]])</f>
        <v>Kitchen</v>
      </c>
      <c r="AZ208" s="37" t="s">
        <v>564</v>
      </c>
      <c r="BA208" s="37" t="s">
        <v>1106</v>
      </c>
      <c r="BB208" s="37" t="s">
        <v>1358</v>
      </c>
      <c r="BC208" s="37" t="s">
        <v>1075</v>
      </c>
      <c r="BD208" s="37" t="s">
        <v>215</v>
      </c>
      <c r="BJ2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09" spans="1:62" s="37" customFormat="1" ht="16" hidden="1" customHeight="1">
      <c r="A209" s="21">
        <v>1647</v>
      </c>
      <c r="B209" s="37" t="s">
        <v>26</v>
      </c>
      <c r="C209" s="37" t="s">
        <v>853</v>
      </c>
      <c r="D209" s="37" t="s">
        <v>137</v>
      </c>
      <c r="E209" s="37" t="s">
        <v>1010</v>
      </c>
      <c r="F209" s="39" t="str">
        <f>IF(ISBLANK(Table2[[#This Row],[unique_id]]), "", Table2[[#This Row],[unique_id]])</f>
        <v>kitchen_downlights_plug</v>
      </c>
      <c r="G209" s="37" t="s">
        <v>674</v>
      </c>
      <c r="H209" s="37" t="s">
        <v>139</v>
      </c>
      <c r="I209" s="37" t="s">
        <v>132</v>
      </c>
      <c r="J209" s="37" t="s">
        <v>893</v>
      </c>
      <c r="M209" s="37" t="s">
        <v>136</v>
      </c>
      <c r="O209" s="40" t="s">
        <v>959</v>
      </c>
      <c r="P209" s="37" t="s">
        <v>172</v>
      </c>
      <c r="Q209" s="37" t="s">
        <v>929</v>
      </c>
      <c r="R209" s="37" t="str">
        <f>Table2[[#This Row],[entity_domain]]</f>
        <v>Lights</v>
      </c>
      <c r="S209" s="37" t="str">
        <f>_xlfn.CONCAT( Table2[[#This Row],[device_suggested_area]], " ",Table2[[#This Row],[powercalc_group_3]])</f>
        <v>Kitchen Lights</v>
      </c>
      <c r="T209" s="38" t="s">
        <v>1188</v>
      </c>
      <c r="V209" s="40"/>
      <c r="W209" s="40"/>
      <c r="X209" s="40"/>
      <c r="Y209" s="40"/>
      <c r="Z209" s="40"/>
      <c r="AA209" s="40" t="s">
        <v>1354</v>
      </c>
      <c r="AE209" s="37" t="s">
        <v>308</v>
      </c>
      <c r="AF209" s="37">
        <v>10</v>
      </c>
      <c r="AG209" s="40" t="s">
        <v>34</v>
      </c>
      <c r="AH209" s="40" t="s">
        <v>1087</v>
      </c>
      <c r="AJ209" s="37" t="str">
        <f>_xlfn.CONCAT("haas/entity/", Table2[[#This Row],[entity_namespace]], "/tasmota/",Table2[[#This Row],[unique_id]], "/config")</f>
        <v>haas/entity/light/tasmota/kitchen_downlights_plug/config</v>
      </c>
      <c r="AK209" s="37" t="str">
        <f>_xlfn.CONCAT("tasmota/device/", SUBSTITUTE(SUBSTITUTE(SUBSTITUTE(SUBSTITUTE(Table2[[#This Row],[unique_id]], "_energy_power", ""), "_energy_total", ""), "_temperature", ""), "_humidity", ""), "/stat/POWER")</f>
        <v>tasmota/device/kitchen_downlights_plug/stat/POWER</v>
      </c>
      <c r="AL209" s="37" t="str">
        <f>_xlfn.CONCAT("tasmota/device/",Table2[[#This Row],[unique_id]], "/cmnd/POWER")</f>
        <v>tasmota/device/kitchen_downlights_plug/cmnd/POWER</v>
      </c>
      <c r="AM209" s="37" t="str">
        <f>_xlfn.CONCAT("tasmota/device/", ,SUBSTITUTE(SUBSTITUTE(SUBSTITUTE(SUBSTITUTE(Table2[[#This Row],[unique_id]], "_energy_power", ""), "_energy_total", ""), "_temperature", ""), "_humidity", ""), "/tele/LWT")</f>
        <v>tasmota/device/kitchen_downlights_plug/tele/LWT</v>
      </c>
      <c r="AN209" s="37" t="s">
        <v>1107</v>
      </c>
      <c r="AO209" s="37" t="s">
        <v>1108</v>
      </c>
      <c r="AP209" s="37" t="s">
        <v>1096</v>
      </c>
      <c r="AQ209" s="37" t="s">
        <v>1097</v>
      </c>
      <c r="AR209" s="37" t="s">
        <v>1178</v>
      </c>
      <c r="AS209" s="37">
        <v>1</v>
      </c>
      <c r="AT209" s="42" t="str">
        <f>HYPERLINK(_xlfn.CONCAT("http://", Table2[[#This Row],[connection_ip]], "/?"))</f>
        <v>http://10.0.6.103/?</v>
      </c>
      <c r="AV2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sonoff-kitchen-downlights</v>
      </c>
      <c r="AW2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Downlights</v>
      </c>
      <c r="AY209" s="21" t="str">
        <f>IF(ISBLANK(Table2[[#This Row],[device_model]]), "", Table2[[#This Row],[device_suggested_area]])</f>
        <v>Kitchen</v>
      </c>
      <c r="AZ209" s="37" t="s">
        <v>1234</v>
      </c>
      <c r="BA209" s="37" t="s">
        <v>936</v>
      </c>
      <c r="BB209" s="37" t="s">
        <v>1358</v>
      </c>
      <c r="BC209" s="37" t="s">
        <v>1075</v>
      </c>
      <c r="BD209" s="37" t="s">
        <v>215</v>
      </c>
      <c r="BG209" s="37" t="s">
        <v>472</v>
      </c>
      <c r="BH209" s="37" t="s">
        <v>1110</v>
      </c>
      <c r="BI209" s="37" t="s">
        <v>1111</v>
      </c>
      <c r="BJ2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"4c:eb:d6:b5:f4:6c"], ["ip", "10.0.6.103"]]</v>
      </c>
    </row>
    <row r="210" spans="1:62" s="37" customFormat="1" ht="16" hidden="1" customHeight="1">
      <c r="A210" s="21">
        <v>1670</v>
      </c>
      <c r="B210" s="37" t="s">
        <v>26</v>
      </c>
      <c r="C210" s="37" t="s">
        <v>853</v>
      </c>
      <c r="D210" s="37" t="s">
        <v>137</v>
      </c>
      <c r="E210" s="37" t="s">
        <v>1011</v>
      </c>
      <c r="F210" s="39" t="str">
        <f>IF(ISBLANK(Table2[[#This Row],[unique_id]]), "", Table2[[#This Row],[unique_id]])</f>
        <v>deck_festoons_plug</v>
      </c>
      <c r="G210" s="37" t="s">
        <v>315</v>
      </c>
      <c r="H210" s="37" t="s">
        <v>139</v>
      </c>
      <c r="I210" s="37" t="s">
        <v>132</v>
      </c>
      <c r="J210" s="37" t="s">
        <v>895</v>
      </c>
      <c r="M210" s="37" t="s">
        <v>136</v>
      </c>
      <c r="O210" s="40" t="s">
        <v>959</v>
      </c>
      <c r="P210" s="37" t="s">
        <v>172</v>
      </c>
      <c r="Q210" s="37" t="s">
        <v>929</v>
      </c>
      <c r="R210" s="37" t="str">
        <f>Table2[[#This Row],[entity_domain]]</f>
        <v>Lights</v>
      </c>
      <c r="S210" s="37" t="str">
        <f>_xlfn.CONCAT( Table2[[#This Row],[device_suggested_area]], " ",Table2[[#This Row],[powercalc_group_3]])</f>
        <v>Deck Lights</v>
      </c>
      <c r="T210" s="38" t="s">
        <v>1284</v>
      </c>
      <c r="V210" s="40"/>
      <c r="W210" s="40"/>
      <c r="X210" s="40"/>
      <c r="Y210" s="40"/>
      <c r="Z210" s="40"/>
      <c r="AA210" s="56" t="s">
        <v>1351</v>
      </c>
      <c r="AE210" s="37" t="s">
        <v>308</v>
      </c>
      <c r="AF210" s="37">
        <v>10</v>
      </c>
      <c r="AG210" s="40" t="s">
        <v>34</v>
      </c>
      <c r="AH210" s="40" t="s">
        <v>1087</v>
      </c>
      <c r="AJ210" s="37" t="str">
        <f>_xlfn.CONCAT("haas/entity/", Table2[[#This Row],[entity_namespace]], "/tasmota/",Table2[[#This Row],[unique_id]], "/config")</f>
        <v>haas/entity/light/tasmota/deck_festoons_plug/config</v>
      </c>
      <c r="AK210" s="37" t="str">
        <f>_xlfn.CONCAT("tasmota/device/", SUBSTITUTE(SUBSTITUTE(SUBSTITUTE(SUBSTITUTE(Table2[[#This Row],[unique_id]], "_energy_power", ""), "_energy_total", ""), "_temperature", ""), "_humidity", ""), "/stat/POWER")</f>
        <v>tasmota/device/deck_festoons_plug/stat/POWER</v>
      </c>
      <c r="AL210" s="37" t="str">
        <f>_xlfn.CONCAT("tasmota/device/",Table2[[#This Row],[unique_id]], "/cmnd/POWER")</f>
        <v>tasmota/device/deck_festoons_plug/cmnd/POWER</v>
      </c>
      <c r="AM210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0" s="37" t="s">
        <v>1107</v>
      </c>
      <c r="AO210" s="37" t="s">
        <v>1108</v>
      </c>
      <c r="AP210" s="37" t="s">
        <v>1096</v>
      </c>
      <c r="AQ210" s="37" t="s">
        <v>1097</v>
      </c>
      <c r="AR210" s="37" t="s">
        <v>1178</v>
      </c>
      <c r="AS210" s="37">
        <v>1</v>
      </c>
      <c r="AT210" s="42" t="str">
        <f>HYPERLINK(_xlfn.CONCAT("http://", Table2[[#This Row],[connection_ip]], "/?"))</f>
        <v>http://10.0.6.107/?</v>
      </c>
      <c r="AV2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0" s="21" t="str">
        <f>IF(ISBLANK(Table2[[#This Row],[device_model]]), "", Table2[[#This Row],[device_suggested_area]])</f>
        <v>Deck</v>
      </c>
      <c r="AZ210" s="37" t="s">
        <v>895</v>
      </c>
      <c r="BA210" s="37" t="s">
        <v>1359</v>
      </c>
      <c r="BB210" s="37" t="s">
        <v>1358</v>
      </c>
      <c r="BC210" s="37" t="s">
        <v>1075</v>
      </c>
      <c r="BD210" s="37" t="s">
        <v>389</v>
      </c>
      <c r="BG210" s="37" t="s">
        <v>472</v>
      </c>
      <c r="BH210" s="37" t="s">
        <v>1288</v>
      </c>
      <c r="BI210" s="37" t="s">
        <v>1285</v>
      </c>
      <c r="BJ2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"34:86:5d:fd:11:e4"], ["ip", "10.0.6.107"]]</v>
      </c>
    </row>
    <row r="211" spans="1:62" s="37" customFormat="1" ht="16" hidden="1" customHeight="1">
      <c r="A211" s="21">
        <v>1807</v>
      </c>
      <c r="B211" s="37" t="s">
        <v>26</v>
      </c>
      <c r="C211" s="37" t="s">
        <v>982</v>
      </c>
      <c r="D211" s="37" t="s">
        <v>149</v>
      </c>
      <c r="E211" s="38" t="s">
        <v>1346</v>
      </c>
      <c r="F211" s="39" t="str">
        <f>IF(ISBLANK(Table2[[#This Row],[unique_id]]), "", Table2[[#This Row],[unique_id]])</f>
        <v>template_garden_pool_filter_plug_proxy</v>
      </c>
      <c r="G211" s="37" t="s">
        <v>350</v>
      </c>
      <c r="H211" s="37" t="s">
        <v>803</v>
      </c>
      <c r="I211" s="37" t="s">
        <v>132</v>
      </c>
      <c r="O211" s="40" t="s">
        <v>959</v>
      </c>
      <c r="P211" s="37" t="s">
        <v>172</v>
      </c>
      <c r="Q211" s="43" t="s">
        <v>930</v>
      </c>
      <c r="R211" s="37" t="str">
        <f>Table2[[#This Row],[entity_domain]]</f>
        <v>Heating &amp; Cooling</v>
      </c>
      <c r="S211" s="37" t="s">
        <v>350</v>
      </c>
      <c r="T211" s="38" t="s">
        <v>1310</v>
      </c>
      <c r="V211" s="40"/>
      <c r="W211" s="40"/>
      <c r="X211" s="40"/>
      <c r="Y211" s="40"/>
      <c r="Z211" s="40"/>
      <c r="AA211" s="40"/>
      <c r="AG211" s="40"/>
      <c r="AH211" s="40"/>
      <c r="AJ211" s="37" t="str">
        <f>IF(ISBLANK(AI211),  "", _xlfn.CONCAT("haas/entity/sensor/", LOWER(C211), "/", E211, "/config"))</f>
        <v/>
      </c>
      <c r="AK211" s="37" t="str">
        <f>IF(ISBLANK(AI211),  "", _xlfn.CONCAT(LOWER(C211), "/", E211))</f>
        <v/>
      </c>
      <c r="AT211" s="41"/>
      <c r="AU211" s="37" t="s">
        <v>134</v>
      </c>
      <c r="AV2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Y211" s="21" t="str">
        <f>IF(ISBLANK(Table2[[#This Row],[device_model]]), "", Table2[[#This Row],[device_suggested_area]])</f>
        <v>Garden</v>
      </c>
      <c r="AZ211" s="37" t="s">
        <v>350</v>
      </c>
      <c r="BA211" s="37" t="s">
        <v>530</v>
      </c>
      <c r="BB211" s="37" t="s">
        <v>1358</v>
      </c>
      <c r="BC211" s="37" t="s">
        <v>1075</v>
      </c>
      <c r="BD211" s="37" t="s">
        <v>672</v>
      </c>
      <c r="BJ2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2" spans="1:62" s="37" customFormat="1" ht="16" hidden="1" customHeight="1">
      <c r="A212" s="21">
        <v>1671</v>
      </c>
      <c r="B212" s="37" t="s">
        <v>26</v>
      </c>
      <c r="C212" s="37" t="s">
        <v>853</v>
      </c>
      <c r="D212" s="37" t="s">
        <v>27</v>
      </c>
      <c r="E212" s="37" t="s">
        <v>1280</v>
      </c>
      <c r="F212" s="39" t="str">
        <f>IF(ISBLANK(Table2[[#This Row],[unique_id]]), "", Table2[[#This Row],[unique_id]])</f>
        <v>deck_festoons_plug_temperature</v>
      </c>
      <c r="G212" s="37" t="s">
        <v>315</v>
      </c>
      <c r="H212" s="37" t="s">
        <v>139</v>
      </c>
      <c r="I212" s="37" t="s">
        <v>132</v>
      </c>
      <c r="O212" s="40"/>
      <c r="T212" s="38"/>
      <c r="V212" s="40"/>
      <c r="W212" s="40"/>
      <c r="X212" s="40"/>
      <c r="Y212" s="40"/>
      <c r="Z212" s="40"/>
      <c r="AA212" s="40"/>
      <c r="AB212" s="37" t="s">
        <v>31</v>
      </c>
      <c r="AC212" s="37" t="s">
        <v>88</v>
      </c>
      <c r="AD212" s="37" t="s">
        <v>89</v>
      </c>
      <c r="AF212" s="37">
        <v>10</v>
      </c>
      <c r="AG212" s="40" t="s">
        <v>34</v>
      </c>
      <c r="AH212" s="40" t="s">
        <v>1087</v>
      </c>
      <c r="AJ212" s="37" t="str">
        <f>_xlfn.CONCAT("haas/entity/", Table2[[#This Row],[entity_namespace]], "/tasmota/",Table2[[#This Row],[unique_id]], "/config")</f>
        <v>haas/entity/sensor/tasmota/deck_festoons_plug_temperature/config</v>
      </c>
      <c r="AK212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2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2" s="37" t="s">
        <v>1107</v>
      </c>
      <c r="AO212" s="37" t="s">
        <v>1108</v>
      </c>
      <c r="AP212" s="37" t="s">
        <v>1096</v>
      </c>
      <c r="AQ212" s="37" t="s">
        <v>1097</v>
      </c>
      <c r="AR212" s="37" t="s">
        <v>1363</v>
      </c>
      <c r="AS212" s="37">
        <v>1</v>
      </c>
      <c r="AT212" s="42"/>
      <c r="AV2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2" s="21" t="str">
        <f>IF(ISBLANK(Table2[[#This Row],[device_model]]), "", Table2[[#This Row],[device_suggested_area]])</f>
        <v>Deck</v>
      </c>
      <c r="AZ212" s="37" t="s">
        <v>895</v>
      </c>
      <c r="BA212" s="37" t="s">
        <v>1359</v>
      </c>
      <c r="BB212" s="37" t="s">
        <v>1358</v>
      </c>
      <c r="BC212" s="37" t="s">
        <v>1075</v>
      </c>
      <c r="BD212" s="37" t="s">
        <v>389</v>
      </c>
      <c r="BJ2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3" spans="1:62" s="37" customFormat="1" ht="16" hidden="1" customHeight="1">
      <c r="A213" s="21">
        <v>1672</v>
      </c>
      <c r="B213" s="37" t="s">
        <v>26</v>
      </c>
      <c r="C213" s="37" t="s">
        <v>853</v>
      </c>
      <c r="D213" s="37" t="s">
        <v>27</v>
      </c>
      <c r="E213" s="37" t="s">
        <v>1281</v>
      </c>
      <c r="F213" s="39" t="str">
        <f>IF(ISBLANK(Table2[[#This Row],[unique_id]]), "", Table2[[#This Row],[unique_id]])</f>
        <v>deck_festoons_plug_humidity</v>
      </c>
      <c r="G213" s="37" t="s">
        <v>315</v>
      </c>
      <c r="H213" s="37" t="s">
        <v>139</v>
      </c>
      <c r="I213" s="37" t="s">
        <v>132</v>
      </c>
      <c r="O213" s="40"/>
      <c r="T213" s="38"/>
      <c r="V213" s="40"/>
      <c r="W213" s="40"/>
      <c r="X213" s="40"/>
      <c r="Y213" s="40"/>
      <c r="Z213" s="40"/>
      <c r="AA213" s="40"/>
      <c r="AB213" s="37" t="s">
        <v>31</v>
      </c>
      <c r="AC213" s="37" t="s">
        <v>32</v>
      </c>
      <c r="AD213" s="37" t="s">
        <v>33</v>
      </c>
      <c r="AF213" s="37">
        <v>10</v>
      </c>
      <c r="AG213" s="40" t="s">
        <v>34</v>
      </c>
      <c r="AH213" s="40" t="s">
        <v>1087</v>
      </c>
      <c r="AJ213" s="37" t="str">
        <f>_xlfn.CONCAT("haas/entity/", Table2[[#This Row],[entity_namespace]], "/tasmota/",Table2[[#This Row],[unique_id]], "/config")</f>
        <v>haas/entity/sensor/tasmota/deck_festoons_plug_humidity/config</v>
      </c>
      <c r="AK213" s="37" t="str">
        <f>_xlfn.CONCAT("tasmota/device/", SUBSTITUTE(SUBSTITUTE(SUBSTITUTE(SUBSTITUTE(Table2[[#This Row],[unique_id]], "_energy_power", ""), "_energy_total", ""), "_temperature", ""), "_humidity", ""), "/tele/SENSOR")</f>
        <v>tasmota/device/deck_festoons_plug/tele/SENSOR</v>
      </c>
      <c r="AM213" s="37" t="str">
        <f>_xlfn.CONCAT("tasmota/device/", ,SUBSTITUTE(SUBSTITUTE(SUBSTITUTE(SUBSTITUTE(Table2[[#This Row],[unique_id]], "_energy_power", ""), "_energy_total", ""), "_temperature", ""), "_humidity", ""), "/tele/LWT")</f>
        <v>tasmota/device/deck_festoons_plug/tele/LWT</v>
      </c>
      <c r="AN213" s="37" t="s">
        <v>1107</v>
      </c>
      <c r="AO213" s="37" t="s">
        <v>1108</v>
      </c>
      <c r="AP213" s="37" t="s">
        <v>1096</v>
      </c>
      <c r="AQ213" s="37" t="s">
        <v>1097</v>
      </c>
      <c r="AR213" s="37" t="s">
        <v>1362</v>
      </c>
      <c r="AS213" s="37">
        <v>1</v>
      </c>
      <c r="AT213" s="42"/>
      <c r="AV2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sonoff-deck-festoons</v>
      </c>
      <c r="AW2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Festoons</v>
      </c>
      <c r="AY213" s="21" t="str">
        <f>IF(ISBLANK(Table2[[#This Row],[device_model]]), "", Table2[[#This Row],[device_suggested_area]])</f>
        <v>Deck</v>
      </c>
      <c r="AZ213" s="37" t="s">
        <v>895</v>
      </c>
      <c r="BA213" s="37" t="s">
        <v>1359</v>
      </c>
      <c r="BB213" s="37" t="s">
        <v>1358</v>
      </c>
      <c r="BC213" s="37" t="s">
        <v>1075</v>
      </c>
      <c r="BD213" s="37" t="s">
        <v>389</v>
      </c>
      <c r="BJ2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4" spans="1:62" s="37" customFormat="1" ht="16" hidden="1" customHeight="1">
      <c r="A214" s="21">
        <v>1676</v>
      </c>
      <c r="B214" s="37" t="s">
        <v>26</v>
      </c>
      <c r="C214" s="37" t="s">
        <v>853</v>
      </c>
      <c r="D214" s="37" t="s">
        <v>137</v>
      </c>
      <c r="E214" s="37" t="s">
        <v>1012</v>
      </c>
      <c r="F214" s="39" t="str">
        <f>IF(ISBLANK(Table2[[#This Row],[unique_id]]), "", Table2[[#This Row],[unique_id]])</f>
        <v>landing_festoons_plug</v>
      </c>
      <c r="G214" s="37" t="s">
        <v>652</v>
      </c>
      <c r="H214" s="37" t="s">
        <v>139</v>
      </c>
      <c r="I214" s="37" t="s">
        <v>132</v>
      </c>
      <c r="J214" s="37" t="s">
        <v>895</v>
      </c>
      <c r="M214" s="37" t="s">
        <v>136</v>
      </c>
      <c r="O214" s="40" t="s">
        <v>959</v>
      </c>
      <c r="P214" s="37" t="s">
        <v>172</v>
      </c>
      <c r="Q214" s="37" t="s">
        <v>929</v>
      </c>
      <c r="R214" s="37" t="str">
        <f>Table2[[#This Row],[entity_domain]]</f>
        <v>Lights</v>
      </c>
      <c r="S214" s="37" t="str">
        <f>_xlfn.CONCAT( Table2[[#This Row],[device_suggested_area]], " ",Table2[[#This Row],[powercalc_group_3]])</f>
        <v>Landing Lights</v>
      </c>
      <c r="T214" s="38" t="s">
        <v>1283</v>
      </c>
      <c r="V214" s="40"/>
      <c r="W214" s="40"/>
      <c r="X214" s="40"/>
      <c r="Y214" s="40"/>
      <c r="Z214" s="40"/>
      <c r="AA214" s="56" t="s">
        <v>1351</v>
      </c>
      <c r="AE214" s="37" t="s">
        <v>308</v>
      </c>
      <c r="AF214" s="37">
        <v>10</v>
      </c>
      <c r="AG214" s="40" t="s">
        <v>34</v>
      </c>
      <c r="AH214" s="40" t="s">
        <v>1087</v>
      </c>
      <c r="AJ214" s="37" t="str">
        <f>_xlfn.CONCAT("haas/entity/", Table2[[#This Row],[entity_namespace]], "/tasmota/",Table2[[#This Row],[unique_id]], "/config")</f>
        <v>haas/entity/light/tasmota/landing_festoons_plug/config</v>
      </c>
      <c r="AK214" s="37" t="str">
        <f>_xlfn.CONCAT("tasmota/device/", SUBSTITUTE(SUBSTITUTE(SUBSTITUTE(SUBSTITUTE(Table2[[#This Row],[unique_id]], "_energy_power", ""), "_energy_total", ""), "_temperature", ""), "_humidity", ""), "/stat/POWER")</f>
        <v>tasmota/device/landing_festoons_plug/stat/POWER</v>
      </c>
      <c r="AL214" s="37" t="str">
        <f>_xlfn.CONCAT("tasmota/device/",Table2[[#This Row],[unique_id]], "/cmnd/POWER")</f>
        <v>tasmota/device/landing_festoons_plug/cmnd/POWER</v>
      </c>
      <c r="AM214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14" s="37" t="s">
        <v>1107</v>
      </c>
      <c r="AO214" s="37" t="s">
        <v>1108</v>
      </c>
      <c r="AP214" s="37" t="s">
        <v>1096</v>
      </c>
      <c r="AQ214" s="37" t="s">
        <v>1097</v>
      </c>
      <c r="AR214" s="37" t="s">
        <v>1178</v>
      </c>
      <c r="AS214" s="37">
        <v>1</v>
      </c>
      <c r="AT214" s="42" t="str">
        <f>HYPERLINK(_xlfn.CONCAT("http://", Table2[[#This Row],[connection_ip]], "/?"))</f>
        <v>http://10.0.6.108/?</v>
      </c>
      <c r="AV2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Y214" s="21" t="str">
        <f>IF(ISBLANK(Table2[[#This Row],[device_model]]), "", Table2[[#This Row],[device_suggested_area]])</f>
        <v>Landing</v>
      </c>
      <c r="AZ214" s="37" t="s">
        <v>895</v>
      </c>
      <c r="BA214" s="37" t="s">
        <v>1360</v>
      </c>
      <c r="BB214" s="37" t="s">
        <v>1358</v>
      </c>
      <c r="BC214" s="37" t="s">
        <v>1075</v>
      </c>
      <c r="BD214" s="37" t="s">
        <v>653</v>
      </c>
      <c r="BG214" s="37" t="s">
        <v>472</v>
      </c>
      <c r="BH214" s="37" t="s">
        <v>1287</v>
      </c>
      <c r="BI214" s="37" t="s">
        <v>1286</v>
      </c>
      <c r="BJ2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"34:86:5d:fc:b2:20"], ["ip", "10.0.6.108"]]</v>
      </c>
    </row>
    <row r="215" spans="1:62" ht="16" hidden="1" customHeight="1">
      <c r="A215" s="21">
        <v>2000</v>
      </c>
      <c r="B215" s="21" t="s">
        <v>26</v>
      </c>
      <c r="C215" s="21" t="s">
        <v>982</v>
      </c>
      <c r="D215" s="21" t="s">
        <v>149</v>
      </c>
      <c r="E215" s="44" t="s">
        <v>980</v>
      </c>
      <c r="F215" s="25" t="str">
        <f>IF(ISBLANK(Table2[[#This Row],[unique_id]]), "", Table2[[#This Row],[unique_id]])</f>
        <v>template_lounge_air_purifier_proxy</v>
      </c>
      <c r="G215" s="21" t="s">
        <v>203</v>
      </c>
      <c r="H215" s="21" t="s">
        <v>538</v>
      </c>
      <c r="I215" s="21" t="s">
        <v>132</v>
      </c>
      <c r="O215" s="22" t="s">
        <v>959</v>
      </c>
      <c r="P215" s="21" t="s">
        <v>172</v>
      </c>
      <c r="Q215" s="21" t="s">
        <v>929</v>
      </c>
      <c r="R215" s="21" t="s">
        <v>131</v>
      </c>
      <c r="S215" s="21" t="str">
        <f>_xlfn.CONCAT( Table2[[#This Row],[device_suggested_area]], " ",Table2[[#This Row],[powercalc_group_3]])</f>
        <v>Lounge Fans</v>
      </c>
      <c r="T215" s="27" t="s">
        <v>983</v>
      </c>
      <c r="V215" s="22"/>
      <c r="W215" s="22"/>
      <c r="X215" s="22"/>
      <c r="Y215" s="30"/>
      <c r="Z215" s="30"/>
      <c r="AA215" s="30"/>
      <c r="AG215" s="22"/>
      <c r="AH215" s="22"/>
      <c r="AS215" s="21"/>
      <c r="AT215" s="31"/>
      <c r="AU215" s="21" t="s">
        <v>129</v>
      </c>
      <c r="AV2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5" s="21" t="str">
        <f>Table2[[#This Row],[device_suggested_area]]</f>
        <v>Lounge</v>
      </c>
      <c r="AY215" s="21" t="str">
        <f>IF(ISBLANK(Table2[[#This Row],[device_model]]), "", Table2[[#This Row],[device_suggested_area]])</f>
        <v>Lounge</v>
      </c>
      <c r="AZ215" s="21" t="s">
        <v>563</v>
      </c>
      <c r="BA215" s="21" t="s">
        <v>554</v>
      </c>
      <c r="BB215" s="21" t="s">
        <v>537</v>
      </c>
      <c r="BC215" s="21" t="s">
        <v>553</v>
      </c>
      <c r="BD215" s="21" t="s">
        <v>203</v>
      </c>
      <c r="BH215" s="21"/>
      <c r="BI215" s="21"/>
      <c r="BJ2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6" spans="1:62" ht="16" hidden="1" customHeight="1">
      <c r="A216" s="21">
        <v>2001</v>
      </c>
      <c r="B216" s="21" t="s">
        <v>26</v>
      </c>
      <c r="C216" s="21" t="s">
        <v>537</v>
      </c>
      <c r="D216" s="21" t="s">
        <v>129</v>
      </c>
      <c r="E216" s="44" t="s">
        <v>542</v>
      </c>
      <c r="F216" s="25" t="str">
        <f>IF(ISBLANK(Table2[[#This Row],[unique_id]]), "", Table2[[#This Row],[unique_id]])</f>
        <v>lounge_air_purifier</v>
      </c>
      <c r="G216" s="21" t="s">
        <v>203</v>
      </c>
      <c r="H216" s="21" t="s">
        <v>538</v>
      </c>
      <c r="I216" s="21" t="s">
        <v>132</v>
      </c>
      <c r="J216" s="21" t="s">
        <v>563</v>
      </c>
      <c r="M216" s="21" t="s">
        <v>136</v>
      </c>
      <c r="T216" s="27"/>
      <c r="V216" s="22"/>
      <c r="W216" s="22" t="s">
        <v>581</v>
      </c>
      <c r="X216" s="22"/>
      <c r="Y216" s="30" t="s">
        <v>925</v>
      </c>
      <c r="Z216" s="30"/>
      <c r="AA216" s="30"/>
      <c r="AE216" s="21" t="s">
        <v>539</v>
      </c>
      <c r="AG216" s="22"/>
      <c r="AH216" s="22"/>
      <c r="AJ216" s="21" t="str">
        <f>IF(ISBLANK(AI216),  "", _xlfn.CONCAT("haas/entity/sensor/", LOWER(C216), "/", E216, "/config"))</f>
        <v/>
      </c>
      <c r="AK216" s="21" t="str">
        <f>IF(ISBLANK(AI216),  "", _xlfn.CONCAT(LOWER(C216), "/", E216))</f>
        <v/>
      </c>
      <c r="AS216" s="21"/>
      <c r="AT21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https://zigbee2mqtt.janeandgraham.com/#/device/0x9035eafffe404425</v>
      </c>
      <c r="AV2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lounge-air-purifier</v>
      </c>
      <c r="AW2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Air Purifier</v>
      </c>
      <c r="AX216" s="21" t="str">
        <f>Table2[[#This Row],[device_suggested_area]]</f>
        <v>Lounge</v>
      </c>
      <c r="AY216" s="21" t="str">
        <f>IF(ISBLANK(Table2[[#This Row],[device_model]]), "", Table2[[#This Row],[device_suggested_area]])</f>
        <v>Lounge</v>
      </c>
      <c r="AZ216" s="21" t="s">
        <v>563</v>
      </c>
      <c r="BA216" s="21" t="s">
        <v>554</v>
      </c>
      <c r="BB216" s="21" t="s">
        <v>537</v>
      </c>
      <c r="BC216" s="21" t="s">
        <v>553</v>
      </c>
      <c r="BD216" s="21" t="s">
        <v>203</v>
      </c>
      <c r="BH216" s="21" t="s">
        <v>571</v>
      </c>
      <c r="BI216" s="21"/>
      <c r="BJ2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"0x9035eafffe404425"]]</v>
      </c>
    </row>
    <row r="217" spans="1:62" ht="16" hidden="1" customHeight="1">
      <c r="A217" s="21">
        <v>2002</v>
      </c>
      <c r="B217" s="21" t="s">
        <v>26</v>
      </c>
      <c r="C217" s="21" t="s">
        <v>982</v>
      </c>
      <c r="D217" s="21" t="s">
        <v>149</v>
      </c>
      <c r="E217" s="44" t="s">
        <v>981</v>
      </c>
      <c r="F217" s="25" t="str">
        <f>IF(ISBLANK(Table2[[#This Row],[unique_id]]), "", Table2[[#This Row],[unique_id]])</f>
        <v>template_dining_air_purifier_proxy</v>
      </c>
      <c r="G217" s="21" t="s">
        <v>202</v>
      </c>
      <c r="H217" s="21" t="s">
        <v>538</v>
      </c>
      <c r="I217" s="21" t="s">
        <v>132</v>
      </c>
      <c r="O217" s="22" t="s">
        <v>959</v>
      </c>
      <c r="P217" s="21" t="s">
        <v>172</v>
      </c>
      <c r="Q217" s="21" t="s">
        <v>929</v>
      </c>
      <c r="R217" s="21" t="s">
        <v>131</v>
      </c>
      <c r="S217" s="21" t="str">
        <f>_xlfn.CONCAT( Table2[[#This Row],[device_suggested_area]], " ",Table2[[#This Row],[powercalc_group_3]])</f>
        <v>Dining Fans</v>
      </c>
      <c r="T217" s="27" t="s">
        <v>983</v>
      </c>
      <c r="V217" s="22"/>
      <c r="W217" s="22"/>
      <c r="X217" s="22"/>
      <c r="Y217" s="30"/>
      <c r="Z217" s="30"/>
      <c r="AA217" s="30"/>
      <c r="AG217" s="22"/>
      <c r="AH217" s="22"/>
      <c r="AS217" s="21"/>
      <c r="AT217" s="31"/>
      <c r="AU217" s="21" t="s">
        <v>129</v>
      </c>
      <c r="AV2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7" s="21" t="str">
        <f>Table2[[#This Row],[device_suggested_area]]</f>
        <v>Dining</v>
      </c>
      <c r="AY217" s="21" t="str">
        <f>IF(ISBLANK(Table2[[#This Row],[device_model]]), "", Table2[[#This Row],[device_suggested_area]])</f>
        <v>Dining</v>
      </c>
      <c r="AZ217" s="21" t="s">
        <v>563</v>
      </c>
      <c r="BA217" s="21" t="s">
        <v>554</v>
      </c>
      <c r="BB217" s="21" t="s">
        <v>537</v>
      </c>
      <c r="BC217" s="21" t="s">
        <v>553</v>
      </c>
      <c r="BD217" s="21" t="s">
        <v>202</v>
      </c>
      <c r="BH217" s="21"/>
      <c r="BI217" s="21"/>
      <c r="BJ2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18" spans="1:62" ht="16" hidden="1" customHeight="1">
      <c r="A218" s="21">
        <v>2003</v>
      </c>
      <c r="B218" s="21" t="s">
        <v>26</v>
      </c>
      <c r="C218" s="21" t="s">
        <v>537</v>
      </c>
      <c r="D218" s="21" t="s">
        <v>129</v>
      </c>
      <c r="E218" s="44" t="s">
        <v>620</v>
      </c>
      <c r="F218" s="25" t="str">
        <f>IF(ISBLANK(Table2[[#This Row],[unique_id]]), "", Table2[[#This Row],[unique_id]])</f>
        <v>dining_air_purifier</v>
      </c>
      <c r="G218" s="21" t="s">
        <v>202</v>
      </c>
      <c r="H218" s="21" t="s">
        <v>538</v>
      </c>
      <c r="I218" s="21" t="s">
        <v>132</v>
      </c>
      <c r="J218" s="21" t="s">
        <v>563</v>
      </c>
      <c r="M218" s="21" t="s">
        <v>136</v>
      </c>
      <c r="T218" s="27"/>
      <c r="V218" s="22"/>
      <c r="W218" s="22" t="s">
        <v>581</v>
      </c>
      <c r="X218" s="22"/>
      <c r="Y218" s="30" t="s">
        <v>925</v>
      </c>
      <c r="Z218" s="30"/>
      <c r="AA218" s="30"/>
      <c r="AE218" s="21" t="s">
        <v>539</v>
      </c>
      <c r="AG218" s="22"/>
      <c r="AH218" s="22"/>
      <c r="AJ218" s="21" t="str">
        <f>IF(ISBLANK(AI218),  "", _xlfn.CONCAT("haas/entity/sensor/", LOWER(C218), "/", E218, "/config"))</f>
        <v/>
      </c>
      <c r="AK218" s="21" t="str">
        <f>IF(ISBLANK(AI218),  "", _xlfn.CONCAT(LOWER(C218), "/", E218))</f>
        <v/>
      </c>
      <c r="AS218" s="21"/>
      <c r="AT218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https://zigbee2mqtt.janeandgraham.com/#/device/0x9035eafffe82fef8</v>
      </c>
      <c r="AV2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dining-air-purifier</v>
      </c>
      <c r="AW2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Air Purifier</v>
      </c>
      <c r="AX218" s="21" t="str">
        <f>Table2[[#This Row],[device_suggested_area]]</f>
        <v>Dining</v>
      </c>
      <c r="AY218" s="21" t="str">
        <f>IF(ISBLANK(Table2[[#This Row],[device_model]]), "", Table2[[#This Row],[device_suggested_area]])</f>
        <v>Dining</v>
      </c>
      <c r="AZ218" s="21" t="s">
        <v>563</v>
      </c>
      <c r="BA218" s="21" t="s">
        <v>554</v>
      </c>
      <c r="BB218" s="21" t="s">
        <v>537</v>
      </c>
      <c r="BC218" s="21" t="s">
        <v>553</v>
      </c>
      <c r="BD218" s="21" t="s">
        <v>202</v>
      </c>
      <c r="BH218" s="21" t="s">
        <v>621</v>
      </c>
      <c r="BI218" s="21"/>
      <c r="BJ2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"0x9035eafffe82fef8"]]</v>
      </c>
    </row>
    <row r="219" spans="1:62" ht="16" hidden="1" customHeight="1">
      <c r="A219" s="21">
        <v>2100</v>
      </c>
      <c r="B219" s="21" t="s">
        <v>26</v>
      </c>
      <c r="C219" s="21" t="s">
        <v>948</v>
      </c>
      <c r="D219" s="21" t="s">
        <v>27</v>
      </c>
      <c r="E219" s="21" t="s">
        <v>242</v>
      </c>
      <c r="F219" s="25" t="str">
        <f>IF(ISBLANK(Table2[[#This Row],[unique_id]]), "", Table2[[#This Row],[unique_id]])</f>
        <v>home_power</v>
      </c>
      <c r="G219" s="21" t="s">
        <v>355</v>
      </c>
      <c r="H219" s="21" t="s">
        <v>250</v>
      </c>
      <c r="I219" s="21" t="s">
        <v>141</v>
      </c>
      <c r="M219" s="21" t="s">
        <v>90</v>
      </c>
      <c r="T219" s="27"/>
      <c r="U219" s="21" t="s">
        <v>524</v>
      </c>
      <c r="V219" s="22"/>
      <c r="W219" s="22"/>
      <c r="X219" s="22"/>
      <c r="Y219" s="22"/>
      <c r="AC219" s="21" t="s">
        <v>358</v>
      </c>
      <c r="AE219" s="21" t="s">
        <v>251</v>
      </c>
      <c r="AG219" s="22"/>
      <c r="AH219" s="22"/>
      <c r="AJ219" s="21" t="str">
        <f>IF(ISBLANK(AI219),  "", _xlfn.CONCAT("haas/entity/sensor/", LOWER(C219), "/", E219, "/config"))</f>
        <v/>
      </c>
      <c r="AK219" s="21" t="str">
        <f>IF(ISBLANK(AI219),  "", _xlfn.CONCAT(LOWER(C219), "/", E219))</f>
        <v/>
      </c>
      <c r="AS219" s="21"/>
      <c r="AT219" s="23"/>
      <c r="AU219" s="22"/>
      <c r="AV2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19" s="21" t="str">
        <f>IF(ISBLANK(Table2[[#This Row],[device_model]]), "", Table2[[#This Row],[device_suggested_area]])</f>
        <v/>
      </c>
      <c r="BC219" s="22"/>
      <c r="BH219" s="21"/>
      <c r="BI219" s="21"/>
      <c r="BJ2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0" spans="1:62" ht="16" hidden="1" customHeight="1">
      <c r="A220" s="21">
        <v>2101</v>
      </c>
      <c r="B220" s="21" t="s">
        <v>26</v>
      </c>
      <c r="C220" s="21" t="s">
        <v>948</v>
      </c>
      <c r="D220" s="21" t="s">
        <v>27</v>
      </c>
      <c r="E220" s="21" t="s">
        <v>352</v>
      </c>
      <c r="F220" s="25" t="str">
        <f>IF(ISBLANK(Table2[[#This Row],[unique_id]]), "", Table2[[#This Row],[unique_id]])</f>
        <v>home_base_power</v>
      </c>
      <c r="G220" s="21" t="s">
        <v>353</v>
      </c>
      <c r="H220" s="21" t="s">
        <v>250</v>
      </c>
      <c r="I220" s="21" t="s">
        <v>141</v>
      </c>
      <c r="M220" s="21" t="s">
        <v>90</v>
      </c>
      <c r="T220" s="27"/>
      <c r="U220" s="21" t="s">
        <v>524</v>
      </c>
      <c r="V220" s="22"/>
      <c r="W220" s="22"/>
      <c r="X220" s="22"/>
      <c r="Y220" s="22"/>
      <c r="AC220" s="21" t="s">
        <v>358</v>
      </c>
      <c r="AE220" s="21" t="s">
        <v>251</v>
      </c>
      <c r="AG220" s="22"/>
      <c r="AH220" s="22"/>
      <c r="AJ220" s="21" t="str">
        <f>IF(ISBLANK(AI220),  "", _xlfn.CONCAT("haas/entity/sensor/", LOWER(C220), "/", E220, "/config"))</f>
        <v/>
      </c>
      <c r="AK220" s="21" t="str">
        <f>IF(ISBLANK(AI220),  "", _xlfn.CONCAT(LOWER(C220), "/", E220))</f>
        <v/>
      </c>
      <c r="AS220" s="21"/>
      <c r="AT220" s="23"/>
      <c r="AU220" s="22"/>
      <c r="AV2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0" s="21" t="str">
        <f>IF(ISBLANK(Table2[[#This Row],[device_model]]), "", Table2[[#This Row],[device_suggested_area]])</f>
        <v/>
      </c>
      <c r="BC220" s="22"/>
      <c r="BH220" s="21"/>
      <c r="BI220" s="21"/>
      <c r="BJ2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1" spans="1:62" ht="16" hidden="1" customHeight="1">
      <c r="A221" s="21">
        <v>2102</v>
      </c>
      <c r="B221" s="21" t="s">
        <v>26</v>
      </c>
      <c r="C221" s="21" t="s">
        <v>948</v>
      </c>
      <c r="D221" s="21" t="s">
        <v>27</v>
      </c>
      <c r="E221" s="21" t="s">
        <v>351</v>
      </c>
      <c r="F221" s="25" t="str">
        <f>IF(ISBLANK(Table2[[#This Row],[unique_id]]), "", Table2[[#This Row],[unique_id]])</f>
        <v>home_peak_power</v>
      </c>
      <c r="G221" s="21" t="s">
        <v>354</v>
      </c>
      <c r="H221" s="21" t="s">
        <v>250</v>
      </c>
      <c r="I221" s="21" t="s">
        <v>141</v>
      </c>
      <c r="M221" s="21" t="s">
        <v>90</v>
      </c>
      <c r="T221" s="27"/>
      <c r="U221" s="21" t="s">
        <v>524</v>
      </c>
      <c r="V221" s="22"/>
      <c r="W221" s="22"/>
      <c r="X221" s="22"/>
      <c r="Y221" s="22"/>
      <c r="AC221" s="21" t="s">
        <v>358</v>
      </c>
      <c r="AE221" s="21" t="s">
        <v>251</v>
      </c>
      <c r="AG221" s="22"/>
      <c r="AH221" s="22"/>
      <c r="AJ221" s="21" t="str">
        <f>IF(ISBLANK(AI221),  "", _xlfn.CONCAT("haas/entity/sensor/", LOWER(C221), "/", E221, "/config"))</f>
        <v/>
      </c>
      <c r="AK221" s="21" t="str">
        <f>IF(ISBLANK(AI221),  "", _xlfn.CONCAT(LOWER(C221), "/", E221))</f>
        <v/>
      </c>
      <c r="AS221" s="21"/>
      <c r="AT221" s="23"/>
      <c r="AU221" s="22"/>
      <c r="AV2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1" s="21" t="str">
        <f>IF(ISBLANK(Table2[[#This Row],[device_model]]), "", Table2[[#This Row],[device_suggested_area]])</f>
        <v/>
      </c>
      <c r="BC221" s="22"/>
      <c r="BH221" s="21"/>
      <c r="BI221" s="21"/>
      <c r="BJ2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2" spans="1:62" ht="16" hidden="1" customHeight="1">
      <c r="A222" s="21">
        <v>2103</v>
      </c>
      <c r="B222" s="21" t="s">
        <v>26</v>
      </c>
      <c r="C222" s="21" t="s">
        <v>527</v>
      </c>
      <c r="D222" s="21" t="s">
        <v>364</v>
      </c>
      <c r="E222" s="21" t="s">
        <v>525</v>
      </c>
      <c r="F222" s="25" t="str">
        <f>IF(ISBLANK(Table2[[#This Row],[unique_id]]), "", Table2[[#This Row],[unique_id]])</f>
        <v>graph_break</v>
      </c>
      <c r="G222" s="21" t="s">
        <v>526</v>
      </c>
      <c r="H222" s="21" t="s">
        <v>250</v>
      </c>
      <c r="I222" s="21" t="s">
        <v>141</v>
      </c>
      <c r="T222" s="27"/>
      <c r="U222" s="21" t="s">
        <v>524</v>
      </c>
      <c r="V222" s="22"/>
      <c r="W222" s="22"/>
      <c r="X222" s="22"/>
      <c r="Y222" s="22"/>
      <c r="AG222" s="22"/>
      <c r="AH222" s="22"/>
      <c r="AJ222" s="21" t="str">
        <f>IF(ISBLANK(AI222),  "", _xlfn.CONCAT("haas/entity/sensor/", LOWER(C222), "/", E222, "/config"))</f>
        <v/>
      </c>
      <c r="AK222" s="21" t="str">
        <f>IF(ISBLANK(AI222),  "", _xlfn.CONCAT(LOWER(C222), "/", E222))</f>
        <v/>
      </c>
      <c r="AS222" s="21"/>
      <c r="AT222" s="23"/>
      <c r="AU222" s="22"/>
      <c r="AV2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2" s="21" t="str">
        <f>IF(ISBLANK(Table2[[#This Row],[device_model]]), "", Table2[[#This Row],[device_suggested_area]])</f>
        <v/>
      </c>
      <c r="BC222" s="22"/>
      <c r="BH222" s="21"/>
      <c r="BI222" s="21"/>
      <c r="BJ2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3" spans="1:62" ht="16" hidden="1" customHeight="1">
      <c r="A223" s="21">
        <v>2104</v>
      </c>
      <c r="B223" s="21" t="s">
        <v>26</v>
      </c>
      <c r="C223" s="21" t="s">
        <v>948</v>
      </c>
      <c r="D223" s="21" t="s">
        <v>27</v>
      </c>
      <c r="E223" s="21" t="s">
        <v>932</v>
      </c>
      <c r="F223" s="25" t="str">
        <f>IF(ISBLANK(Table2[[#This Row],[unique_id]]), "", Table2[[#This Row],[unique_id]])</f>
        <v>lights_power</v>
      </c>
      <c r="G223" s="21" t="s">
        <v>961</v>
      </c>
      <c r="H223" s="21" t="s">
        <v>250</v>
      </c>
      <c r="I223" s="21" t="s">
        <v>141</v>
      </c>
      <c r="M223" s="21" t="s">
        <v>136</v>
      </c>
      <c r="T223" s="27"/>
      <c r="U223" s="21" t="s">
        <v>524</v>
      </c>
      <c r="V223" s="22"/>
      <c r="W223" s="22"/>
      <c r="X223" s="22"/>
      <c r="Y223" s="22"/>
      <c r="AC223" s="21" t="s">
        <v>358</v>
      </c>
      <c r="AE223" s="21" t="s">
        <v>251</v>
      </c>
      <c r="AG223" s="22"/>
      <c r="AH223" s="22"/>
      <c r="AJ223" s="21" t="str">
        <f>IF(ISBLANK(AI223),  "", _xlfn.CONCAT("haas/entity/sensor/", LOWER(C223), "/", E223, "/config"))</f>
        <v/>
      </c>
      <c r="AK223" s="21" t="str">
        <f>IF(ISBLANK(AI223),  "", _xlfn.CONCAT(LOWER(C223), "/", E223))</f>
        <v/>
      </c>
      <c r="AS223" s="21"/>
      <c r="AT223" s="23"/>
      <c r="AU223" s="22"/>
      <c r="AV2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3" s="21" t="str">
        <f>IF(ISBLANK(Table2[[#This Row],[device_model]]), "", Table2[[#This Row],[device_suggested_area]])</f>
        <v/>
      </c>
      <c r="BC223" s="22"/>
      <c r="BH223" s="21"/>
      <c r="BI223" s="21"/>
      <c r="BJ2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4" spans="1:62" ht="16" hidden="1" customHeight="1">
      <c r="A224" s="21">
        <v>2105</v>
      </c>
      <c r="B224" s="21" t="s">
        <v>26</v>
      </c>
      <c r="C224" s="21" t="s">
        <v>948</v>
      </c>
      <c r="D224" s="21" t="s">
        <v>27</v>
      </c>
      <c r="E224" s="21" t="s">
        <v>933</v>
      </c>
      <c r="F224" s="25" t="str">
        <f>IF(ISBLANK(Table2[[#This Row],[unique_id]]), "", Table2[[#This Row],[unique_id]])</f>
        <v>fans_power</v>
      </c>
      <c r="G224" s="21" t="s">
        <v>960</v>
      </c>
      <c r="H224" s="21" t="s">
        <v>250</v>
      </c>
      <c r="I224" s="21" t="s">
        <v>141</v>
      </c>
      <c r="M224" s="21" t="s">
        <v>136</v>
      </c>
      <c r="T224" s="27"/>
      <c r="U224" s="21" t="s">
        <v>524</v>
      </c>
      <c r="V224" s="22"/>
      <c r="W224" s="22"/>
      <c r="X224" s="22"/>
      <c r="Y224" s="22"/>
      <c r="AC224" s="21" t="s">
        <v>358</v>
      </c>
      <c r="AE224" s="21" t="s">
        <v>251</v>
      </c>
      <c r="AG224" s="22"/>
      <c r="AH224" s="22"/>
      <c r="AJ224" s="21" t="str">
        <f>IF(ISBLANK(AI224),  "", _xlfn.CONCAT("haas/entity/sensor/", LOWER(C224), "/", E224, "/config"))</f>
        <v/>
      </c>
      <c r="AK224" s="21" t="str">
        <f>IF(ISBLANK(AI224),  "", _xlfn.CONCAT(LOWER(C224), "/", E224))</f>
        <v/>
      </c>
      <c r="AS224" s="21"/>
      <c r="AT224" s="23"/>
      <c r="AU224" s="22"/>
      <c r="AV2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4" s="21" t="str">
        <f>IF(ISBLANK(Table2[[#This Row],[device_model]]), "", Table2[[#This Row],[device_suggested_area]])</f>
        <v/>
      </c>
      <c r="BC224" s="22"/>
      <c r="BH224" s="21"/>
      <c r="BI224" s="21"/>
      <c r="BJ2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5" spans="1:62" ht="16" hidden="1" customHeight="1">
      <c r="A225" s="21">
        <v>2106</v>
      </c>
      <c r="B225" s="21" t="s">
        <v>26</v>
      </c>
      <c r="C225" s="21" t="s">
        <v>948</v>
      </c>
      <c r="D225" s="21" t="s">
        <v>27</v>
      </c>
      <c r="E225" s="21" t="s">
        <v>1003</v>
      </c>
      <c r="F225" s="25" t="str">
        <f>IF(ISBLANK(Table2[[#This Row],[unique_id]]), "", Table2[[#This Row],[unique_id]])</f>
        <v>all_standby_power</v>
      </c>
      <c r="G225" s="21" t="s">
        <v>1027</v>
      </c>
      <c r="H225" s="21" t="s">
        <v>250</v>
      </c>
      <c r="I225" s="21" t="s">
        <v>141</v>
      </c>
      <c r="M225" s="21" t="s">
        <v>136</v>
      </c>
      <c r="T225" s="27"/>
      <c r="U225" s="21" t="s">
        <v>524</v>
      </c>
      <c r="V225" s="22"/>
      <c r="W225" s="22"/>
      <c r="X225" s="22"/>
      <c r="Y225" s="22"/>
      <c r="AC225" s="21" t="s">
        <v>358</v>
      </c>
      <c r="AE225" s="21" t="s">
        <v>251</v>
      </c>
      <c r="AG225" s="22"/>
      <c r="AH225" s="22"/>
      <c r="AJ225" s="21" t="str">
        <f>IF(ISBLANK(AI225),  "", _xlfn.CONCAT("haas/entity/sensor/", LOWER(C225), "/", E225, "/config"))</f>
        <v/>
      </c>
      <c r="AK225" s="21" t="str">
        <f>IF(ISBLANK(AI225),  "", _xlfn.CONCAT(LOWER(C225), "/", E225))</f>
        <v/>
      </c>
      <c r="AS225" s="21"/>
      <c r="AT225" s="23"/>
      <c r="AU225" s="22"/>
      <c r="AV2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5" s="21" t="str">
        <f>IF(ISBLANK(Table2[[#This Row],[device_model]]), "", Table2[[#This Row],[device_suggested_area]])</f>
        <v/>
      </c>
      <c r="BC225" s="22"/>
      <c r="BH225" s="21"/>
      <c r="BI225" s="21"/>
      <c r="BJ2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6" spans="1:62" ht="16" hidden="1" customHeight="1">
      <c r="A226" s="21">
        <v>2107</v>
      </c>
      <c r="B226" s="21" t="s">
        <v>26</v>
      </c>
      <c r="C226" s="21" t="s">
        <v>948</v>
      </c>
      <c r="D226" s="21" t="s">
        <v>27</v>
      </c>
      <c r="E226" s="21" t="s">
        <v>1320</v>
      </c>
      <c r="F226" s="25" t="str">
        <f>IF(ISBLANK(Table2[[#This Row],[unique_id]]), "", Table2[[#This Row],[unique_id]])</f>
        <v>coffee_machine_power</v>
      </c>
      <c r="G226" s="21" t="s">
        <v>135</v>
      </c>
      <c r="H226" s="21" t="s">
        <v>250</v>
      </c>
      <c r="I226" s="21" t="s">
        <v>141</v>
      </c>
      <c r="M226" s="21" t="s">
        <v>136</v>
      </c>
      <c r="T226" s="27"/>
      <c r="U226" s="21" t="s">
        <v>524</v>
      </c>
      <c r="V226" s="22"/>
      <c r="W226" s="22"/>
      <c r="X226" s="22"/>
      <c r="Y226" s="22"/>
      <c r="AC226" s="21" t="s">
        <v>358</v>
      </c>
      <c r="AE226" s="21" t="s">
        <v>251</v>
      </c>
      <c r="AG226" s="22"/>
      <c r="AH226" s="22"/>
      <c r="AJ226" s="21" t="str">
        <f>IF(ISBLANK(AI226),  "", _xlfn.CONCAT("haas/entity/sensor/", LOWER(C226), "/", E226, "/config"))</f>
        <v/>
      </c>
      <c r="AK226" s="21" t="str">
        <f>IF(ISBLANK(AI226),  "", _xlfn.CONCAT(LOWER(C226), "/", E226))</f>
        <v/>
      </c>
      <c r="AS226" s="21"/>
      <c r="AT226" s="23"/>
      <c r="AU226" s="22"/>
      <c r="AV2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6" s="21" t="str">
        <f>IF(ISBLANK(Table2[[#This Row],[device_model]]), "", Table2[[#This Row],[device_suggested_area]])</f>
        <v/>
      </c>
      <c r="BC226" s="22"/>
      <c r="BH226" s="21"/>
      <c r="BI226" s="21"/>
      <c r="BJ2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7" spans="1:62" ht="16" hidden="1" customHeight="1">
      <c r="A227" s="21">
        <v>2108</v>
      </c>
      <c r="B227" s="21" t="s">
        <v>26</v>
      </c>
      <c r="C227" s="21" t="s">
        <v>948</v>
      </c>
      <c r="D227" s="21" t="s">
        <v>27</v>
      </c>
      <c r="E227" s="21" t="s">
        <v>1321</v>
      </c>
      <c r="F227" s="25" t="str">
        <f>IF(ISBLANK(Table2[[#This Row],[unique_id]]), "", Table2[[#This Row],[unique_id]])</f>
        <v>battery_charger_power</v>
      </c>
      <c r="G227" s="21" t="s">
        <v>241</v>
      </c>
      <c r="H227" s="21" t="s">
        <v>250</v>
      </c>
      <c r="I227" s="21" t="s">
        <v>141</v>
      </c>
      <c r="M227" s="21" t="s">
        <v>136</v>
      </c>
      <c r="T227" s="27"/>
      <c r="U227" s="21" t="s">
        <v>524</v>
      </c>
      <c r="V227" s="22"/>
      <c r="W227" s="22"/>
      <c r="X227" s="22"/>
      <c r="Y227" s="22"/>
      <c r="AC227" s="21" t="s">
        <v>358</v>
      </c>
      <c r="AE227" s="21" t="s">
        <v>251</v>
      </c>
      <c r="AG227" s="22"/>
      <c r="AH227" s="22"/>
      <c r="AJ227" s="21" t="str">
        <f>IF(ISBLANK(AI227),  "", _xlfn.CONCAT("haas/entity/sensor/", LOWER(C227), "/", E227, "/config"))</f>
        <v/>
      </c>
      <c r="AK227" s="21" t="str">
        <f>IF(ISBLANK(AI227),  "", _xlfn.CONCAT(LOWER(C227), "/", E227))</f>
        <v/>
      </c>
      <c r="AS227" s="21"/>
      <c r="AT227" s="23"/>
      <c r="AU227" s="22"/>
      <c r="AV2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7" s="21" t="str">
        <f>IF(ISBLANK(Table2[[#This Row],[device_model]]), "", Table2[[#This Row],[device_suggested_area]])</f>
        <v/>
      </c>
      <c r="BC227" s="22"/>
      <c r="BH227" s="21"/>
      <c r="BI227" s="21"/>
      <c r="BJ2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8" spans="1:62" ht="16" hidden="1" customHeight="1">
      <c r="A228" s="21">
        <v>2109</v>
      </c>
      <c r="B228" s="21" t="s">
        <v>26</v>
      </c>
      <c r="C228" s="21" t="s">
        <v>948</v>
      </c>
      <c r="D228" s="21" t="s">
        <v>27</v>
      </c>
      <c r="E228" s="21" t="s">
        <v>1322</v>
      </c>
      <c r="F228" s="25" t="str">
        <f>IF(ISBLANK(Table2[[#This Row],[unique_id]]), "", Table2[[#This Row],[unique_id]])</f>
        <v>vacuum_charger_power</v>
      </c>
      <c r="G228" s="21" t="s">
        <v>240</v>
      </c>
      <c r="H228" s="21" t="s">
        <v>250</v>
      </c>
      <c r="I228" s="21" t="s">
        <v>141</v>
      </c>
      <c r="M228" s="21" t="s">
        <v>136</v>
      </c>
      <c r="T228" s="27"/>
      <c r="U228" s="21" t="s">
        <v>524</v>
      </c>
      <c r="V228" s="22"/>
      <c r="W228" s="22"/>
      <c r="X228" s="22"/>
      <c r="Y228" s="22"/>
      <c r="AC228" s="21" t="s">
        <v>358</v>
      </c>
      <c r="AE228" s="21" t="s">
        <v>251</v>
      </c>
      <c r="AG228" s="22"/>
      <c r="AH228" s="22"/>
      <c r="AJ228" s="21" t="str">
        <f>IF(ISBLANK(AI228),  "", _xlfn.CONCAT("haas/entity/sensor/", LOWER(C228), "/", E228, "/config"))</f>
        <v/>
      </c>
      <c r="AK228" s="21" t="str">
        <f>IF(ISBLANK(AI228),  "", _xlfn.CONCAT(LOWER(C228), "/", E228))</f>
        <v/>
      </c>
      <c r="AS228" s="21"/>
      <c r="AT228" s="23"/>
      <c r="AU228" s="22"/>
      <c r="AV2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8" s="21" t="str">
        <f>IF(ISBLANK(Table2[[#This Row],[device_model]]), "", Table2[[#This Row],[device_suggested_area]])</f>
        <v/>
      </c>
      <c r="BC228" s="22"/>
      <c r="BH228" s="21"/>
      <c r="BI228" s="21"/>
      <c r="BJ2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29" spans="1:62" ht="16" hidden="1" customHeight="1">
      <c r="A229" s="21">
        <v>2110</v>
      </c>
      <c r="B229" s="21" t="s">
        <v>26</v>
      </c>
      <c r="C229" s="21" t="s">
        <v>948</v>
      </c>
      <c r="D229" s="21" t="s">
        <v>27</v>
      </c>
      <c r="E229" s="21" t="s">
        <v>1323</v>
      </c>
      <c r="F229" s="25" t="str">
        <f>IF(ISBLANK(Table2[[#This Row],[unique_id]]), "", Table2[[#This Row],[unique_id]])</f>
        <v>pool_filter_power</v>
      </c>
      <c r="G229" s="21" t="s">
        <v>350</v>
      </c>
      <c r="H229" s="21" t="s">
        <v>250</v>
      </c>
      <c r="I229" s="21" t="s">
        <v>141</v>
      </c>
      <c r="M229" s="21" t="s">
        <v>136</v>
      </c>
      <c r="T229" s="27"/>
      <c r="U229" s="21" t="s">
        <v>524</v>
      </c>
      <c r="V229" s="22"/>
      <c r="W229" s="22"/>
      <c r="X229" s="22"/>
      <c r="Y229" s="22"/>
      <c r="AC229" s="21" t="s">
        <v>358</v>
      </c>
      <c r="AE229" s="21" t="s">
        <v>251</v>
      </c>
      <c r="AG229" s="22"/>
      <c r="AH229" s="22"/>
      <c r="AJ229" s="21" t="str">
        <f>IF(ISBLANK(AI229),  "", _xlfn.CONCAT("haas/entity/sensor/", LOWER(C229), "/", E229, "/config"))</f>
        <v/>
      </c>
      <c r="AK229" s="21" t="str">
        <f>IF(ISBLANK(AI229),  "", _xlfn.CONCAT(LOWER(C229), "/", E229))</f>
        <v/>
      </c>
      <c r="AS229" s="21"/>
      <c r="AT229" s="23"/>
      <c r="AU229" s="22"/>
      <c r="AV2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29" s="21" t="str">
        <f>IF(ISBLANK(Table2[[#This Row],[device_model]]), "", Table2[[#This Row],[device_suggested_area]])</f>
        <v/>
      </c>
      <c r="BC229" s="22"/>
      <c r="BH229" s="21"/>
      <c r="BI229" s="21"/>
      <c r="BJ2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0" spans="1:62" ht="16" hidden="1" customHeight="1">
      <c r="A230" s="21">
        <v>2111</v>
      </c>
      <c r="B230" s="21" t="s">
        <v>26</v>
      </c>
      <c r="C230" s="21" t="s">
        <v>948</v>
      </c>
      <c r="D230" s="21" t="s">
        <v>27</v>
      </c>
      <c r="E230" s="21" t="s">
        <v>1324</v>
      </c>
      <c r="F230" s="25" t="str">
        <f>IF(ISBLANK(Table2[[#This Row],[unique_id]]), "", Table2[[#This Row],[unique_id]])</f>
        <v>water_booster_power</v>
      </c>
      <c r="G230" s="21" t="s">
        <v>532</v>
      </c>
      <c r="H230" s="21" t="s">
        <v>250</v>
      </c>
      <c r="I230" s="21" t="s">
        <v>141</v>
      </c>
      <c r="M230" s="21" t="s">
        <v>136</v>
      </c>
      <c r="T230" s="27"/>
      <c r="U230" s="21" t="s">
        <v>524</v>
      </c>
      <c r="V230" s="22"/>
      <c r="W230" s="22"/>
      <c r="X230" s="22"/>
      <c r="Y230" s="22"/>
      <c r="AC230" s="21" t="s">
        <v>358</v>
      </c>
      <c r="AE230" s="21" t="s">
        <v>251</v>
      </c>
      <c r="AG230" s="22"/>
      <c r="AH230" s="22"/>
      <c r="AJ230" s="21" t="str">
        <f>IF(ISBLANK(AI230),  "", _xlfn.CONCAT("haas/entity/sensor/", LOWER(C230), "/", E230, "/config"))</f>
        <v/>
      </c>
      <c r="AK230" s="21" t="str">
        <f>IF(ISBLANK(AI230),  "", _xlfn.CONCAT(LOWER(C230), "/", E230))</f>
        <v/>
      </c>
      <c r="AS230" s="21"/>
      <c r="AT230" s="23"/>
      <c r="AU230" s="22"/>
      <c r="AV2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0" s="21" t="str">
        <f>IF(ISBLANK(Table2[[#This Row],[device_model]]), "", Table2[[#This Row],[device_suggested_area]])</f>
        <v/>
      </c>
      <c r="BC230" s="22"/>
      <c r="BH230" s="21"/>
      <c r="BI230" s="21"/>
      <c r="BJ2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1" spans="1:62" ht="16" hidden="1" customHeight="1">
      <c r="A231" s="21">
        <v>2112</v>
      </c>
      <c r="B231" s="21" t="s">
        <v>26</v>
      </c>
      <c r="C231" s="21" t="s">
        <v>948</v>
      </c>
      <c r="D231" s="21" t="s">
        <v>27</v>
      </c>
      <c r="E231" s="21" t="s">
        <v>1325</v>
      </c>
      <c r="F231" s="25" t="str">
        <f>IF(ISBLANK(Table2[[#This Row],[unique_id]]), "", Table2[[#This Row],[unique_id]])</f>
        <v>dish_washer_power</v>
      </c>
      <c r="G231" s="21" t="s">
        <v>238</v>
      </c>
      <c r="H231" s="21" t="s">
        <v>250</v>
      </c>
      <c r="I231" s="21" t="s">
        <v>141</v>
      </c>
      <c r="M231" s="21" t="s">
        <v>136</v>
      </c>
      <c r="T231" s="27"/>
      <c r="U231" s="21" t="s">
        <v>524</v>
      </c>
      <c r="V231" s="22"/>
      <c r="W231" s="22"/>
      <c r="X231" s="22"/>
      <c r="Y231" s="22"/>
      <c r="AC231" s="21" t="s">
        <v>358</v>
      </c>
      <c r="AE231" s="21" t="s">
        <v>251</v>
      </c>
      <c r="AG231" s="22"/>
      <c r="AH231" s="22"/>
      <c r="AJ231" s="21" t="str">
        <f>IF(ISBLANK(AI231),  "", _xlfn.CONCAT("haas/entity/sensor/", LOWER(C231), "/", E231, "/config"))</f>
        <v/>
      </c>
      <c r="AK231" s="21" t="str">
        <f>IF(ISBLANK(AI231),  "", _xlfn.CONCAT(LOWER(C231), "/", E231))</f>
        <v/>
      </c>
      <c r="AS231" s="21"/>
      <c r="AT231" s="23"/>
      <c r="AU231" s="22"/>
      <c r="AV2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1" s="21" t="str">
        <f>IF(ISBLANK(Table2[[#This Row],[device_model]]), "", Table2[[#This Row],[device_suggested_area]])</f>
        <v/>
      </c>
      <c r="BC231" s="22"/>
      <c r="BH231" s="21"/>
      <c r="BI231" s="21"/>
      <c r="BJ2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2" spans="1:62" ht="16" hidden="1" customHeight="1">
      <c r="A232" s="21">
        <v>2113</v>
      </c>
      <c r="B232" s="21" t="s">
        <v>26</v>
      </c>
      <c r="C232" s="21" t="s">
        <v>948</v>
      </c>
      <c r="D232" s="21" t="s">
        <v>27</v>
      </c>
      <c r="E232" s="21" t="s">
        <v>1326</v>
      </c>
      <c r="F232" s="25" t="str">
        <f>IF(ISBLANK(Table2[[#This Row],[unique_id]]), "", Table2[[#This Row],[unique_id]])</f>
        <v>clothes_dryer_power</v>
      </c>
      <c r="G232" s="21" t="s">
        <v>239</v>
      </c>
      <c r="H232" s="21" t="s">
        <v>250</v>
      </c>
      <c r="I232" s="21" t="s">
        <v>141</v>
      </c>
      <c r="M232" s="21" t="s">
        <v>136</v>
      </c>
      <c r="T232" s="27"/>
      <c r="U232" s="21" t="s">
        <v>524</v>
      </c>
      <c r="V232" s="22"/>
      <c r="W232" s="22"/>
      <c r="X232" s="22"/>
      <c r="Y232" s="22"/>
      <c r="AC232" s="21" t="s">
        <v>358</v>
      </c>
      <c r="AE232" s="21" t="s">
        <v>251</v>
      </c>
      <c r="AG232" s="22"/>
      <c r="AH232" s="22"/>
      <c r="AJ232" s="21" t="str">
        <f>IF(ISBLANK(AI232),  "", _xlfn.CONCAT("haas/entity/sensor/", LOWER(C232), "/", E232, "/config"))</f>
        <v/>
      </c>
      <c r="AK232" s="21" t="str">
        <f>IF(ISBLANK(AI232),  "", _xlfn.CONCAT(LOWER(C232), "/", E232))</f>
        <v/>
      </c>
      <c r="AS232" s="21"/>
      <c r="AT232" s="23"/>
      <c r="AU232" s="22"/>
      <c r="AV2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2" s="21" t="str">
        <f>IF(ISBLANK(Table2[[#This Row],[device_model]]), "", Table2[[#This Row],[device_suggested_area]])</f>
        <v/>
      </c>
      <c r="BC232" s="22"/>
      <c r="BH232" s="21"/>
      <c r="BI232" s="21"/>
      <c r="BJ2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3" spans="1:62" ht="16" hidden="1" customHeight="1">
      <c r="A233" s="21">
        <v>2114</v>
      </c>
      <c r="B233" s="21" t="s">
        <v>26</v>
      </c>
      <c r="C233" s="21" t="s">
        <v>948</v>
      </c>
      <c r="D233" s="21" t="s">
        <v>27</v>
      </c>
      <c r="E233" s="21" t="s">
        <v>1327</v>
      </c>
      <c r="F233" s="25" t="str">
        <f>IF(ISBLANK(Table2[[#This Row],[unique_id]]), "", Table2[[#This Row],[unique_id]])</f>
        <v>washing_machine_power</v>
      </c>
      <c r="G233" s="21" t="s">
        <v>237</v>
      </c>
      <c r="H233" s="21" t="s">
        <v>250</v>
      </c>
      <c r="I233" s="21" t="s">
        <v>141</v>
      </c>
      <c r="M233" s="21" t="s">
        <v>136</v>
      </c>
      <c r="T233" s="27"/>
      <c r="U233" s="21" t="s">
        <v>524</v>
      </c>
      <c r="V233" s="22"/>
      <c r="W233" s="22"/>
      <c r="X233" s="22"/>
      <c r="Y233" s="22"/>
      <c r="AC233" s="21" t="s">
        <v>358</v>
      </c>
      <c r="AE233" s="21" t="s">
        <v>251</v>
      </c>
      <c r="AG233" s="22"/>
      <c r="AH233" s="22"/>
      <c r="AJ233" s="21" t="str">
        <f>IF(ISBLANK(AI233),  "", _xlfn.CONCAT("haas/entity/sensor/", LOWER(C233), "/", E233, "/config"))</f>
        <v/>
      </c>
      <c r="AK233" s="21" t="str">
        <f>IF(ISBLANK(AI233),  "", _xlfn.CONCAT(LOWER(C233), "/", E233))</f>
        <v/>
      </c>
      <c r="AS233" s="21"/>
      <c r="AT233" s="23"/>
      <c r="AU233" s="22"/>
      <c r="AV2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3" s="21" t="str">
        <f>IF(ISBLANK(Table2[[#This Row],[device_model]]), "", Table2[[#This Row],[device_suggested_area]])</f>
        <v/>
      </c>
      <c r="BC233" s="22"/>
      <c r="BH233" s="21"/>
      <c r="BI233" s="21"/>
      <c r="BJ2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4" spans="1:62" ht="16" hidden="1" customHeight="1">
      <c r="A234" s="21">
        <v>2115</v>
      </c>
      <c r="B234" s="21" t="s">
        <v>26</v>
      </c>
      <c r="C234" s="21" t="s">
        <v>948</v>
      </c>
      <c r="D234" s="21" t="s">
        <v>27</v>
      </c>
      <c r="E234" s="21" t="s">
        <v>949</v>
      </c>
      <c r="F234" s="25" t="str">
        <f>IF(ISBLANK(Table2[[#This Row],[unique_id]]), "", Table2[[#This Row],[unique_id]])</f>
        <v>kitchen_fridge_power</v>
      </c>
      <c r="G234" s="21" t="s">
        <v>233</v>
      </c>
      <c r="H234" s="21" t="s">
        <v>250</v>
      </c>
      <c r="I234" s="21" t="s">
        <v>141</v>
      </c>
      <c r="M234" s="21" t="s">
        <v>136</v>
      </c>
      <c r="T234" s="27"/>
      <c r="U234" s="21" t="s">
        <v>524</v>
      </c>
      <c r="V234" s="22"/>
      <c r="W234" s="22"/>
      <c r="X234" s="22"/>
      <c r="Y234" s="22"/>
      <c r="AC234" s="21" t="s">
        <v>358</v>
      </c>
      <c r="AE234" s="21" t="s">
        <v>251</v>
      </c>
      <c r="AG234" s="22"/>
      <c r="AH234" s="22"/>
      <c r="AJ234" s="21" t="str">
        <f>IF(ISBLANK(AI234),  "", _xlfn.CONCAT("haas/entity/sensor/", LOWER(C234), "/", E234, "/config"))</f>
        <v/>
      </c>
      <c r="AK234" s="21" t="str">
        <f>IF(ISBLANK(AI234),  "", _xlfn.CONCAT(LOWER(C234), "/", E234))</f>
        <v/>
      </c>
      <c r="AS234" s="21"/>
      <c r="AT234" s="23"/>
      <c r="AU234" s="22"/>
      <c r="AV2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4" s="21" t="str">
        <f>IF(ISBLANK(Table2[[#This Row],[device_model]]), "", Table2[[#This Row],[device_suggested_area]])</f>
        <v/>
      </c>
      <c r="BC234" s="22"/>
      <c r="BH234" s="21"/>
      <c r="BI234" s="21"/>
      <c r="BJ2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5" spans="1:62" ht="16" hidden="1" customHeight="1">
      <c r="A235" s="21">
        <v>2116</v>
      </c>
      <c r="B235" s="21" t="s">
        <v>26</v>
      </c>
      <c r="C235" s="21" t="s">
        <v>948</v>
      </c>
      <c r="D235" s="21" t="s">
        <v>27</v>
      </c>
      <c r="E235" s="21" t="s">
        <v>950</v>
      </c>
      <c r="F235" s="25" t="str">
        <f>IF(ISBLANK(Table2[[#This Row],[unique_id]]), "", Table2[[#This Row],[unique_id]])</f>
        <v>deck_freezer_power</v>
      </c>
      <c r="G235" s="21" t="s">
        <v>234</v>
      </c>
      <c r="H235" s="21" t="s">
        <v>250</v>
      </c>
      <c r="I235" s="21" t="s">
        <v>141</v>
      </c>
      <c r="M235" s="21" t="s">
        <v>136</v>
      </c>
      <c r="T235" s="27"/>
      <c r="U235" s="21" t="s">
        <v>524</v>
      </c>
      <c r="V235" s="22"/>
      <c r="W235" s="22"/>
      <c r="X235" s="22"/>
      <c r="Y235" s="22"/>
      <c r="AC235" s="21" t="s">
        <v>358</v>
      </c>
      <c r="AE235" s="21" t="s">
        <v>251</v>
      </c>
      <c r="AG235" s="22"/>
      <c r="AH235" s="22"/>
      <c r="AJ235" s="21" t="str">
        <f>IF(ISBLANK(AI235),  "", _xlfn.CONCAT("haas/entity/sensor/", LOWER(C235), "/", E235, "/config"))</f>
        <v/>
      </c>
      <c r="AK235" s="21" t="str">
        <f>IF(ISBLANK(AI235),  "", _xlfn.CONCAT(LOWER(C235), "/", E235))</f>
        <v/>
      </c>
      <c r="AS235" s="21"/>
      <c r="AT235" s="23"/>
      <c r="AU235" s="22"/>
      <c r="AV2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5" s="21" t="str">
        <f>IF(ISBLANK(Table2[[#This Row],[device_model]]), "", Table2[[#This Row],[device_suggested_area]])</f>
        <v/>
      </c>
      <c r="BC235" s="22"/>
      <c r="BH235" s="21"/>
      <c r="BI235" s="21"/>
      <c r="BJ2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6" spans="1:62" ht="16" hidden="1" customHeight="1">
      <c r="A236" s="21">
        <v>2117</v>
      </c>
      <c r="B236" s="21" t="s">
        <v>26</v>
      </c>
      <c r="C236" s="21" t="s">
        <v>948</v>
      </c>
      <c r="D236" s="21" t="s">
        <v>27</v>
      </c>
      <c r="E236" s="21" t="s">
        <v>1328</v>
      </c>
      <c r="F236" s="25" t="str">
        <f>IF(ISBLANK(Table2[[#This Row],[unique_id]]), "", Table2[[#This Row],[unique_id]])</f>
        <v>towel_rails_power</v>
      </c>
      <c r="G236" s="21" t="s">
        <v>535</v>
      </c>
      <c r="H236" s="21" t="s">
        <v>250</v>
      </c>
      <c r="I236" s="21" t="s">
        <v>141</v>
      </c>
      <c r="M236" s="21" t="s">
        <v>136</v>
      </c>
      <c r="T236" s="27"/>
      <c r="U236" s="21" t="s">
        <v>524</v>
      </c>
      <c r="V236" s="22"/>
      <c r="W236" s="22"/>
      <c r="X236" s="22"/>
      <c r="Y236" s="22"/>
      <c r="AC236" s="21" t="s">
        <v>358</v>
      </c>
      <c r="AE236" s="21" t="s">
        <v>251</v>
      </c>
      <c r="AG236" s="22"/>
      <c r="AH236" s="22"/>
      <c r="AJ236" s="21" t="str">
        <f>IF(ISBLANK(AI236),  "", _xlfn.CONCAT("haas/entity/sensor/", LOWER(C236), "/", E236, "/config"))</f>
        <v/>
      </c>
      <c r="AK236" s="21" t="str">
        <f>IF(ISBLANK(AI236),  "", _xlfn.CONCAT(LOWER(C236), "/", E236))</f>
        <v/>
      </c>
      <c r="AS236" s="21"/>
      <c r="AT236" s="23"/>
      <c r="AU236" s="22"/>
      <c r="AV2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6" s="21" t="str">
        <f>IF(ISBLANK(Table2[[#This Row],[device_model]]), "", Table2[[#This Row],[device_suggested_area]])</f>
        <v/>
      </c>
      <c r="BC236" s="22"/>
      <c r="BH236" s="21"/>
      <c r="BI236" s="21"/>
      <c r="BJ2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7" spans="1:62" ht="16" hidden="1" customHeight="1">
      <c r="A237" s="21">
        <v>2118</v>
      </c>
      <c r="B237" s="21" t="s">
        <v>26</v>
      </c>
      <c r="C237" s="21" t="s">
        <v>948</v>
      </c>
      <c r="D237" s="21" t="s">
        <v>27</v>
      </c>
      <c r="E237" s="21" t="s">
        <v>951</v>
      </c>
      <c r="F237" s="25" t="str">
        <f>IF(ISBLANK(Table2[[#This Row],[unique_id]]), "", Table2[[#This Row],[unique_id]])</f>
        <v>study_outlet_power</v>
      </c>
      <c r="G237" s="21" t="s">
        <v>236</v>
      </c>
      <c r="H237" s="21" t="s">
        <v>250</v>
      </c>
      <c r="I237" s="21" t="s">
        <v>141</v>
      </c>
      <c r="M237" s="21" t="s">
        <v>136</v>
      </c>
      <c r="T237" s="27"/>
      <c r="U237" s="21" t="s">
        <v>524</v>
      </c>
      <c r="V237" s="22"/>
      <c r="W237" s="22"/>
      <c r="X237" s="22"/>
      <c r="Y237" s="22"/>
      <c r="AC237" s="21" t="s">
        <v>358</v>
      </c>
      <c r="AE237" s="21" t="s">
        <v>251</v>
      </c>
      <c r="AG237" s="22"/>
      <c r="AH237" s="22"/>
      <c r="AJ237" s="21" t="str">
        <f>IF(ISBLANK(AI237),  "", _xlfn.CONCAT("haas/entity/sensor/", LOWER(C237), "/", E237, "/config"))</f>
        <v/>
      </c>
      <c r="AK237" s="21" t="str">
        <f>IF(ISBLANK(AI237),  "", _xlfn.CONCAT(LOWER(C237), "/", E237))</f>
        <v/>
      </c>
      <c r="AS237" s="21"/>
      <c r="AT237" s="23"/>
      <c r="AU237" s="22"/>
      <c r="AV2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7" s="21" t="str">
        <f>IF(ISBLANK(Table2[[#This Row],[device_model]]), "", Table2[[#This Row],[device_suggested_area]])</f>
        <v/>
      </c>
      <c r="BC237" s="22"/>
      <c r="BH237" s="21"/>
      <c r="BI237" s="21"/>
      <c r="BJ2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8" spans="1:62" ht="16" hidden="1" customHeight="1">
      <c r="A238" s="21">
        <v>2119</v>
      </c>
      <c r="B238" s="21" t="s">
        <v>26</v>
      </c>
      <c r="C238" s="21" t="s">
        <v>948</v>
      </c>
      <c r="D238" s="21" t="s">
        <v>27</v>
      </c>
      <c r="E238" s="21" t="s">
        <v>952</v>
      </c>
      <c r="F238" s="25" t="str">
        <f>IF(ISBLANK(Table2[[#This Row],[unique_id]]), "", Table2[[#This Row],[unique_id]])</f>
        <v>office_outlet_power</v>
      </c>
      <c r="G238" s="21" t="s">
        <v>235</v>
      </c>
      <c r="H238" s="21" t="s">
        <v>250</v>
      </c>
      <c r="I238" s="21" t="s">
        <v>141</v>
      </c>
      <c r="M238" s="21" t="s">
        <v>136</v>
      </c>
      <c r="T238" s="27"/>
      <c r="U238" s="21" t="s">
        <v>524</v>
      </c>
      <c r="V238" s="22"/>
      <c r="W238" s="22"/>
      <c r="X238" s="22"/>
      <c r="Y238" s="22"/>
      <c r="AC238" s="21" t="s">
        <v>358</v>
      </c>
      <c r="AE238" s="21" t="s">
        <v>251</v>
      </c>
      <c r="AG238" s="22"/>
      <c r="AH238" s="22"/>
      <c r="AJ238" s="21" t="str">
        <f>IF(ISBLANK(AI238),  "", _xlfn.CONCAT("haas/entity/sensor/", LOWER(C238), "/", E238, "/config"))</f>
        <v/>
      </c>
      <c r="AK238" s="21" t="str">
        <f>IF(ISBLANK(AI238),  "", _xlfn.CONCAT(LOWER(C238), "/", E238))</f>
        <v/>
      </c>
      <c r="AS238" s="21"/>
      <c r="AT238" s="23"/>
      <c r="AU238" s="22"/>
      <c r="AV2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8" s="21" t="str">
        <f>IF(ISBLANK(Table2[[#This Row],[device_model]]), "", Table2[[#This Row],[device_suggested_area]])</f>
        <v/>
      </c>
      <c r="BC238" s="22"/>
      <c r="BH238" s="21"/>
      <c r="BI238" s="21"/>
      <c r="BJ2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39" spans="1:62" ht="16" hidden="1" customHeight="1">
      <c r="A239" s="21">
        <v>2120</v>
      </c>
      <c r="B239" s="21" t="s">
        <v>26</v>
      </c>
      <c r="C239" s="21" t="s">
        <v>948</v>
      </c>
      <c r="D239" s="21" t="s">
        <v>27</v>
      </c>
      <c r="E239" s="21" t="s">
        <v>965</v>
      </c>
      <c r="F239" s="25" t="str">
        <f>IF(ISBLANK(Table2[[#This Row],[unique_id]]), "", Table2[[#This Row],[unique_id]])</f>
        <v>audio_visual_devices_power</v>
      </c>
      <c r="G239" s="21" t="s">
        <v>966</v>
      </c>
      <c r="H239" s="21" t="s">
        <v>250</v>
      </c>
      <c r="I239" s="21" t="s">
        <v>141</v>
      </c>
      <c r="M239" s="21" t="s">
        <v>136</v>
      </c>
      <c r="T239" s="27"/>
      <c r="U239" s="21" t="s">
        <v>524</v>
      </c>
      <c r="V239" s="22"/>
      <c r="W239" s="22"/>
      <c r="X239" s="22"/>
      <c r="Y239" s="22"/>
      <c r="AC239" s="21" t="s">
        <v>358</v>
      </c>
      <c r="AE239" s="21" t="s">
        <v>251</v>
      </c>
      <c r="AG239" s="22"/>
      <c r="AH239" s="22"/>
      <c r="AJ239" s="21" t="str">
        <f>IF(ISBLANK(AI239),  "", _xlfn.CONCAT("haas/entity/sensor/", LOWER(C239), "/", E239, "/config"))</f>
        <v/>
      </c>
      <c r="AK239" s="21" t="str">
        <f>IF(ISBLANK(AI239),  "", _xlfn.CONCAT(LOWER(C239), "/", E239))</f>
        <v/>
      </c>
      <c r="AS239" s="21"/>
      <c r="AT239" s="23"/>
      <c r="AU239" s="22"/>
      <c r="AV2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39" s="21" t="str">
        <f>IF(ISBLANK(Table2[[#This Row],[device_model]]), "", Table2[[#This Row],[device_suggested_area]])</f>
        <v/>
      </c>
      <c r="BC239" s="22"/>
      <c r="BH239" s="21"/>
      <c r="BI239" s="21"/>
      <c r="BJ2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0" spans="1:62" ht="16" hidden="1" customHeight="1">
      <c r="A240" s="21">
        <v>2121</v>
      </c>
      <c r="B240" s="21" t="s">
        <v>26</v>
      </c>
      <c r="C240" s="21" t="s">
        <v>948</v>
      </c>
      <c r="D240" s="21" t="s">
        <v>27</v>
      </c>
      <c r="E240" s="21" t="s">
        <v>937</v>
      </c>
      <c r="F240" s="25" t="str">
        <f>IF(ISBLANK(Table2[[#This Row],[unique_id]]), "", Table2[[#This Row],[unique_id]])</f>
        <v>servers_network_power</v>
      </c>
      <c r="G240" s="21" t="s">
        <v>931</v>
      </c>
      <c r="H240" s="21" t="s">
        <v>250</v>
      </c>
      <c r="I240" s="21" t="s">
        <v>141</v>
      </c>
      <c r="M240" s="21" t="s">
        <v>136</v>
      </c>
      <c r="T240" s="27"/>
      <c r="U240" s="21" t="s">
        <v>524</v>
      </c>
      <c r="V240" s="22"/>
      <c r="W240" s="22"/>
      <c r="X240" s="22"/>
      <c r="Y240" s="22"/>
      <c r="AC240" s="21" t="s">
        <v>358</v>
      </c>
      <c r="AE240" s="21" t="s">
        <v>251</v>
      </c>
      <c r="AG240" s="22"/>
      <c r="AH240" s="22"/>
      <c r="AJ240" s="21" t="str">
        <f>IF(ISBLANK(AI240),  "", _xlfn.CONCAT("haas/entity/sensor/", LOWER(C240), "/", E240, "/config"))</f>
        <v/>
      </c>
      <c r="AK240" s="21" t="str">
        <f>IF(ISBLANK(AI240),  "", _xlfn.CONCAT(LOWER(C240), "/", E240))</f>
        <v/>
      </c>
      <c r="AS240" s="21"/>
      <c r="AT240" s="23"/>
      <c r="AU240" s="22"/>
      <c r="AV2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0" s="21" t="str">
        <f>IF(ISBLANK(Table2[[#This Row],[device_model]]), "", Table2[[#This Row],[device_suggested_area]])</f>
        <v/>
      </c>
      <c r="BC240" s="22"/>
      <c r="BH240" s="21"/>
      <c r="BI240" s="21"/>
      <c r="BJ2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1" spans="1:62" ht="16" hidden="1" customHeight="1">
      <c r="A241" s="21">
        <v>2122</v>
      </c>
      <c r="B241" s="21" t="s">
        <v>26</v>
      </c>
      <c r="C241" s="21" t="s">
        <v>527</v>
      </c>
      <c r="D241" s="21" t="s">
        <v>364</v>
      </c>
      <c r="E241" s="21" t="s">
        <v>363</v>
      </c>
      <c r="F241" s="25" t="str">
        <f>IF(ISBLANK(Table2[[#This Row],[unique_id]]), "", Table2[[#This Row],[unique_id]])</f>
        <v>column_break</v>
      </c>
      <c r="G241" s="21" t="s">
        <v>360</v>
      </c>
      <c r="H241" s="21" t="s">
        <v>250</v>
      </c>
      <c r="I241" s="21" t="s">
        <v>141</v>
      </c>
      <c r="M241" s="21" t="s">
        <v>361</v>
      </c>
      <c r="N241" s="21" t="s">
        <v>362</v>
      </c>
      <c r="T241" s="27"/>
      <c r="V241" s="22"/>
      <c r="W241" s="22"/>
      <c r="X241" s="22"/>
      <c r="Y241" s="22"/>
      <c r="AG241" s="22"/>
      <c r="AH241" s="22"/>
      <c r="AK241" s="21" t="str">
        <f>IF(ISBLANK(AI241),  "", _xlfn.CONCAT(LOWER(C241), "/", E241))</f>
        <v/>
      </c>
      <c r="AS241" s="21"/>
      <c r="AT241" s="23"/>
      <c r="AU241" s="22"/>
      <c r="AV2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1" s="21" t="str">
        <f>IF(ISBLANK(Table2[[#This Row],[device_model]]), "", Table2[[#This Row],[device_suggested_area]])</f>
        <v/>
      </c>
      <c r="BC241" s="22"/>
      <c r="BH241" s="21"/>
      <c r="BI241" s="21"/>
      <c r="BJ2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2" spans="1:62" ht="16" hidden="1" customHeight="1">
      <c r="A242" s="21">
        <v>2123</v>
      </c>
      <c r="B242" s="21" t="s">
        <v>26</v>
      </c>
      <c r="C242" s="21" t="s">
        <v>948</v>
      </c>
      <c r="D242" s="21" t="s">
        <v>27</v>
      </c>
      <c r="E242" s="21" t="s">
        <v>249</v>
      </c>
      <c r="F242" s="25" t="str">
        <f>IF(ISBLANK(Table2[[#This Row],[unique_id]]), "", Table2[[#This Row],[unique_id]])</f>
        <v>home_energy_daily</v>
      </c>
      <c r="G242" s="21" t="s">
        <v>355</v>
      </c>
      <c r="H242" s="21" t="s">
        <v>229</v>
      </c>
      <c r="I242" s="21" t="s">
        <v>141</v>
      </c>
      <c r="M242" s="21" t="s">
        <v>90</v>
      </c>
      <c r="T242" s="27"/>
      <c r="U242" s="21" t="s">
        <v>523</v>
      </c>
      <c r="V242" s="22"/>
      <c r="W242" s="22"/>
      <c r="X242" s="22"/>
      <c r="Y242" s="22"/>
      <c r="AC242" s="21" t="s">
        <v>359</v>
      </c>
      <c r="AE242" s="21" t="s">
        <v>252</v>
      </c>
      <c r="AG242" s="22"/>
      <c r="AH242" s="22"/>
      <c r="AJ242" s="21" t="str">
        <f>IF(ISBLANK(AI242),  "", _xlfn.CONCAT("haas/entity/sensor/", LOWER(C242), "/", E242, "/config"))</f>
        <v/>
      </c>
      <c r="AK242" s="21" t="str">
        <f>IF(ISBLANK(AI242),  "", _xlfn.CONCAT(LOWER(C242), "/", E242))</f>
        <v/>
      </c>
      <c r="AS242" s="21"/>
      <c r="AT242" s="23"/>
      <c r="AU242" s="22"/>
      <c r="AV2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2" s="21" t="str">
        <f>IF(ISBLANK(Table2[[#This Row],[device_model]]), "", Table2[[#This Row],[device_suggested_area]])</f>
        <v/>
      </c>
      <c r="BC242" s="22"/>
      <c r="BH242" s="21"/>
      <c r="BI242" s="21"/>
      <c r="BJ2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3" spans="1:62" ht="16" hidden="1" customHeight="1">
      <c r="A243" s="21">
        <v>2124</v>
      </c>
      <c r="B243" s="21" t="s">
        <v>26</v>
      </c>
      <c r="C243" s="21" t="s">
        <v>948</v>
      </c>
      <c r="D243" s="21" t="s">
        <v>27</v>
      </c>
      <c r="E243" s="21" t="s">
        <v>357</v>
      </c>
      <c r="F243" s="25" t="str">
        <f>IF(ISBLANK(Table2[[#This Row],[unique_id]]), "", Table2[[#This Row],[unique_id]])</f>
        <v>home_base_energy_daily</v>
      </c>
      <c r="G243" s="21" t="s">
        <v>353</v>
      </c>
      <c r="H243" s="21" t="s">
        <v>229</v>
      </c>
      <c r="I243" s="21" t="s">
        <v>141</v>
      </c>
      <c r="M243" s="21" t="s">
        <v>90</v>
      </c>
      <c r="T243" s="27"/>
      <c r="U243" s="21" t="s">
        <v>523</v>
      </c>
      <c r="V243" s="22"/>
      <c r="W243" s="22"/>
      <c r="X243" s="22"/>
      <c r="Y243" s="22"/>
      <c r="AC243" s="21" t="s">
        <v>359</v>
      </c>
      <c r="AE243" s="21" t="s">
        <v>252</v>
      </c>
      <c r="AG243" s="22"/>
      <c r="AH243" s="22"/>
      <c r="AJ243" s="21" t="str">
        <f>IF(ISBLANK(AI243),  "", _xlfn.CONCAT("haas/entity/sensor/", LOWER(C243), "/", E243, "/config"))</f>
        <v/>
      </c>
      <c r="AK243" s="21" t="str">
        <f>IF(ISBLANK(AI243),  "", _xlfn.CONCAT(LOWER(C243), "/", E243))</f>
        <v/>
      </c>
      <c r="AS243" s="21"/>
      <c r="AT243" s="23"/>
      <c r="AU243" s="22"/>
      <c r="AV2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3" s="21" t="str">
        <f>IF(ISBLANK(Table2[[#This Row],[device_model]]), "", Table2[[#This Row],[device_suggested_area]])</f>
        <v/>
      </c>
      <c r="BC243" s="22"/>
      <c r="BH243" s="21"/>
      <c r="BI243" s="21"/>
      <c r="BJ2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4" spans="1:62" ht="16" hidden="1" customHeight="1">
      <c r="A244" s="21">
        <v>2125</v>
      </c>
      <c r="B244" s="21" t="s">
        <v>26</v>
      </c>
      <c r="C244" s="21" t="s">
        <v>948</v>
      </c>
      <c r="D244" s="21" t="s">
        <v>27</v>
      </c>
      <c r="E244" s="21" t="s">
        <v>356</v>
      </c>
      <c r="F244" s="25" t="str">
        <f>IF(ISBLANK(Table2[[#This Row],[unique_id]]), "", Table2[[#This Row],[unique_id]])</f>
        <v>home_peak_energy_daily</v>
      </c>
      <c r="G244" s="21" t="s">
        <v>354</v>
      </c>
      <c r="H244" s="21" t="s">
        <v>229</v>
      </c>
      <c r="I244" s="21" t="s">
        <v>141</v>
      </c>
      <c r="M244" s="21" t="s">
        <v>90</v>
      </c>
      <c r="T244" s="27"/>
      <c r="U244" s="21" t="s">
        <v>523</v>
      </c>
      <c r="V244" s="22"/>
      <c r="W244" s="22"/>
      <c r="X244" s="22"/>
      <c r="Y244" s="22"/>
      <c r="AC244" s="21" t="s">
        <v>359</v>
      </c>
      <c r="AE244" s="21" t="s">
        <v>252</v>
      </c>
      <c r="AG244" s="22"/>
      <c r="AH244" s="22"/>
      <c r="AK244" s="21" t="str">
        <f>IF(ISBLANK(AI244),  "", _xlfn.CONCAT(LOWER(C244), "/", E244))</f>
        <v/>
      </c>
      <c r="AS244" s="21"/>
      <c r="AT244" s="23"/>
      <c r="AU244" s="22"/>
      <c r="AV2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4" s="21" t="str">
        <f>IF(ISBLANK(Table2[[#This Row],[device_model]]), "", Table2[[#This Row],[device_suggested_area]])</f>
        <v/>
      </c>
      <c r="BC244" s="22"/>
      <c r="BH244" s="21"/>
      <c r="BI244" s="21"/>
      <c r="BJ2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5" spans="1:62" ht="16" hidden="1" customHeight="1">
      <c r="A245" s="21">
        <v>2126</v>
      </c>
      <c r="B245" s="21" t="s">
        <v>26</v>
      </c>
      <c r="C245" s="21" t="s">
        <v>527</v>
      </c>
      <c r="D245" s="21" t="s">
        <v>364</v>
      </c>
      <c r="E245" s="21" t="s">
        <v>525</v>
      </c>
      <c r="F245" s="25" t="str">
        <f>IF(ISBLANK(Table2[[#This Row],[unique_id]]), "", Table2[[#This Row],[unique_id]])</f>
        <v>graph_break</v>
      </c>
      <c r="G245" s="21" t="s">
        <v>526</v>
      </c>
      <c r="H245" s="21" t="s">
        <v>229</v>
      </c>
      <c r="I245" s="21" t="s">
        <v>141</v>
      </c>
      <c r="T245" s="27"/>
      <c r="U245" s="21" t="s">
        <v>523</v>
      </c>
      <c r="V245" s="22"/>
      <c r="W245" s="22"/>
      <c r="X245" s="22"/>
      <c r="Y245" s="22"/>
      <c r="AG245" s="22"/>
      <c r="AH245" s="22"/>
      <c r="AJ245" s="21" t="str">
        <f>IF(ISBLANK(AI245),  "", _xlfn.CONCAT("haas/entity/sensor/", LOWER(C245), "/", E245, "/config"))</f>
        <v/>
      </c>
      <c r="AK245" s="21" t="str">
        <f>IF(ISBLANK(AI245),  "", _xlfn.CONCAT(LOWER(C245), "/", E245))</f>
        <v/>
      </c>
      <c r="AS245" s="21"/>
      <c r="AT245" s="23"/>
      <c r="AU245" s="22"/>
      <c r="AV2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5" s="21" t="str">
        <f>IF(ISBLANK(Table2[[#This Row],[device_model]]), "", Table2[[#This Row],[device_suggested_area]])</f>
        <v/>
      </c>
      <c r="BC245" s="22"/>
      <c r="BH245" s="21"/>
      <c r="BI245" s="21"/>
      <c r="BJ2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6" spans="1:62" ht="16" hidden="1" customHeight="1">
      <c r="A246" s="21">
        <v>2127</v>
      </c>
      <c r="B246" s="21" t="s">
        <v>26</v>
      </c>
      <c r="C246" s="21" t="s">
        <v>948</v>
      </c>
      <c r="D246" s="21" t="s">
        <v>27</v>
      </c>
      <c r="E246" s="21" t="s">
        <v>934</v>
      </c>
      <c r="F246" s="25" t="str">
        <f>IF(ISBLANK(Table2[[#This Row],[unique_id]]), "", Table2[[#This Row],[unique_id]])</f>
        <v>lights_energy_daily</v>
      </c>
      <c r="G246" s="21" t="s">
        <v>961</v>
      </c>
      <c r="H246" s="21" t="s">
        <v>229</v>
      </c>
      <c r="I246" s="21" t="s">
        <v>141</v>
      </c>
      <c r="M246" s="21" t="s">
        <v>136</v>
      </c>
      <c r="T246" s="27"/>
      <c r="U246" s="21" t="s">
        <v>523</v>
      </c>
      <c r="V246" s="22"/>
      <c r="W246" s="22"/>
      <c r="X246" s="22"/>
      <c r="Y246" s="22"/>
      <c r="AC246" s="21" t="s">
        <v>359</v>
      </c>
      <c r="AE246" s="21" t="s">
        <v>252</v>
      </c>
      <c r="AG246" s="22"/>
      <c r="AH246" s="22"/>
      <c r="AJ246" s="21" t="str">
        <f>IF(ISBLANK(AI246),  "", _xlfn.CONCAT("haas/entity/sensor/", LOWER(C246), "/", E246, "/config"))</f>
        <v/>
      </c>
      <c r="AK246" s="21" t="str">
        <f>IF(ISBLANK(AI246),  "", _xlfn.CONCAT(LOWER(C246), "/", E246))</f>
        <v/>
      </c>
      <c r="AS246" s="21"/>
      <c r="AT246" s="23"/>
      <c r="AU246" s="22"/>
      <c r="AV2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6" s="21" t="str">
        <f>IF(ISBLANK(Table2[[#This Row],[device_model]]), "", Table2[[#This Row],[device_suggested_area]])</f>
        <v/>
      </c>
      <c r="BC246" s="22"/>
      <c r="BH246" s="21"/>
      <c r="BI246" s="21"/>
      <c r="BJ2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7" spans="1:62" ht="16" hidden="1" customHeight="1">
      <c r="A247" s="21">
        <v>2128</v>
      </c>
      <c r="B247" s="21" t="s">
        <v>26</v>
      </c>
      <c r="C247" s="21" t="s">
        <v>948</v>
      </c>
      <c r="D247" s="21" t="s">
        <v>27</v>
      </c>
      <c r="E247" s="21" t="s">
        <v>935</v>
      </c>
      <c r="F247" s="25" t="str">
        <f>IF(ISBLANK(Table2[[#This Row],[unique_id]]), "", Table2[[#This Row],[unique_id]])</f>
        <v>fans_energy_daily</v>
      </c>
      <c r="G247" s="21" t="s">
        <v>960</v>
      </c>
      <c r="H247" s="21" t="s">
        <v>229</v>
      </c>
      <c r="I247" s="21" t="s">
        <v>141</v>
      </c>
      <c r="M247" s="21" t="s">
        <v>136</v>
      </c>
      <c r="T247" s="27"/>
      <c r="U247" s="21" t="s">
        <v>523</v>
      </c>
      <c r="V247" s="22"/>
      <c r="W247" s="22"/>
      <c r="X247" s="22"/>
      <c r="Y247" s="22"/>
      <c r="AC247" s="21" t="s">
        <v>359</v>
      </c>
      <c r="AE247" s="21" t="s">
        <v>252</v>
      </c>
      <c r="AG247" s="22"/>
      <c r="AH247" s="22"/>
      <c r="AJ247" s="21" t="str">
        <f>IF(ISBLANK(AI247),  "", _xlfn.CONCAT("haas/entity/sensor/", LOWER(C247), "/", E247, "/config"))</f>
        <v/>
      </c>
      <c r="AK247" s="21" t="str">
        <f>IF(ISBLANK(AI247),  "", _xlfn.CONCAT(LOWER(C247), "/", E247))</f>
        <v/>
      </c>
      <c r="AS247" s="21"/>
      <c r="AT247" s="23"/>
      <c r="AU247" s="22"/>
      <c r="AV2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7" s="21" t="str">
        <f>IF(ISBLANK(Table2[[#This Row],[device_model]]), "", Table2[[#This Row],[device_suggested_area]])</f>
        <v/>
      </c>
      <c r="BC247" s="22"/>
      <c r="BH247" s="21"/>
      <c r="BI247" s="21"/>
      <c r="BJ2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8" spans="1:62" ht="16" hidden="1" customHeight="1">
      <c r="A248" s="21">
        <v>2129</v>
      </c>
      <c r="B248" s="21" t="s">
        <v>26</v>
      </c>
      <c r="C248" s="21" t="s">
        <v>948</v>
      </c>
      <c r="D248" s="21" t="s">
        <v>27</v>
      </c>
      <c r="E248" s="21" t="s">
        <v>1007</v>
      </c>
      <c r="F248" s="25" t="str">
        <f>IF(ISBLANK(Table2[[#This Row],[unique_id]]), "", Table2[[#This Row],[unique_id]])</f>
        <v>all_standby_energy_daily</v>
      </c>
      <c r="G248" s="21" t="s">
        <v>1027</v>
      </c>
      <c r="H248" s="21" t="s">
        <v>229</v>
      </c>
      <c r="I248" s="21" t="s">
        <v>141</v>
      </c>
      <c r="M248" s="21" t="s">
        <v>136</v>
      </c>
      <c r="T248" s="27"/>
      <c r="U248" s="21" t="s">
        <v>523</v>
      </c>
      <c r="V248" s="22"/>
      <c r="W248" s="22"/>
      <c r="X248" s="22"/>
      <c r="Y248" s="22"/>
      <c r="AC248" s="21" t="s">
        <v>359</v>
      </c>
      <c r="AE248" s="21" t="s">
        <v>252</v>
      </c>
      <c r="AG248" s="22"/>
      <c r="AH248" s="22"/>
      <c r="AK248" s="21" t="str">
        <f>IF(ISBLANK(AI248),  "", _xlfn.CONCAT(LOWER(C248), "/", E248))</f>
        <v/>
      </c>
      <c r="AS248" s="21"/>
      <c r="AT248" s="23"/>
      <c r="AU248" s="22"/>
      <c r="AV2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8" s="21" t="str">
        <f>IF(ISBLANK(Table2[[#This Row],[device_model]]), "", Table2[[#This Row],[device_suggested_area]])</f>
        <v/>
      </c>
      <c r="BC248" s="22"/>
      <c r="BH248" s="21"/>
      <c r="BI248" s="21"/>
      <c r="BJ2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49" spans="1:62" ht="16" hidden="1" customHeight="1">
      <c r="A249" s="21">
        <v>2130</v>
      </c>
      <c r="B249" s="21" t="s">
        <v>26</v>
      </c>
      <c r="C249" s="21" t="s">
        <v>948</v>
      </c>
      <c r="D249" s="21" t="s">
        <v>27</v>
      </c>
      <c r="E249" s="21" t="s">
        <v>1329</v>
      </c>
      <c r="F249" s="25" t="str">
        <f>IF(ISBLANK(Table2[[#This Row],[unique_id]]), "", Table2[[#This Row],[unique_id]])</f>
        <v>coffee_machine_energy_daily</v>
      </c>
      <c r="G249" s="21" t="s">
        <v>135</v>
      </c>
      <c r="H249" s="21" t="s">
        <v>229</v>
      </c>
      <c r="I249" s="21" t="s">
        <v>141</v>
      </c>
      <c r="M249" s="21" t="s">
        <v>136</v>
      </c>
      <c r="T249" s="27"/>
      <c r="U249" s="21" t="s">
        <v>523</v>
      </c>
      <c r="V249" s="22"/>
      <c r="W249" s="22"/>
      <c r="X249" s="22"/>
      <c r="Y249" s="22"/>
      <c r="AC249" s="21" t="s">
        <v>359</v>
      </c>
      <c r="AE249" s="21" t="s">
        <v>252</v>
      </c>
      <c r="AG249" s="22"/>
      <c r="AH249" s="22"/>
      <c r="AJ249" s="21" t="str">
        <f>IF(ISBLANK(AI249),  "", _xlfn.CONCAT("haas/entity/sensor/", LOWER(C249), "/", E249, "/config"))</f>
        <v/>
      </c>
      <c r="AK249" s="21" t="str">
        <f>IF(ISBLANK(AI249),  "", _xlfn.CONCAT(LOWER(C249), "/", E249))</f>
        <v/>
      </c>
      <c r="AS249" s="21"/>
      <c r="AT249" s="23"/>
      <c r="AU249" s="22"/>
      <c r="AV2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49" s="21" t="str">
        <f>IF(ISBLANK(Table2[[#This Row],[device_model]]), "", Table2[[#This Row],[device_suggested_area]])</f>
        <v/>
      </c>
      <c r="BC249" s="22"/>
      <c r="BH249" s="21"/>
      <c r="BI249" s="21"/>
      <c r="BJ2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0" spans="1:62" ht="16" hidden="1" customHeight="1">
      <c r="A250" s="21">
        <v>2131</v>
      </c>
      <c r="B250" s="21" t="s">
        <v>26</v>
      </c>
      <c r="C250" s="21" t="s">
        <v>948</v>
      </c>
      <c r="D250" s="21" t="s">
        <v>27</v>
      </c>
      <c r="E250" s="21" t="s">
        <v>1330</v>
      </c>
      <c r="F250" s="25" t="str">
        <f>IF(ISBLANK(Table2[[#This Row],[unique_id]]), "", Table2[[#This Row],[unique_id]])</f>
        <v>battery_charger_energy_daily</v>
      </c>
      <c r="G250" s="21" t="s">
        <v>241</v>
      </c>
      <c r="H250" s="21" t="s">
        <v>229</v>
      </c>
      <c r="I250" s="21" t="s">
        <v>141</v>
      </c>
      <c r="M250" s="21" t="s">
        <v>136</v>
      </c>
      <c r="T250" s="27"/>
      <c r="U250" s="21" t="s">
        <v>523</v>
      </c>
      <c r="V250" s="22"/>
      <c r="W250" s="22"/>
      <c r="X250" s="22"/>
      <c r="Y250" s="22"/>
      <c r="AC250" s="21" t="s">
        <v>359</v>
      </c>
      <c r="AE250" s="21" t="s">
        <v>252</v>
      </c>
      <c r="AG250" s="22"/>
      <c r="AH250" s="22"/>
      <c r="AJ250" s="21" t="str">
        <f>IF(ISBLANK(AI250),  "", _xlfn.CONCAT("haas/entity/sensor/", LOWER(C250), "/", E250, "/config"))</f>
        <v/>
      </c>
      <c r="AK250" s="21" t="str">
        <f>IF(ISBLANK(AI250),  "", _xlfn.CONCAT(LOWER(C250), "/", E250))</f>
        <v/>
      </c>
      <c r="AS250" s="21"/>
      <c r="AT250" s="23"/>
      <c r="AU250" s="22"/>
      <c r="AV2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0" s="21" t="str">
        <f>IF(ISBLANK(Table2[[#This Row],[device_model]]), "", Table2[[#This Row],[device_suggested_area]])</f>
        <v/>
      </c>
      <c r="BC250" s="22"/>
      <c r="BH250" s="21"/>
      <c r="BI250" s="21"/>
      <c r="BJ2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1" spans="1:62" ht="16" hidden="1" customHeight="1">
      <c r="A251" s="21">
        <v>2132</v>
      </c>
      <c r="B251" s="21" t="s">
        <v>26</v>
      </c>
      <c r="C251" s="21" t="s">
        <v>948</v>
      </c>
      <c r="D251" s="21" t="s">
        <v>27</v>
      </c>
      <c r="E251" s="21" t="s">
        <v>1331</v>
      </c>
      <c r="F251" s="25" t="str">
        <f>IF(ISBLANK(Table2[[#This Row],[unique_id]]), "", Table2[[#This Row],[unique_id]])</f>
        <v>vacuum_charger_energy_daily</v>
      </c>
      <c r="G251" s="21" t="s">
        <v>240</v>
      </c>
      <c r="H251" s="21" t="s">
        <v>229</v>
      </c>
      <c r="I251" s="21" t="s">
        <v>141</v>
      </c>
      <c r="M251" s="21" t="s">
        <v>136</v>
      </c>
      <c r="T251" s="27"/>
      <c r="U251" s="21" t="s">
        <v>523</v>
      </c>
      <c r="V251" s="22"/>
      <c r="W251" s="22"/>
      <c r="X251" s="22"/>
      <c r="Y251" s="22"/>
      <c r="AC251" s="21" t="s">
        <v>359</v>
      </c>
      <c r="AE251" s="21" t="s">
        <v>252</v>
      </c>
      <c r="AG251" s="22"/>
      <c r="AH251" s="22"/>
      <c r="AJ251" s="21" t="str">
        <f>IF(ISBLANK(AI251),  "", _xlfn.CONCAT("haas/entity/sensor/", LOWER(C251), "/", E251, "/config"))</f>
        <v/>
      </c>
      <c r="AK251" s="21" t="str">
        <f>IF(ISBLANK(AI251),  "", _xlfn.CONCAT(LOWER(C251), "/", E251))</f>
        <v/>
      </c>
      <c r="AS251" s="21"/>
      <c r="AT251" s="23"/>
      <c r="AU251" s="22"/>
      <c r="AV2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1" s="21" t="str">
        <f>IF(ISBLANK(Table2[[#This Row],[device_model]]), "", Table2[[#This Row],[device_suggested_area]])</f>
        <v/>
      </c>
      <c r="BC251" s="22"/>
      <c r="BH251" s="21"/>
      <c r="BI251" s="21"/>
      <c r="BJ2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2" spans="1:62" ht="16" hidden="1" customHeight="1">
      <c r="A252" s="21">
        <v>2133</v>
      </c>
      <c r="B252" s="21" t="s">
        <v>26</v>
      </c>
      <c r="C252" s="21" t="s">
        <v>948</v>
      </c>
      <c r="D252" s="21" t="s">
        <v>27</v>
      </c>
      <c r="E252" s="21" t="s">
        <v>1332</v>
      </c>
      <c r="F252" s="25" t="str">
        <f>IF(ISBLANK(Table2[[#This Row],[unique_id]]), "", Table2[[#This Row],[unique_id]])</f>
        <v>pool_filter_energy_daily</v>
      </c>
      <c r="G252" s="21" t="s">
        <v>350</v>
      </c>
      <c r="H252" s="21" t="s">
        <v>229</v>
      </c>
      <c r="I252" s="21" t="s">
        <v>141</v>
      </c>
      <c r="M252" s="21" t="s">
        <v>136</v>
      </c>
      <c r="T252" s="27"/>
      <c r="U252" s="21" t="s">
        <v>523</v>
      </c>
      <c r="V252" s="22"/>
      <c r="W252" s="22"/>
      <c r="X252" s="22"/>
      <c r="Y252" s="22"/>
      <c r="AC252" s="21" t="s">
        <v>359</v>
      </c>
      <c r="AE252" s="21" t="s">
        <v>252</v>
      </c>
      <c r="AG252" s="22"/>
      <c r="AH252" s="22"/>
      <c r="AJ252" s="21" t="str">
        <f>IF(ISBLANK(AI252),  "", _xlfn.CONCAT("haas/entity/sensor/", LOWER(C252), "/", E252, "/config"))</f>
        <v/>
      </c>
      <c r="AK252" s="21" t="str">
        <f>IF(ISBLANK(AI252),  "", _xlfn.CONCAT(LOWER(C252), "/", E252))</f>
        <v/>
      </c>
      <c r="AS252" s="21"/>
      <c r="AT252" s="23"/>
      <c r="AU252" s="22"/>
      <c r="AV2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2" s="21" t="str">
        <f>IF(ISBLANK(Table2[[#This Row],[device_model]]), "", Table2[[#This Row],[device_suggested_area]])</f>
        <v/>
      </c>
      <c r="BC252" s="22"/>
      <c r="BH252" s="21"/>
      <c r="BI252" s="21"/>
      <c r="BJ2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3" spans="1:62" ht="16" hidden="1" customHeight="1">
      <c r="A253" s="21">
        <v>2134</v>
      </c>
      <c r="B253" s="21" t="s">
        <v>26</v>
      </c>
      <c r="C253" s="21" t="s">
        <v>948</v>
      </c>
      <c r="D253" s="21" t="s">
        <v>27</v>
      </c>
      <c r="E253" s="21" t="s">
        <v>1333</v>
      </c>
      <c r="F253" s="25" t="str">
        <f>IF(ISBLANK(Table2[[#This Row],[unique_id]]), "", Table2[[#This Row],[unique_id]])</f>
        <v>water_booster_energy_daily</v>
      </c>
      <c r="G253" s="21" t="s">
        <v>532</v>
      </c>
      <c r="H253" s="21" t="s">
        <v>229</v>
      </c>
      <c r="I253" s="21" t="s">
        <v>141</v>
      </c>
      <c r="M253" s="21" t="s">
        <v>136</v>
      </c>
      <c r="T253" s="27"/>
      <c r="U253" s="21" t="s">
        <v>523</v>
      </c>
      <c r="V253" s="22"/>
      <c r="W253" s="22"/>
      <c r="X253" s="22"/>
      <c r="Y253" s="22"/>
      <c r="AC253" s="21" t="s">
        <v>359</v>
      </c>
      <c r="AE253" s="21" t="s">
        <v>252</v>
      </c>
      <c r="AG253" s="22"/>
      <c r="AH253" s="22"/>
      <c r="AJ253" s="21" t="str">
        <f>IF(ISBLANK(AI253),  "", _xlfn.CONCAT("haas/entity/sensor/", LOWER(C253), "/", E253, "/config"))</f>
        <v/>
      </c>
      <c r="AK253" s="21" t="str">
        <f>IF(ISBLANK(AI253),  "", _xlfn.CONCAT(LOWER(C253), "/", E253))</f>
        <v/>
      </c>
      <c r="AS253" s="21"/>
      <c r="AT253" s="23"/>
      <c r="AU253" s="22"/>
      <c r="AV2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3" s="21" t="str">
        <f>IF(ISBLANK(Table2[[#This Row],[device_model]]), "", Table2[[#This Row],[device_suggested_area]])</f>
        <v/>
      </c>
      <c r="BC253" s="22"/>
      <c r="BH253" s="21"/>
      <c r="BI253" s="21"/>
      <c r="BJ2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4" spans="1:62" ht="16" hidden="1" customHeight="1">
      <c r="A254" s="21">
        <v>2135</v>
      </c>
      <c r="B254" s="21" t="s">
        <v>26</v>
      </c>
      <c r="C254" s="21" t="s">
        <v>948</v>
      </c>
      <c r="D254" s="21" t="s">
        <v>27</v>
      </c>
      <c r="E254" s="21" t="s">
        <v>1334</v>
      </c>
      <c r="F254" s="25" t="str">
        <f>IF(ISBLANK(Table2[[#This Row],[unique_id]]), "", Table2[[#This Row],[unique_id]])</f>
        <v>dish_washer_energy_daily</v>
      </c>
      <c r="G254" s="21" t="s">
        <v>238</v>
      </c>
      <c r="H254" s="21" t="s">
        <v>229</v>
      </c>
      <c r="I254" s="21" t="s">
        <v>141</v>
      </c>
      <c r="M254" s="21" t="s">
        <v>136</v>
      </c>
      <c r="T254" s="27"/>
      <c r="U254" s="21" t="s">
        <v>523</v>
      </c>
      <c r="V254" s="22"/>
      <c r="W254" s="22"/>
      <c r="X254" s="22"/>
      <c r="Y254" s="22"/>
      <c r="AC254" s="21" t="s">
        <v>359</v>
      </c>
      <c r="AE254" s="21" t="s">
        <v>252</v>
      </c>
      <c r="AG254" s="22"/>
      <c r="AH254" s="22"/>
      <c r="AJ254" s="21" t="str">
        <f>IF(ISBLANK(AI254),  "", _xlfn.CONCAT("haas/entity/sensor/", LOWER(C254), "/", E254, "/config"))</f>
        <v/>
      </c>
      <c r="AK254" s="21" t="str">
        <f>IF(ISBLANK(AI254),  "", _xlfn.CONCAT(LOWER(C254), "/", E254))</f>
        <v/>
      </c>
      <c r="AS254" s="21"/>
      <c r="AT254" s="23"/>
      <c r="AU254" s="22"/>
      <c r="AV2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4" s="21" t="str">
        <f>IF(ISBLANK(Table2[[#This Row],[device_model]]), "", Table2[[#This Row],[device_suggested_area]])</f>
        <v/>
      </c>
      <c r="BC254" s="22"/>
      <c r="BH254" s="21"/>
      <c r="BI254" s="21"/>
      <c r="BJ2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5" spans="1:62" ht="16" hidden="1" customHeight="1">
      <c r="A255" s="21">
        <v>2136</v>
      </c>
      <c r="B255" s="21" t="s">
        <v>26</v>
      </c>
      <c r="C255" s="21" t="s">
        <v>948</v>
      </c>
      <c r="D255" s="21" t="s">
        <v>27</v>
      </c>
      <c r="E255" s="21" t="s">
        <v>1335</v>
      </c>
      <c r="F255" s="25" t="str">
        <f>IF(ISBLANK(Table2[[#This Row],[unique_id]]), "", Table2[[#This Row],[unique_id]])</f>
        <v>clothes_dryer_energy_daily</v>
      </c>
      <c r="G255" s="21" t="s">
        <v>239</v>
      </c>
      <c r="H255" s="21" t="s">
        <v>229</v>
      </c>
      <c r="I255" s="21" t="s">
        <v>141</v>
      </c>
      <c r="M255" s="21" t="s">
        <v>136</v>
      </c>
      <c r="T255" s="27"/>
      <c r="U255" s="21" t="s">
        <v>523</v>
      </c>
      <c r="V255" s="22"/>
      <c r="W255" s="22"/>
      <c r="X255" s="22"/>
      <c r="Y255" s="22"/>
      <c r="AC255" s="21" t="s">
        <v>359</v>
      </c>
      <c r="AE255" s="21" t="s">
        <v>252</v>
      </c>
      <c r="AG255" s="22"/>
      <c r="AH255" s="22"/>
      <c r="AJ255" s="21" t="str">
        <f>IF(ISBLANK(AI255),  "", _xlfn.CONCAT("haas/entity/sensor/", LOWER(C255), "/", E255, "/config"))</f>
        <v/>
      </c>
      <c r="AK255" s="21" t="str">
        <f>IF(ISBLANK(AI255),  "", _xlfn.CONCAT(LOWER(C255), "/", E255))</f>
        <v/>
      </c>
      <c r="AS255" s="21"/>
      <c r="AT255" s="23"/>
      <c r="AU255" s="22"/>
      <c r="AV2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5" s="21" t="str">
        <f>IF(ISBLANK(Table2[[#This Row],[device_model]]), "", Table2[[#This Row],[device_suggested_area]])</f>
        <v/>
      </c>
      <c r="BC255" s="22"/>
      <c r="BH255" s="21"/>
      <c r="BI255" s="21"/>
      <c r="BJ2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6" spans="1:62" ht="16" hidden="1" customHeight="1">
      <c r="A256" s="21">
        <v>2137</v>
      </c>
      <c r="B256" s="21" t="s">
        <v>26</v>
      </c>
      <c r="C256" s="21" t="s">
        <v>948</v>
      </c>
      <c r="D256" s="21" t="s">
        <v>27</v>
      </c>
      <c r="E256" s="21" t="s">
        <v>1336</v>
      </c>
      <c r="F256" s="25" t="str">
        <f>IF(ISBLANK(Table2[[#This Row],[unique_id]]), "", Table2[[#This Row],[unique_id]])</f>
        <v>washing_machine_energy_daily</v>
      </c>
      <c r="G256" s="21" t="s">
        <v>237</v>
      </c>
      <c r="H256" s="21" t="s">
        <v>229</v>
      </c>
      <c r="I256" s="21" t="s">
        <v>141</v>
      </c>
      <c r="M256" s="21" t="s">
        <v>136</v>
      </c>
      <c r="T256" s="27"/>
      <c r="U256" s="21" t="s">
        <v>523</v>
      </c>
      <c r="V256" s="22"/>
      <c r="W256" s="22"/>
      <c r="X256" s="22"/>
      <c r="Y256" s="22"/>
      <c r="AC256" s="21" t="s">
        <v>359</v>
      </c>
      <c r="AE256" s="21" t="s">
        <v>252</v>
      </c>
      <c r="AG256" s="22"/>
      <c r="AH256" s="22"/>
      <c r="AJ256" s="21" t="str">
        <f>IF(ISBLANK(AI256),  "", _xlfn.CONCAT("haas/entity/sensor/", LOWER(C256), "/", E256, "/config"))</f>
        <v/>
      </c>
      <c r="AK256" s="21" t="str">
        <f>IF(ISBLANK(AI256),  "", _xlfn.CONCAT(LOWER(C256), "/", E256))</f>
        <v/>
      </c>
      <c r="AS256" s="21"/>
      <c r="AT256" s="23"/>
      <c r="AU256" s="22"/>
      <c r="AV2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6" s="21" t="str">
        <f>IF(ISBLANK(Table2[[#This Row],[device_model]]), "", Table2[[#This Row],[device_suggested_area]])</f>
        <v/>
      </c>
      <c r="BC256" s="22"/>
      <c r="BH256" s="21"/>
      <c r="BI256" s="21"/>
      <c r="BJ2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7" spans="1:62" ht="16" hidden="1" customHeight="1">
      <c r="A257" s="21">
        <v>2138</v>
      </c>
      <c r="B257" s="21" t="s">
        <v>26</v>
      </c>
      <c r="C257" s="21" t="s">
        <v>948</v>
      </c>
      <c r="D257" s="21" t="s">
        <v>27</v>
      </c>
      <c r="E257" s="21" t="s">
        <v>953</v>
      </c>
      <c r="F257" s="25" t="str">
        <f>IF(ISBLANK(Table2[[#This Row],[unique_id]]), "", Table2[[#This Row],[unique_id]])</f>
        <v>kitchen_fridge_energy_daily</v>
      </c>
      <c r="G257" s="21" t="s">
        <v>233</v>
      </c>
      <c r="H257" s="21" t="s">
        <v>229</v>
      </c>
      <c r="I257" s="21" t="s">
        <v>141</v>
      </c>
      <c r="M257" s="21" t="s">
        <v>136</v>
      </c>
      <c r="T257" s="27"/>
      <c r="U257" s="21" t="s">
        <v>523</v>
      </c>
      <c r="V257" s="22"/>
      <c r="W257" s="22"/>
      <c r="X257" s="22"/>
      <c r="Y257" s="22"/>
      <c r="AC257" s="21" t="s">
        <v>359</v>
      </c>
      <c r="AE257" s="21" t="s">
        <v>252</v>
      </c>
      <c r="AG257" s="22"/>
      <c r="AH257" s="22"/>
      <c r="AJ257" s="21" t="str">
        <f>IF(ISBLANK(AI257),  "", _xlfn.CONCAT("haas/entity/sensor/", LOWER(C257), "/", E257, "/config"))</f>
        <v/>
      </c>
      <c r="AK257" s="21" t="str">
        <f>IF(ISBLANK(AI257),  "", _xlfn.CONCAT(LOWER(C257), "/", E257))</f>
        <v/>
      </c>
      <c r="AS257" s="21"/>
      <c r="AT257" s="23"/>
      <c r="AU257" s="22"/>
      <c r="AV2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7" s="21" t="str">
        <f>IF(ISBLANK(Table2[[#This Row],[device_model]]), "", Table2[[#This Row],[device_suggested_area]])</f>
        <v/>
      </c>
      <c r="BC257" s="22"/>
      <c r="BH257" s="21"/>
      <c r="BI257" s="21"/>
      <c r="BJ2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8" spans="1:62" ht="16" hidden="1" customHeight="1">
      <c r="A258" s="21">
        <v>2139</v>
      </c>
      <c r="B258" s="21" t="s">
        <v>26</v>
      </c>
      <c r="C258" s="21" t="s">
        <v>948</v>
      </c>
      <c r="D258" s="21" t="s">
        <v>27</v>
      </c>
      <c r="E258" s="21" t="s">
        <v>954</v>
      </c>
      <c r="F258" s="25" t="str">
        <f>IF(ISBLANK(Table2[[#This Row],[unique_id]]), "", Table2[[#This Row],[unique_id]])</f>
        <v>deck_freezer_energy_daily</v>
      </c>
      <c r="G258" s="21" t="s">
        <v>234</v>
      </c>
      <c r="H258" s="21" t="s">
        <v>229</v>
      </c>
      <c r="I258" s="21" t="s">
        <v>141</v>
      </c>
      <c r="M258" s="21" t="s">
        <v>136</v>
      </c>
      <c r="T258" s="27"/>
      <c r="U258" s="21" t="s">
        <v>523</v>
      </c>
      <c r="V258" s="22"/>
      <c r="W258" s="22"/>
      <c r="X258" s="22"/>
      <c r="Y258" s="22"/>
      <c r="AC258" s="21" t="s">
        <v>359</v>
      </c>
      <c r="AE258" s="21" t="s">
        <v>252</v>
      </c>
      <c r="AG258" s="22"/>
      <c r="AH258" s="22"/>
      <c r="AJ258" s="21" t="str">
        <f>IF(ISBLANK(AI258),  "", _xlfn.CONCAT("haas/entity/sensor/", LOWER(C258), "/", E258, "/config"))</f>
        <v/>
      </c>
      <c r="AK258" s="21" t="str">
        <f>IF(ISBLANK(AI258),  "", _xlfn.CONCAT(LOWER(C258), "/", E258))</f>
        <v/>
      </c>
      <c r="AS258" s="21"/>
      <c r="AT258" s="23"/>
      <c r="AU258" s="22"/>
      <c r="AV2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8" s="21" t="str">
        <f>IF(ISBLANK(Table2[[#This Row],[device_model]]), "", Table2[[#This Row],[device_suggested_area]])</f>
        <v/>
      </c>
      <c r="BC258" s="22"/>
      <c r="BH258" s="21"/>
      <c r="BI258" s="21"/>
      <c r="BJ2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59" spans="1:62" ht="16" hidden="1" customHeight="1">
      <c r="A259" s="21">
        <v>2140</v>
      </c>
      <c r="B259" s="21" t="s">
        <v>26</v>
      </c>
      <c r="C259" s="21" t="s">
        <v>948</v>
      </c>
      <c r="D259" s="21" t="s">
        <v>27</v>
      </c>
      <c r="E259" s="21" t="s">
        <v>1337</v>
      </c>
      <c r="F259" s="25" t="str">
        <f>IF(ISBLANK(Table2[[#This Row],[unique_id]]), "", Table2[[#This Row],[unique_id]])</f>
        <v>towel_rails_energy_daily</v>
      </c>
      <c r="G259" s="21" t="s">
        <v>535</v>
      </c>
      <c r="H259" s="21" t="s">
        <v>229</v>
      </c>
      <c r="I259" s="21" t="s">
        <v>141</v>
      </c>
      <c r="M259" s="21" t="s">
        <v>136</v>
      </c>
      <c r="T259" s="27"/>
      <c r="U259" s="21" t="s">
        <v>523</v>
      </c>
      <c r="V259" s="22"/>
      <c r="W259" s="22"/>
      <c r="X259" s="22"/>
      <c r="Y259" s="22"/>
      <c r="AC259" s="21" t="s">
        <v>359</v>
      </c>
      <c r="AE259" s="21" t="s">
        <v>252</v>
      </c>
      <c r="AG259" s="22"/>
      <c r="AH259" s="22"/>
      <c r="AJ259" s="21" t="str">
        <f>IF(ISBLANK(AI259),  "", _xlfn.CONCAT("haas/entity/sensor/", LOWER(C259), "/", E259, "/config"))</f>
        <v/>
      </c>
      <c r="AK259" s="21" t="str">
        <f>IF(ISBLANK(AI259),  "", _xlfn.CONCAT(LOWER(C259), "/", E259))</f>
        <v/>
      </c>
      <c r="AS259" s="21"/>
      <c r="AT259" s="23"/>
      <c r="AU259" s="22"/>
      <c r="AV2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59" s="21" t="str">
        <f>IF(ISBLANK(Table2[[#This Row],[device_model]]), "", Table2[[#This Row],[device_suggested_area]])</f>
        <v/>
      </c>
      <c r="BC259" s="22"/>
      <c r="BH259" s="21"/>
      <c r="BI259" s="21"/>
      <c r="BJ2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0" spans="1:62" ht="16" hidden="1" customHeight="1">
      <c r="A260" s="21">
        <v>2141</v>
      </c>
      <c r="B260" s="21" t="s">
        <v>26</v>
      </c>
      <c r="C260" s="21" t="s">
        <v>948</v>
      </c>
      <c r="D260" s="21" t="s">
        <v>27</v>
      </c>
      <c r="E260" s="21" t="s">
        <v>955</v>
      </c>
      <c r="F260" s="25" t="str">
        <f>IF(ISBLANK(Table2[[#This Row],[unique_id]]), "", Table2[[#This Row],[unique_id]])</f>
        <v>study_outlet_energy_daily</v>
      </c>
      <c r="G260" s="21" t="s">
        <v>236</v>
      </c>
      <c r="H260" s="21" t="s">
        <v>229</v>
      </c>
      <c r="I260" s="21" t="s">
        <v>141</v>
      </c>
      <c r="M260" s="21" t="s">
        <v>136</v>
      </c>
      <c r="T260" s="27"/>
      <c r="U260" s="21" t="s">
        <v>523</v>
      </c>
      <c r="V260" s="22"/>
      <c r="W260" s="22"/>
      <c r="X260" s="22"/>
      <c r="Y260" s="22"/>
      <c r="AC260" s="21" t="s">
        <v>359</v>
      </c>
      <c r="AE260" s="21" t="s">
        <v>252</v>
      </c>
      <c r="AG260" s="22"/>
      <c r="AH260" s="22"/>
      <c r="AJ260" s="21" t="str">
        <f>IF(ISBLANK(AI260),  "", _xlfn.CONCAT("haas/entity/sensor/", LOWER(C260), "/", E260, "/config"))</f>
        <v/>
      </c>
      <c r="AK260" s="21" t="str">
        <f>IF(ISBLANK(AI260),  "", _xlfn.CONCAT(LOWER(C260), "/", E260))</f>
        <v/>
      </c>
      <c r="AS260" s="21"/>
      <c r="AT260" s="23"/>
      <c r="AU260" s="22"/>
      <c r="AV2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0" s="21" t="str">
        <f>IF(ISBLANK(Table2[[#This Row],[device_model]]), "", Table2[[#This Row],[device_suggested_area]])</f>
        <v/>
      </c>
      <c r="BC260" s="22"/>
      <c r="BH260" s="21"/>
      <c r="BI260" s="21"/>
      <c r="BJ2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1" spans="1:62" ht="16" hidden="1" customHeight="1">
      <c r="A261" s="21">
        <v>2142</v>
      </c>
      <c r="B261" s="21" t="s">
        <v>26</v>
      </c>
      <c r="C261" s="21" t="s">
        <v>948</v>
      </c>
      <c r="D261" s="21" t="s">
        <v>27</v>
      </c>
      <c r="E261" s="21" t="s">
        <v>956</v>
      </c>
      <c r="F261" s="25" t="str">
        <f>IF(ISBLANK(Table2[[#This Row],[unique_id]]), "", Table2[[#This Row],[unique_id]])</f>
        <v>office_outlet_energy_daily</v>
      </c>
      <c r="G261" s="21" t="s">
        <v>235</v>
      </c>
      <c r="H261" s="21" t="s">
        <v>229</v>
      </c>
      <c r="I261" s="21" t="s">
        <v>141</v>
      </c>
      <c r="M261" s="21" t="s">
        <v>136</v>
      </c>
      <c r="T261" s="27"/>
      <c r="U261" s="21" t="s">
        <v>523</v>
      </c>
      <c r="V261" s="22"/>
      <c r="W261" s="22"/>
      <c r="X261" s="22"/>
      <c r="Y261" s="22"/>
      <c r="AC261" s="21" t="s">
        <v>359</v>
      </c>
      <c r="AE261" s="21" t="s">
        <v>252</v>
      </c>
      <c r="AG261" s="22"/>
      <c r="AH261" s="22"/>
      <c r="AJ261" s="21" t="str">
        <f>IF(ISBLANK(AI261),  "", _xlfn.CONCAT("haas/entity/sensor/", LOWER(C261), "/", E261, "/config"))</f>
        <v/>
      </c>
      <c r="AK261" s="21" t="str">
        <f>IF(ISBLANK(AI261),  "", _xlfn.CONCAT(LOWER(C261), "/", E261))</f>
        <v/>
      </c>
      <c r="AS261" s="21"/>
      <c r="AT261" s="23"/>
      <c r="AU261" s="22"/>
      <c r="AV2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1" s="21" t="str">
        <f>IF(ISBLANK(Table2[[#This Row],[device_model]]), "", Table2[[#This Row],[device_suggested_area]])</f>
        <v/>
      </c>
      <c r="BC261" s="22"/>
      <c r="BH261" s="21"/>
      <c r="BI261" s="21"/>
      <c r="BJ2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2" spans="1:62" ht="16" hidden="1" customHeight="1">
      <c r="A262" s="21">
        <v>2143</v>
      </c>
      <c r="B262" s="21" t="s">
        <v>26</v>
      </c>
      <c r="C262" s="21" t="s">
        <v>948</v>
      </c>
      <c r="D262" s="21" t="s">
        <v>27</v>
      </c>
      <c r="E262" s="21" t="s">
        <v>967</v>
      </c>
      <c r="F262" s="25" t="str">
        <f>IF(ISBLANK(Table2[[#This Row],[unique_id]]), "", Table2[[#This Row],[unique_id]])</f>
        <v>audio_visual_devices_energy_daily</v>
      </c>
      <c r="G262" s="21" t="s">
        <v>966</v>
      </c>
      <c r="H262" s="21" t="s">
        <v>229</v>
      </c>
      <c r="I262" s="21" t="s">
        <v>141</v>
      </c>
      <c r="M262" s="21" t="s">
        <v>136</v>
      </c>
      <c r="T262" s="27"/>
      <c r="U262" s="21" t="s">
        <v>523</v>
      </c>
      <c r="V262" s="22"/>
      <c r="W262" s="22"/>
      <c r="X262" s="22"/>
      <c r="Y262" s="22"/>
      <c r="AC262" s="21" t="s">
        <v>359</v>
      </c>
      <c r="AE262" s="21" t="s">
        <v>252</v>
      </c>
      <c r="AG262" s="22"/>
      <c r="AH262" s="22"/>
      <c r="AJ262" s="21" t="str">
        <f>IF(ISBLANK(AI262),  "", _xlfn.CONCAT("haas/entity/sensor/", LOWER(C262), "/", E262, "/config"))</f>
        <v/>
      </c>
      <c r="AK262" s="21" t="str">
        <f>IF(ISBLANK(AI262),  "", _xlfn.CONCAT(LOWER(C262), "/", E262))</f>
        <v/>
      </c>
      <c r="AS262" s="21"/>
      <c r="AT262" s="23"/>
      <c r="AU262" s="22"/>
      <c r="AV2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2" s="21" t="str">
        <f>IF(ISBLANK(Table2[[#This Row],[device_model]]), "", Table2[[#This Row],[device_suggested_area]])</f>
        <v/>
      </c>
      <c r="BC262" s="22"/>
      <c r="BH262" s="21"/>
      <c r="BI262" s="21"/>
      <c r="BJ2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3" spans="1:62" ht="16" hidden="1" customHeight="1">
      <c r="A263" s="21">
        <v>2144</v>
      </c>
      <c r="B263" s="21" t="s">
        <v>26</v>
      </c>
      <c r="C263" s="21" t="s">
        <v>948</v>
      </c>
      <c r="D263" s="21" t="s">
        <v>27</v>
      </c>
      <c r="E263" s="21" t="s">
        <v>938</v>
      </c>
      <c r="F263" s="25" t="str">
        <f>IF(ISBLANK(Table2[[#This Row],[unique_id]]), "", Table2[[#This Row],[unique_id]])</f>
        <v>servers_network_energy_daily</v>
      </c>
      <c r="G263" s="21" t="s">
        <v>931</v>
      </c>
      <c r="H263" s="21" t="s">
        <v>229</v>
      </c>
      <c r="I263" s="21" t="s">
        <v>141</v>
      </c>
      <c r="M263" s="21" t="s">
        <v>136</v>
      </c>
      <c r="T263" s="27"/>
      <c r="U263" s="21" t="s">
        <v>523</v>
      </c>
      <c r="V263" s="22"/>
      <c r="W263" s="22"/>
      <c r="X263" s="22"/>
      <c r="Y263" s="22"/>
      <c r="AC263" s="21" t="s">
        <v>359</v>
      </c>
      <c r="AE263" s="21" t="s">
        <v>252</v>
      </c>
      <c r="AG263" s="22"/>
      <c r="AH263" s="22"/>
      <c r="AJ263" s="21" t="str">
        <f>IF(ISBLANK(AI263),  "", _xlfn.CONCAT("haas/entity/sensor/", LOWER(C263), "/", E263, "/config"))</f>
        <v/>
      </c>
      <c r="AK263" s="21" t="str">
        <f>IF(ISBLANK(AI263),  "", _xlfn.CONCAT(LOWER(C263), "/", E263))</f>
        <v/>
      </c>
      <c r="AS263" s="21"/>
      <c r="AT263" s="23"/>
      <c r="AU263" s="22"/>
      <c r="AV2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3" s="21" t="str">
        <f>IF(ISBLANK(Table2[[#This Row],[device_model]]), "", Table2[[#This Row],[device_suggested_area]])</f>
        <v/>
      </c>
      <c r="BC263" s="22"/>
      <c r="BH263" s="21"/>
      <c r="BI263" s="21"/>
      <c r="BJ2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4" spans="1:62" ht="16" hidden="1" customHeight="1">
      <c r="A264" s="21">
        <v>2145</v>
      </c>
      <c r="B264" s="21" t="s">
        <v>26</v>
      </c>
      <c r="C264" s="21" t="s">
        <v>527</v>
      </c>
      <c r="D264" s="21" t="s">
        <v>364</v>
      </c>
      <c r="E264" s="21" t="s">
        <v>363</v>
      </c>
      <c r="F264" s="25" t="str">
        <f>IF(ISBLANK(Table2[[#This Row],[unique_id]]), "", Table2[[#This Row],[unique_id]])</f>
        <v>column_break</v>
      </c>
      <c r="G264" s="21" t="s">
        <v>360</v>
      </c>
      <c r="H264" s="21" t="s">
        <v>229</v>
      </c>
      <c r="I264" s="21" t="s">
        <v>141</v>
      </c>
      <c r="M264" s="21" t="s">
        <v>361</v>
      </c>
      <c r="N264" s="21" t="s">
        <v>362</v>
      </c>
      <c r="T264" s="27"/>
      <c r="V264" s="22"/>
      <c r="W264" s="22"/>
      <c r="X264" s="22"/>
      <c r="Y264" s="22"/>
      <c r="AG264" s="22"/>
      <c r="AH264" s="22"/>
      <c r="AK264" s="21" t="str">
        <f>IF(ISBLANK(AI264),  "", _xlfn.CONCAT(LOWER(C264), "/", E264))</f>
        <v/>
      </c>
      <c r="AS264" s="21"/>
      <c r="AT264" s="23"/>
      <c r="AU264" s="22"/>
      <c r="AV2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64" s="21" t="str">
        <f>IF(ISBLANK(Table2[[#This Row],[device_model]]), "", Table2[[#This Row],[device_suggested_area]])</f>
        <v/>
      </c>
      <c r="BC264" s="22"/>
      <c r="BH264" s="21"/>
      <c r="BI264" s="21"/>
      <c r="BJ2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5" spans="1:62" ht="16" hidden="1" customHeight="1">
      <c r="A265" s="21">
        <v>2400</v>
      </c>
      <c r="B265" s="21" t="s">
        <v>26</v>
      </c>
      <c r="C265" s="21" t="s">
        <v>188</v>
      </c>
      <c r="D265" s="21" t="s">
        <v>27</v>
      </c>
      <c r="E265" s="21" t="s">
        <v>142</v>
      </c>
      <c r="F265" s="25" t="str">
        <f>IF(ISBLANK(Table2[[#This Row],[unique_id]]), "", Table2[[#This Row],[unique_id]])</f>
        <v>withings_weight_kg_graham</v>
      </c>
      <c r="G265" s="21" t="s">
        <v>309</v>
      </c>
      <c r="H265" s="21" t="s">
        <v>310</v>
      </c>
      <c r="I265" s="21" t="s">
        <v>143</v>
      </c>
      <c r="T265" s="27"/>
      <c r="V265" s="22"/>
      <c r="W265" s="22"/>
      <c r="X265" s="22"/>
      <c r="Y265" s="22"/>
      <c r="AG265" s="22"/>
      <c r="AH265" s="22"/>
      <c r="AJ265" s="21" t="str">
        <f>IF(ISBLANK(AI265),  "", _xlfn.CONCAT("haas/entity/sensor/", LOWER(C265), "/", E265, "/config"))</f>
        <v/>
      </c>
      <c r="AK265" s="21" t="str">
        <f>IF(ISBLANK(AI265),  "", _xlfn.CONCAT(LOWER(C265), "/", E265))</f>
        <v/>
      </c>
      <c r="AS265" s="21"/>
      <c r="AT265" s="23"/>
      <c r="AV2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withings-ensuite-scales</v>
      </c>
      <c r="AW2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Ensuite Scales</v>
      </c>
      <c r="AY265" s="21" t="str">
        <f>IF(ISBLANK(Table2[[#This Row],[device_model]]), "", Table2[[#This Row],[device_suggested_area]])</f>
        <v>Ensuite</v>
      </c>
      <c r="AZ265" s="21" t="s">
        <v>1248</v>
      </c>
      <c r="BA265" s="21" t="s">
        <v>429</v>
      </c>
      <c r="BB265" s="21" t="s">
        <v>188</v>
      </c>
      <c r="BC265" s="21" t="s">
        <v>430</v>
      </c>
      <c r="BD265" s="21" t="s">
        <v>428</v>
      </c>
      <c r="BG265" s="21" t="s">
        <v>440</v>
      </c>
      <c r="BH265" s="28" t="s">
        <v>509</v>
      </c>
      <c r="BI265" s="21"/>
      <c r="BJ2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"00:24:e4:af:5a:e6"]]</v>
      </c>
    </row>
    <row r="266" spans="1:62" ht="16" hidden="1" customHeight="1">
      <c r="A266" s="21">
        <v>1677</v>
      </c>
      <c r="B266" s="37" t="s">
        <v>26</v>
      </c>
      <c r="C266" s="37" t="s">
        <v>853</v>
      </c>
      <c r="D266" s="37" t="s">
        <v>27</v>
      </c>
      <c r="E266" s="37" t="s">
        <v>1282</v>
      </c>
      <c r="F266" s="39" t="str">
        <f>IF(ISBLANK(Table2[[#This Row],[unique_id]]), "", Table2[[#This Row],[unique_id]])</f>
        <v>landing_festoons_plug_temperature</v>
      </c>
      <c r="G266" s="37" t="s">
        <v>652</v>
      </c>
      <c r="H266" s="37" t="s">
        <v>139</v>
      </c>
      <c r="I266" s="37" t="s">
        <v>132</v>
      </c>
      <c r="J266" s="37"/>
      <c r="K266" s="37"/>
      <c r="L266" s="37"/>
      <c r="M266" s="37"/>
      <c r="N266" s="37"/>
      <c r="O266" s="40"/>
      <c r="P266" s="37"/>
      <c r="Q266" s="37"/>
      <c r="R266" s="37"/>
      <c r="S266" s="37"/>
      <c r="T266" s="38"/>
      <c r="U266" s="37"/>
      <c r="V266" s="40"/>
      <c r="W266" s="40"/>
      <c r="X266" s="40"/>
      <c r="Y266" s="40"/>
      <c r="Z266" s="40"/>
      <c r="AA266" s="40"/>
      <c r="AB266" s="37" t="s">
        <v>31</v>
      </c>
      <c r="AC266" s="37" t="s">
        <v>88</v>
      </c>
      <c r="AD266" s="37" t="s">
        <v>89</v>
      </c>
      <c r="AE266" s="37"/>
      <c r="AF266" s="37">
        <v>10</v>
      </c>
      <c r="AG266" s="40" t="s">
        <v>34</v>
      </c>
      <c r="AH266" s="40" t="s">
        <v>1087</v>
      </c>
      <c r="AI266" s="37"/>
      <c r="AJ266" s="37" t="str">
        <f>_xlfn.CONCAT("haas/entity/", Table2[[#This Row],[entity_namespace]], "/tasmota/",Table2[[#This Row],[unique_id]], "/config")</f>
        <v>haas/entity/sensor/tasmota/landing_festoons_plug_temperature/config</v>
      </c>
      <c r="AK266" s="37" t="str">
        <f>_xlfn.CONCAT("tasmota/device/", SUBSTITUTE(SUBSTITUTE(SUBSTITUTE(SUBSTITUTE(Table2[[#This Row],[unique_id]], "_energy_power", ""), "_energy_total", ""), "_temperature", ""), "_humidity", ""), "/tele/SENSOR")</f>
        <v>tasmota/device/landing_festoons_plug/tele/SENSOR</v>
      </c>
      <c r="AL266" s="37"/>
      <c r="AM266" s="37" t="str">
        <f>_xlfn.CONCAT("tasmota/device/", ,SUBSTITUTE(SUBSTITUTE(SUBSTITUTE(SUBSTITUTE(Table2[[#This Row],[unique_id]], "_energy_power", ""), "_energy_total", ""), "_temperature", ""), "_humidity", ""), "/tele/LWT")</f>
        <v>tasmota/device/landing_festoons_plug/tele/LWT</v>
      </c>
      <c r="AN266" s="37" t="s">
        <v>1107</v>
      </c>
      <c r="AO266" s="37" t="s">
        <v>1108</v>
      </c>
      <c r="AP266" s="37" t="s">
        <v>1096</v>
      </c>
      <c r="AQ266" s="37" t="s">
        <v>1097</v>
      </c>
      <c r="AR266" s="37" t="s">
        <v>1361</v>
      </c>
      <c r="AS266" s="37">
        <v>1</v>
      </c>
      <c r="AT266" s="42"/>
      <c r="AU266" s="37"/>
      <c r="AV2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sonoff-landing-festoons</v>
      </c>
      <c r="AW2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Festoons</v>
      </c>
      <c r="AX266" s="37"/>
      <c r="AY266" s="21" t="str">
        <f>IF(ISBLANK(Table2[[#This Row],[device_model]]), "", Table2[[#This Row],[device_suggested_area]])</f>
        <v>Landing</v>
      </c>
      <c r="AZ266" s="37" t="s">
        <v>895</v>
      </c>
      <c r="BA266" s="37" t="s">
        <v>1360</v>
      </c>
      <c r="BB266" s="37" t="s">
        <v>1358</v>
      </c>
      <c r="BC266" s="37" t="s">
        <v>1075</v>
      </c>
      <c r="BD266" s="37" t="s">
        <v>653</v>
      </c>
      <c r="BE266" s="37"/>
      <c r="BF266" s="37"/>
      <c r="BG266" s="37"/>
      <c r="BH266" s="37"/>
      <c r="BI266" s="37"/>
      <c r="BJ2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7" spans="1:62" ht="16" hidden="1" customHeight="1">
      <c r="A267" s="21">
        <v>1804</v>
      </c>
      <c r="B267" s="37" t="s">
        <v>26</v>
      </c>
      <c r="C267" s="37" t="s">
        <v>853</v>
      </c>
      <c r="D267" s="37" t="s">
        <v>134</v>
      </c>
      <c r="E267" s="37" t="s">
        <v>1339</v>
      </c>
      <c r="F267" s="39" t="str">
        <f>IF(ISBLANK(Table2[[#This Row],[unique_id]]), "", Table2[[#This Row],[unique_id]])</f>
        <v>ceiling_water_booster_plug</v>
      </c>
      <c r="G267" s="37" t="s">
        <v>532</v>
      </c>
      <c r="H267" s="37" t="s">
        <v>803</v>
      </c>
      <c r="I267" s="37" t="s">
        <v>132</v>
      </c>
      <c r="J267" s="37" t="str">
        <f>Table2[[#This Row],[friendly_name]]</f>
        <v>Water Booster</v>
      </c>
      <c r="K267" s="37"/>
      <c r="L267" s="37"/>
      <c r="M267" s="37" t="s">
        <v>268</v>
      </c>
      <c r="N267" s="37"/>
      <c r="O267" s="40" t="s">
        <v>959</v>
      </c>
      <c r="P267" s="37" t="s">
        <v>172</v>
      </c>
      <c r="Q267" s="37" t="s">
        <v>930</v>
      </c>
      <c r="R267" s="37" t="str">
        <f>Table2[[#This Row],[entity_domain]]</f>
        <v>Heating &amp; Cooling</v>
      </c>
      <c r="S267" s="37" t="s">
        <v>532</v>
      </c>
      <c r="T267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sensor.ceiling_water_booster_plug_energy_power
energy_sensor_id: sensor.ceiling_water_booster_plug_energy_total
</v>
      </c>
      <c r="U267" s="37"/>
      <c r="V267" s="40"/>
      <c r="W267" s="40"/>
      <c r="X267" s="40"/>
      <c r="Y267" s="40"/>
      <c r="Z267" s="40"/>
      <c r="AA267" s="56" t="s">
        <v>1355</v>
      </c>
      <c r="AB267" s="37"/>
      <c r="AC267" s="37"/>
      <c r="AD267" s="37"/>
      <c r="AE267" s="37" t="s">
        <v>531</v>
      </c>
      <c r="AF267" s="37">
        <v>10</v>
      </c>
      <c r="AG267" s="40" t="s">
        <v>34</v>
      </c>
      <c r="AH267" s="40" t="s">
        <v>1087</v>
      </c>
      <c r="AI267" s="37"/>
      <c r="AJ267" s="37" t="str">
        <f>_xlfn.CONCAT("haas/entity/", Table2[[#This Row],[entity_namespace]], "/tasmota/",Table2[[#This Row],[unique_id]], "/config")</f>
        <v>haas/entity/switch/tasmota/ceiling_water_booster_plug/config</v>
      </c>
      <c r="AK267" s="37" t="str">
        <f>_xlfn.CONCAT("tasmota/device/", SUBSTITUTE(SUBSTITUTE(SUBSTITUTE(SUBSTITUTE(Table2[[#This Row],[unique_id]], "_energy_power", ""), "_energy_total", ""), "_temperature", ""), "_humidity", ""), "/stat/POWER")</f>
        <v>tasmota/device/ceiling_water_booster_plug/stat/POWER</v>
      </c>
      <c r="AL267" s="37" t="str">
        <f>_xlfn.CONCAT("tasmota/device/",Table2[[#This Row],[unique_id]], "/cmnd/POWER")</f>
        <v>tasmota/device/ceiling_water_booster_plug/cmnd/POWER</v>
      </c>
      <c r="AM267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7" s="37" t="s">
        <v>1107</v>
      </c>
      <c r="AO267" s="37" t="s">
        <v>1108</v>
      </c>
      <c r="AP267" s="37" t="s">
        <v>1096</v>
      </c>
      <c r="AQ267" s="37" t="s">
        <v>1097</v>
      </c>
      <c r="AR267" s="37" t="s">
        <v>1178</v>
      </c>
      <c r="AS267" s="37">
        <v>1</v>
      </c>
      <c r="AT267" s="42" t="str">
        <f>HYPERLINK(_xlfn.CONCAT("http://", Table2[[#This Row],[connection_ip]], "/?"))</f>
        <v>http://10.0.6.100/?</v>
      </c>
      <c r="AU267" s="37"/>
      <c r="AV2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7" s="37"/>
      <c r="AY267" s="21" t="str">
        <f>IF(ISBLANK(Table2[[#This Row],[device_model]]), "", Table2[[#This Row],[device_suggested_area]])</f>
        <v>Ceiling</v>
      </c>
      <c r="AZ267" s="37" t="s">
        <v>532</v>
      </c>
      <c r="BA267" s="37" t="s">
        <v>530</v>
      </c>
      <c r="BB267" s="37" t="s">
        <v>1358</v>
      </c>
      <c r="BC267" s="37" t="s">
        <v>1075</v>
      </c>
      <c r="BD267" s="37" t="s">
        <v>442</v>
      </c>
      <c r="BE267" s="37"/>
      <c r="BF267" s="37"/>
      <c r="BG267" s="37" t="s">
        <v>472</v>
      </c>
      <c r="BH267" s="37" t="s">
        <v>529</v>
      </c>
      <c r="BI267" s="37" t="s">
        <v>1076</v>
      </c>
      <c r="BJ2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"ec:fa:bc:50:3e:02"], ["ip", "10.0.6.100"]]</v>
      </c>
    </row>
    <row r="268" spans="1:62" ht="16" hidden="1" customHeight="1">
      <c r="A268" s="21">
        <v>1805</v>
      </c>
      <c r="B268" s="37" t="s">
        <v>26</v>
      </c>
      <c r="C268" s="37" t="s">
        <v>853</v>
      </c>
      <c r="D268" s="37" t="s">
        <v>27</v>
      </c>
      <c r="E268" s="37" t="s">
        <v>1340</v>
      </c>
      <c r="F268" s="39" t="str">
        <f>IF(ISBLANK(Table2[[#This Row],[unique_id]]), "", Table2[[#This Row],[unique_id]])</f>
        <v>ceiling_water_booster_plug_energy_power</v>
      </c>
      <c r="G268" s="37" t="s">
        <v>1090</v>
      </c>
      <c r="H268" s="37" t="s">
        <v>803</v>
      </c>
      <c r="I268" s="37" t="s">
        <v>132</v>
      </c>
      <c r="J268" s="37"/>
      <c r="K268" s="37"/>
      <c r="L268" s="37"/>
      <c r="M268" s="37"/>
      <c r="N268" s="37"/>
      <c r="O268" s="40"/>
      <c r="P268" s="37"/>
      <c r="Q268" s="37"/>
      <c r="R268" s="37"/>
      <c r="S268" s="37"/>
      <c r="T268" s="38"/>
      <c r="U268" s="37"/>
      <c r="V268" s="40"/>
      <c r="W268" s="40"/>
      <c r="X268" s="40"/>
      <c r="Y268" s="40"/>
      <c r="Z268" s="40"/>
      <c r="AA268" s="40"/>
      <c r="AB268" s="37" t="s">
        <v>31</v>
      </c>
      <c r="AC268" s="37" t="s">
        <v>358</v>
      </c>
      <c r="AD268" s="37" t="s">
        <v>1088</v>
      </c>
      <c r="AE268" s="37"/>
      <c r="AF268" s="37">
        <v>10</v>
      </c>
      <c r="AG268" s="40" t="s">
        <v>34</v>
      </c>
      <c r="AH268" s="40" t="s">
        <v>1087</v>
      </c>
      <c r="AI268" s="37"/>
      <c r="AJ268" s="37" t="str">
        <f>_xlfn.CONCAT("haas/entity/", Table2[[#This Row],[entity_namespace]], "/tasmota/",Table2[[#This Row],[unique_id]], "/config")</f>
        <v>haas/entity/sensor/tasmota/ceiling_water_booster_plug_energy_power/config</v>
      </c>
      <c r="AK268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8" s="37"/>
      <c r="AM268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8" s="37" t="s">
        <v>1107</v>
      </c>
      <c r="AO268" s="37" t="s">
        <v>1108</v>
      </c>
      <c r="AP268" s="37" t="s">
        <v>1096</v>
      </c>
      <c r="AQ268" s="37" t="s">
        <v>1097</v>
      </c>
      <c r="AR268" s="37" t="s">
        <v>1352</v>
      </c>
      <c r="AS268" s="37">
        <v>1</v>
      </c>
      <c r="AT268" s="42"/>
      <c r="AU268" s="37"/>
      <c r="AV2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8" s="37"/>
      <c r="AY268" s="21" t="str">
        <f>IF(ISBLANK(Table2[[#This Row],[device_model]]), "", Table2[[#This Row],[device_suggested_area]])</f>
        <v>Ceiling</v>
      </c>
      <c r="AZ268" s="37" t="s">
        <v>532</v>
      </c>
      <c r="BA268" s="37" t="s">
        <v>530</v>
      </c>
      <c r="BB268" s="37" t="s">
        <v>1358</v>
      </c>
      <c r="BC268" s="37" t="s">
        <v>1075</v>
      </c>
      <c r="BD268" s="37" t="s">
        <v>442</v>
      </c>
      <c r="BE268" s="37"/>
      <c r="BF268" s="37"/>
      <c r="BG268" s="37"/>
      <c r="BH268" s="37"/>
      <c r="BI268" s="37"/>
      <c r="BJ2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69" spans="1:62" ht="16" hidden="1" customHeight="1">
      <c r="A269" s="21">
        <v>1806</v>
      </c>
      <c r="B269" s="37" t="s">
        <v>26</v>
      </c>
      <c r="C269" s="37" t="s">
        <v>853</v>
      </c>
      <c r="D269" s="37" t="s">
        <v>27</v>
      </c>
      <c r="E269" s="37" t="s">
        <v>1341</v>
      </c>
      <c r="F269" s="39" t="str">
        <f>IF(ISBLANK(Table2[[#This Row],[unique_id]]), "", Table2[[#This Row],[unique_id]])</f>
        <v>ceiling_water_booster_plug_energy_total</v>
      </c>
      <c r="G269" s="37" t="s">
        <v>1091</v>
      </c>
      <c r="H269" s="37" t="s">
        <v>803</v>
      </c>
      <c r="I269" s="37" t="s">
        <v>132</v>
      </c>
      <c r="J269" s="37"/>
      <c r="K269" s="37"/>
      <c r="L269" s="37"/>
      <c r="M269" s="37"/>
      <c r="N269" s="37"/>
      <c r="O269" s="40"/>
      <c r="P269" s="37"/>
      <c r="Q269" s="37"/>
      <c r="R269" s="37"/>
      <c r="S269" s="37"/>
      <c r="T269" s="38"/>
      <c r="U269" s="37"/>
      <c r="V269" s="40"/>
      <c r="W269" s="40"/>
      <c r="X269" s="40"/>
      <c r="Y269" s="40"/>
      <c r="Z269" s="40"/>
      <c r="AA269" s="40"/>
      <c r="AB269" s="37" t="s">
        <v>76</v>
      </c>
      <c r="AC269" s="37" t="s">
        <v>359</v>
      </c>
      <c r="AD269" s="37" t="s">
        <v>1089</v>
      </c>
      <c r="AE269" s="37"/>
      <c r="AF269" s="37">
        <v>10</v>
      </c>
      <c r="AG269" s="40" t="s">
        <v>34</v>
      </c>
      <c r="AH269" s="40" t="s">
        <v>1087</v>
      </c>
      <c r="AI269" s="37"/>
      <c r="AJ269" s="37" t="str">
        <f>_xlfn.CONCAT("haas/entity/", Table2[[#This Row],[entity_namespace]], "/tasmota/",Table2[[#This Row],[unique_id]], "/config")</f>
        <v>haas/entity/sensor/tasmota/ceiling_water_booster_plug_energy_total/config</v>
      </c>
      <c r="AK269" s="37" t="str">
        <f>_xlfn.CONCAT("tasmota/device/", SUBSTITUTE(SUBSTITUTE(SUBSTITUTE(SUBSTITUTE(Table2[[#This Row],[unique_id]], "_energy_power", ""), "_energy_total", ""), "_temperature", ""), "_humidity", ""), "/tele/SENSOR")</f>
        <v>tasmota/device/ceiling_water_booster_plug/tele/SENSOR</v>
      </c>
      <c r="AL269" s="37"/>
      <c r="AM269" s="37" t="str">
        <f>_xlfn.CONCAT("tasmota/device/", ,SUBSTITUTE(SUBSTITUTE(SUBSTITUTE(SUBSTITUTE(Table2[[#This Row],[unique_id]], "_energy_power", ""), "_energy_total", ""), "_temperature", ""), "_humidity", ""), "/tele/LWT")</f>
        <v>tasmota/device/ceiling_water_booster_plug/tele/LWT</v>
      </c>
      <c r="AN269" s="37" t="s">
        <v>1107</v>
      </c>
      <c r="AO269" s="37" t="s">
        <v>1108</v>
      </c>
      <c r="AP269" s="37" t="s">
        <v>1096</v>
      </c>
      <c r="AQ269" s="37" t="s">
        <v>1097</v>
      </c>
      <c r="AR269" s="37" t="s">
        <v>1353</v>
      </c>
      <c r="AS269" s="37">
        <v>1</v>
      </c>
      <c r="AT269" s="42"/>
      <c r="AU269" s="37"/>
      <c r="AV2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sonoff-ceiling-water-booster</v>
      </c>
      <c r="AW2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Water Booster</v>
      </c>
      <c r="AX269" s="37"/>
      <c r="AY269" s="21" t="str">
        <f>IF(ISBLANK(Table2[[#This Row],[device_model]]), "", Table2[[#This Row],[device_suggested_area]])</f>
        <v>Ceiling</v>
      </c>
      <c r="AZ269" s="37" t="s">
        <v>532</v>
      </c>
      <c r="BA269" s="37" t="s">
        <v>530</v>
      </c>
      <c r="BB269" s="37" t="s">
        <v>1358</v>
      </c>
      <c r="BC269" s="37" t="s">
        <v>1075</v>
      </c>
      <c r="BD269" s="37" t="s">
        <v>442</v>
      </c>
      <c r="BE269" s="37"/>
      <c r="BF269" s="37"/>
      <c r="BG269" s="37"/>
      <c r="BH269" s="37"/>
      <c r="BI269" s="37"/>
      <c r="BJ2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0" spans="1:62" ht="16" hidden="1" customHeight="1">
      <c r="A270" s="21">
        <v>1808</v>
      </c>
      <c r="B270" s="37" t="s">
        <v>26</v>
      </c>
      <c r="C270" s="37" t="s">
        <v>853</v>
      </c>
      <c r="D270" s="37" t="s">
        <v>134</v>
      </c>
      <c r="E270" s="37" t="s">
        <v>1347</v>
      </c>
      <c r="F270" s="39" t="str">
        <f>IF(ISBLANK(Table2[[#This Row],[unique_id]]), "", Table2[[#This Row],[unique_id]])</f>
        <v>garden_pool_filter_plug</v>
      </c>
      <c r="G270" s="37" t="s">
        <v>350</v>
      </c>
      <c r="H270" s="37" t="s">
        <v>803</v>
      </c>
      <c r="I270" s="37" t="s">
        <v>132</v>
      </c>
      <c r="J270" s="37" t="str">
        <f>Table2[[#This Row],[friendly_name]]</f>
        <v>Pool Filter</v>
      </c>
      <c r="K270" s="37"/>
      <c r="L270" s="37"/>
      <c r="M270" s="37" t="s">
        <v>268</v>
      </c>
      <c r="N270" s="37"/>
      <c r="O270" s="40" t="s">
        <v>959</v>
      </c>
      <c r="P270" s="37" t="s">
        <v>172</v>
      </c>
      <c r="Q270" s="37" t="s">
        <v>930</v>
      </c>
      <c r="R270" s="37" t="str">
        <f>Table2[[#This Row],[entity_domain]]</f>
        <v>Heating &amp; Cooling</v>
      </c>
      <c r="S270" s="37" t="s">
        <v>350</v>
      </c>
      <c r="T270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sensor.garden_pool_filter_plug_energy_power
energy_sensor_id: sensor.garden_pool_filter_plug_energy_total
</v>
      </c>
      <c r="U270" s="37"/>
      <c r="V270" s="40"/>
      <c r="W270" s="40"/>
      <c r="X270" s="40"/>
      <c r="Y270" s="40"/>
      <c r="Z270" s="40"/>
      <c r="AA270" s="56" t="s">
        <v>1355</v>
      </c>
      <c r="AB270" s="37"/>
      <c r="AC270" s="37"/>
      <c r="AD270" s="37"/>
      <c r="AE270" s="37" t="s">
        <v>1350</v>
      </c>
      <c r="AF270" s="37">
        <v>10</v>
      </c>
      <c r="AG270" s="40" t="s">
        <v>34</v>
      </c>
      <c r="AH270" s="40" t="s">
        <v>1087</v>
      </c>
      <c r="AI270" s="37"/>
      <c r="AJ270" s="37" t="str">
        <f>_xlfn.CONCAT("haas/entity/", Table2[[#This Row],[entity_namespace]], "/tasmota/",Table2[[#This Row],[unique_id]], "/config")</f>
        <v>haas/entity/switch/tasmota/garden_pool_filter_plug/config</v>
      </c>
      <c r="AK270" s="37" t="str">
        <f>_xlfn.CONCAT("tasmota/device/", SUBSTITUTE(SUBSTITUTE(SUBSTITUTE(SUBSTITUTE(Table2[[#This Row],[unique_id]], "_energy_power", ""), "_energy_total", ""), "_temperature", ""), "_humidity", ""), "/stat/POWER")</f>
        <v>tasmota/device/garden_pool_filter_plug/stat/POWER</v>
      </c>
      <c r="AL270" s="37" t="str">
        <f>_xlfn.CONCAT("tasmota/device/",Table2[[#This Row],[unique_id]], "/cmnd/POWER")</f>
        <v>tasmota/device/garden_pool_filter_plug/cmnd/POWER</v>
      </c>
      <c r="AM270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0" s="37" t="s">
        <v>1107</v>
      </c>
      <c r="AO270" s="37" t="s">
        <v>1108</v>
      </c>
      <c r="AP270" s="37" t="s">
        <v>1096</v>
      </c>
      <c r="AQ270" s="37" t="s">
        <v>1097</v>
      </c>
      <c r="AR270" s="37" t="s">
        <v>1178</v>
      </c>
      <c r="AS270" s="37">
        <v>1</v>
      </c>
      <c r="AT270" s="42" t="str">
        <f>HYPERLINK(_xlfn.CONCAT("http://", Table2[[#This Row],[connection_ip]], "/?"))</f>
        <v>http://10.0.6.106/?</v>
      </c>
      <c r="AU270" s="37"/>
      <c r="AV2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0" s="37"/>
      <c r="AY270" s="21" t="str">
        <f>IF(ISBLANK(Table2[[#This Row],[device_model]]), "", Table2[[#This Row],[device_suggested_area]])</f>
        <v>Garden</v>
      </c>
      <c r="AZ270" s="37" t="s">
        <v>350</v>
      </c>
      <c r="BA270" s="37" t="s">
        <v>530</v>
      </c>
      <c r="BB270" s="37" t="s">
        <v>1358</v>
      </c>
      <c r="BC270" s="37" t="s">
        <v>1075</v>
      </c>
      <c r="BD270" s="37" t="s">
        <v>672</v>
      </c>
      <c r="BE270" s="37"/>
      <c r="BF270" s="37"/>
      <c r="BG270" s="37" t="s">
        <v>472</v>
      </c>
      <c r="BH270" s="37" t="s">
        <v>1275</v>
      </c>
      <c r="BI270" s="37" t="s">
        <v>1274</v>
      </c>
      <c r="BJ2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"ec:fa:bc:50:61:07"], ["ip", "10.0.6.106"]]</v>
      </c>
    </row>
    <row r="271" spans="1:62" ht="16" hidden="1" customHeight="1">
      <c r="A271" s="21">
        <v>2505</v>
      </c>
      <c r="B271" s="21" t="s">
        <v>676</v>
      </c>
      <c r="C271" s="21" t="s">
        <v>151</v>
      </c>
      <c r="D271" s="21" t="s">
        <v>330</v>
      </c>
      <c r="E271" s="21" t="s">
        <v>873</v>
      </c>
      <c r="F271" s="25" t="str">
        <f>IF(ISBLANK(Table2[[#This Row],[unique_id]]), "", Table2[[#This Row],[unique_id]])</f>
        <v>network_refresh_zigbee_router_lqi</v>
      </c>
      <c r="G271" s="21" t="s">
        <v>874</v>
      </c>
      <c r="H271" s="21" t="s">
        <v>871</v>
      </c>
      <c r="I271" s="21" t="s">
        <v>307</v>
      </c>
      <c r="M271" s="21" t="s">
        <v>268</v>
      </c>
      <c r="T271" s="27"/>
      <c r="V271" s="22"/>
      <c r="W271" s="22"/>
      <c r="X271" s="22"/>
      <c r="Y271" s="22"/>
      <c r="AE271" s="21" t="s">
        <v>875</v>
      </c>
      <c r="AG271" s="22"/>
      <c r="AH271" s="22"/>
      <c r="AJ271" s="21" t="str">
        <f>IF(ISBLANK(AI271),  "", _xlfn.CONCAT("haas/entity/sensor/", LOWER(C271), "/", E271, "/config"))</f>
        <v/>
      </c>
      <c r="AK271" s="21" t="str">
        <f>IF(ISBLANK(AI271),  "", _xlfn.CONCAT(LOWER(C271), "/", E271))</f>
        <v/>
      </c>
      <c r="AR271" s="24"/>
      <c r="AS271" s="21"/>
      <c r="AT271" s="15"/>
      <c r="AU271" s="22"/>
      <c r="AV2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1" s="21" t="str">
        <f>IF(ISBLANK(Table2[[#This Row],[device_model]]), "", Table2[[#This Row],[device_suggested_area]])</f>
        <v/>
      </c>
      <c r="BC271" s="22"/>
      <c r="BH271" s="21"/>
      <c r="BI271" s="21"/>
      <c r="BJ2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2" spans="1:62" ht="16" hidden="1" customHeight="1">
      <c r="A272" s="21">
        <v>2506</v>
      </c>
      <c r="B272" s="21" t="s">
        <v>26</v>
      </c>
      <c r="C272" s="21" t="s">
        <v>537</v>
      </c>
      <c r="D272" s="21" t="s">
        <v>27</v>
      </c>
      <c r="E272" s="21" t="s">
        <v>865</v>
      </c>
      <c r="F272" s="25" t="str">
        <f>IF(ISBLANK(Table2[[#This Row],[unique_id]]), "", Table2[[#This Row],[unique_id]])</f>
        <v>template_driveway_repeater_linkquality_percentage</v>
      </c>
      <c r="G272" s="21" t="s">
        <v>858</v>
      </c>
      <c r="H272" s="21" t="s">
        <v>871</v>
      </c>
      <c r="I272" s="21" t="s">
        <v>307</v>
      </c>
      <c r="M272" s="21" t="s">
        <v>268</v>
      </c>
      <c r="T272" s="27"/>
      <c r="V272" s="22"/>
      <c r="W272" s="22"/>
      <c r="X272" s="22"/>
      <c r="Y272" s="22"/>
      <c r="AG272" s="22"/>
      <c r="AH272" s="22"/>
      <c r="AJ272" s="21" t="str">
        <f>IF(ISBLANK(AI272),  "", _xlfn.CONCAT("haas/entity/sensor/", LOWER(C272), "/", E272, "/config"))</f>
        <v/>
      </c>
      <c r="AK272" s="21" t="str">
        <f>IF(ISBLANK(AI272),  "", _xlfn.CONCAT(LOWER(C272), "/", E272))</f>
        <v/>
      </c>
      <c r="AR272" s="24"/>
      <c r="AS272" s="21"/>
      <c r="AT272" s="15"/>
      <c r="AU272" s="22"/>
      <c r="AV2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2" s="21" t="str">
        <f>IF(ISBLANK(Table2[[#This Row],[device_model]]), "", Table2[[#This Row],[device_suggested_area]])</f>
        <v/>
      </c>
      <c r="BC272" s="22"/>
      <c r="BH272" s="21"/>
      <c r="BI272" s="21"/>
      <c r="BJ2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3" spans="1:62" ht="16" hidden="1" customHeight="1">
      <c r="A273" s="21">
        <v>2507</v>
      </c>
      <c r="B273" s="21" t="s">
        <v>26</v>
      </c>
      <c r="C273" s="21" t="s">
        <v>537</v>
      </c>
      <c r="D273" s="21" t="s">
        <v>27</v>
      </c>
      <c r="E273" s="21" t="s">
        <v>866</v>
      </c>
      <c r="F273" s="25" t="str">
        <f>IF(ISBLANK(Table2[[#This Row],[unique_id]]), "", Table2[[#This Row],[unique_id]])</f>
        <v>template_landing_repeater_linkquality_percentage</v>
      </c>
      <c r="G273" s="21" t="s">
        <v>859</v>
      </c>
      <c r="H273" s="21" t="s">
        <v>871</v>
      </c>
      <c r="I273" s="21" t="s">
        <v>307</v>
      </c>
      <c r="M273" s="21" t="s">
        <v>268</v>
      </c>
      <c r="T273" s="27"/>
      <c r="V273" s="22"/>
      <c r="W273" s="22"/>
      <c r="X273" s="22"/>
      <c r="Y273" s="22"/>
      <c r="AG273" s="22"/>
      <c r="AH273" s="22"/>
      <c r="AJ273" s="21" t="str">
        <f>IF(ISBLANK(AI273),  "", _xlfn.CONCAT("haas/entity/sensor/", LOWER(C273), "/", E273, "/config"))</f>
        <v/>
      </c>
      <c r="AK273" s="21" t="str">
        <f>IF(ISBLANK(AI273),  "", _xlfn.CONCAT(LOWER(C273), "/", E273))</f>
        <v/>
      </c>
      <c r="AR273" s="24"/>
      <c r="AS273" s="21"/>
      <c r="AT273" s="15"/>
      <c r="AU273" s="22"/>
      <c r="AV2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3" s="21" t="str">
        <f>IF(ISBLANK(Table2[[#This Row],[device_model]]), "", Table2[[#This Row],[device_suggested_area]])</f>
        <v/>
      </c>
      <c r="BC273" s="22"/>
      <c r="BH273" s="21"/>
      <c r="BI273" s="21"/>
      <c r="BJ2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4" spans="1:62" ht="16" hidden="1" customHeight="1">
      <c r="A274" s="21">
        <v>2508</v>
      </c>
      <c r="B274" s="21" t="s">
        <v>26</v>
      </c>
      <c r="C274" s="21" t="s">
        <v>537</v>
      </c>
      <c r="D274" s="21" t="s">
        <v>27</v>
      </c>
      <c r="E274" s="21" t="s">
        <v>867</v>
      </c>
      <c r="F274" s="25" t="str">
        <f>IF(ISBLANK(Table2[[#This Row],[unique_id]]), "", Table2[[#This Row],[unique_id]])</f>
        <v>template_garden_repeater_linkquality_percentage</v>
      </c>
      <c r="G274" s="21" t="s">
        <v>857</v>
      </c>
      <c r="H274" s="21" t="s">
        <v>871</v>
      </c>
      <c r="I274" s="21" t="s">
        <v>307</v>
      </c>
      <c r="M274" s="21" t="s">
        <v>268</v>
      </c>
      <c r="T274" s="27"/>
      <c r="V274" s="22"/>
      <c r="W274" s="22"/>
      <c r="X274" s="22"/>
      <c r="Y274" s="22"/>
      <c r="AG274" s="22"/>
      <c r="AH274" s="22"/>
      <c r="AJ274" s="21" t="str">
        <f>IF(ISBLANK(AI274),  "", _xlfn.CONCAT("haas/entity/sensor/", LOWER(C274), "/", E274, "/config"))</f>
        <v/>
      </c>
      <c r="AK274" s="21" t="str">
        <f>IF(ISBLANK(AI274),  "", _xlfn.CONCAT(LOWER(C274), "/", E274))</f>
        <v/>
      </c>
      <c r="AR274" s="24"/>
      <c r="AS274" s="21"/>
      <c r="AT274" s="15"/>
      <c r="AU274" s="22"/>
      <c r="AV2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4" s="21" t="str">
        <f>IF(ISBLANK(Table2[[#This Row],[device_model]]), "", Table2[[#This Row],[device_suggested_area]])</f>
        <v/>
      </c>
      <c r="BC274" s="22"/>
      <c r="BH274" s="21"/>
      <c r="BI274" s="21"/>
      <c r="BJ2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5" spans="1:62" ht="16" hidden="1" customHeight="1">
      <c r="A275" s="21">
        <v>2509</v>
      </c>
      <c r="B275" s="21" t="s">
        <v>26</v>
      </c>
      <c r="C275" s="21" t="s">
        <v>409</v>
      </c>
      <c r="D275" s="21" t="s">
        <v>27</v>
      </c>
      <c r="E275" s="21" t="s">
        <v>869</v>
      </c>
      <c r="F275" s="25" t="str">
        <f>IF(ISBLANK(Table2[[#This Row],[unique_id]]), "", Table2[[#This Row],[unique_id]])</f>
        <v>template_kitchen_fan_outlet_linkquality_percentage</v>
      </c>
      <c r="G275" s="21" t="s">
        <v>761</v>
      </c>
      <c r="H275" s="21" t="s">
        <v>871</v>
      </c>
      <c r="I275" s="21" t="s">
        <v>307</v>
      </c>
      <c r="M275" s="21" t="s">
        <v>268</v>
      </c>
      <c r="T275" s="27"/>
      <c r="V275" s="22"/>
      <c r="W275" s="22"/>
      <c r="X275" s="22"/>
      <c r="Y275" s="22"/>
      <c r="AG275" s="22"/>
      <c r="AH275" s="22"/>
      <c r="AJ275" s="21" t="str">
        <f>IF(ISBLANK(AI275),  "", _xlfn.CONCAT("haas/entity/sensor/", LOWER(C275), "/", E275, "/config"))</f>
        <v/>
      </c>
      <c r="AK275" s="21" t="str">
        <f>IF(ISBLANK(AI275),  "", _xlfn.CONCAT(LOWER(C275), "/", E275))</f>
        <v/>
      </c>
      <c r="AR275" s="24"/>
      <c r="AS275" s="21"/>
      <c r="AT275" s="15"/>
      <c r="AU275" s="22"/>
      <c r="AV2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5" s="21" t="str">
        <f>IF(ISBLANK(Table2[[#This Row],[device_model]]), "", Table2[[#This Row],[device_suggested_area]])</f>
        <v/>
      </c>
      <c r="BC275" s="22"/>
      <c r="BH275" s="21"/>
      <c r="BI275" s="21"/>
      <c r="BJ2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6" spans="1:62" ht="16" hidden="1" customHeight="1">
      <c r="A276" s="21">
        <v>2510</v>
      </c>
      <c r="B276" s="21" t="s">
        <v>26</v>
      </c>
      <c r="C276" s="21" t="s">
        <v>409</v>
      </c>
      <c r="D276" s="21" t="s">
        <v>27</v>
      </c>
      <c r="E276" s="21" t="s">
        <v>868</v>
      </c>
      <c r="F276" s="25" t="str">
        <f>IF(ISBLANK(Table2[[#This Row],[unique_id]]), "", Table2[[#This Row],[unique_id]])</f>
        <v>template_deck_fans_outlet_linkquality_percentage</v>
      </c>
      <c r="G276" s="21" t="s">
        <v>762</v>
      </c>
      <c r="H276" s="21" t="s">
        <v>871</v>
      </c>
      <c r="I276" s="21" t="s">
        <v>307</v>
      </c>
      <c r="M276" s="21" t="s">
        <v>268</v>
      </c>
      <c r="T276" s="27"/>
      <c r="V276" s="22"/>
      <c r="W276" s="22"/>
      <c r="X276" s="22"/>
      <c r="Y276" s="22"/>
      <c r="AG276" s="22"/>
      <c r="AH276" s="22"/>
      <c r="AJ276" s="21" t="str">
        <f>IF(ISBLANK(AI276),  "", _xlfn.CONCAT("haas/entity/sensor/", LOWER(C276), "/", E276, "/config"))</f>
        <v/>
      </c>
      <c r="AK276" s="21" t="str">
        <f>IF(ISBLANK(AI276),  "", _xlfn.CONCAT(LOWER(C276), "/", E276))</f>
        <v/>
      </c>
      <c r="AR276" s="24"/>
      <c r="AS276" s="21"/>
      <c r="AT276" s="15"/>
      <c r="AU276" s="22"/>
      <c r="AV2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6" s="21" t="str">
        <f>IF(ISBLANK(Table2[[#This Row],[device_model]]), "", Table2[[#This Row],[device_suggested_area]])</f>
        <v/>
      </c>
      <c r="BC276" s="22"/>
      <c r="BH276" s="21"/>
      <c r="BI276" s="21"/>
      <c r="BJ2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7" spans="1:62" ht="16" hidden="1" customHeight="1">
      <c r="A277" s="21">
        <v>2511</v>
      </c>
      <c r="B277" s="21" t="s">
        <v>26</v>
      </c>
      <c r="C277" s="21" t="s">
        <v>409</v>
      </c>
      <c r="D277" s="21" t="s">
        <v>27</v>
      </c>
      <c r="E277" s="21" t="s">
        <v>870</v>
      </c>
      <c r="F277" s="25" t="str">
        <f>IF(ISBLANK(Table2[[#This Row],[unique_id]]), "", Table2[[#This Row],[unique_id]])</f>
        <v>template_edwin_wardrobe_outlet_linkquality_percentage</v>
      </c>
      <c r="G277" s="21" t="s">
        <v>863</v>
      </c>
      <c r="H277" s="21" t="s">
        <v>871</v>
      </c>
      <c r="I277" s="21" t="s">
        <v>307</v>
      </c>
      <c r="M277" s="21" t="s">
        <v>268</v>
      </c>
      <c r="T277" s="27"/>
      <c r="V277" s="22"/>
      <c r="W277" s="22"/>
      <c r="X277" s="22"/>
      <c r="Y277" s="22"/>
      <c r="AG277" s="22"/>
      <c r="AH277" s="22"/>
      <c r="AJ277" s="21" t="str">
        <f>IF(ISBLANK(AI277),  "", _xlfn.CONCAT("haas/entity/sensor/", LOWER(C277), "/", E277, "/config"))</f>
        <v/>
      </c>
      <c r="AK277" s="21" t="str">
        <f>IF(ISBLANK(AI277),  "", _xlfn.CONCAT(LOWER(C277), "/", E277))</f>
        <v/>
      </c>
      <c r="AR277" s="24"/>
      <c r="AS277" s="21"/>
      <c r="AT277" s="15"/>
      <c r="AU277" s="22"/>
      <c r="AV2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7" s="21" t="str">
        <f>IF(ISBLANK(Table2[[#This Row],[device_model]]), "", Table2[[#This Row],[device_suggested_area]])</f>
        <v/>
      </c>
      <c r="BC277" s="22"/>
      <c r="BH277" s="21"/>
      <c r="BI277" s="21"/>
      <c r="BJ2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8" spans="1:62" ht="16" hidden="1" customHeight="1">
      <c r="A278" s="21">
        <v>1809</v>
      </c>
      <c r="B278" s="37" t="s">
        <v>26</v>
      </c>
      <c r="C278" s="37" t="s">
        <v>853</v>
      </c>
      <c r="D278" s="37" t="s">
        <v>27</v>
      </c>
      <c r="E278" s="37" t="s">
        <v>1348</v>
      </c>
      <c r="F278" s="39" t="str">
        <f>IF(ISBLANK(Table2[[#This Row],[unique_id]]), "", Table2[[#This Row],[unique_id]])</f>
        <v>garden_pool_filter_plug_energy_power</v>
      </c>
      <c r="G278" s="37" t="s">
        <v>1090</v>
      </c>
      <c r="H278" s="37" t="s">
        <v>803</v>
      </c>
      <c r="I278" s="37" t="s">
        <v>132</v>
      </c>
      <c r="J278" s="37"/>
      <c r="K278" s="37"/>
      <c r="L278" s="37"/>
      <c r="M278" s="37"/>
      <c r="N278" s="37"/>
      <c r="O278" s="40"/>
      <c r="P278" s="37"/>
      <c r="Q278" s="37"/>
      <c r="R278" s="37"/>
      <c r="S278" s="37"/>
      <c r="T278" s="38"/>
      <c r="U278" s="37"/>
      <c r="V278" s="40"/>
      <c r="W278" s="40"/>
      <c r="X278" s="40"/>
      <c r="Y278" s="40"/>
      <c r="Z278" s="40"/>
      <c r="AA278" s="40"/>
      <c r="AB278" s="37" t="s">
        <v>31</v>
      </c>
      <c r="AC278" s="37" t="s">
        <v>358</v>
      </c>
      <c r="AD278" s="37" t="s">
        <v>1088</v>
      </c>
      <c r="AE278" s="37"/>
      <c r="AF278" s="37">
        <v>10</v>
      </c>
      <c r="AG278" s="40" t="s">
        <v>34</v>
      </c>
      <c r="AH278" s="40" t="s">
        <v>1087</v>
      </c>
      <c r="AI278" s="37"/>
      <c r="AJ278" s="37" t="str">
        <f>_xlfn.CONCAT("haas/entity/", Table2[[#This Row],[entity_namespace]], "/tasmota/",Table2[[#This Row],[unique_id]], "/config")</f>
        <v>haas/entity/sensor/tasmota/garden_pool_filter_plug_energy_power/config</v>
      </c>
      <c r="AK278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78" s="37"/>
      <c r="AM278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78" s="37" t="s">
        <v>1107</v>
      </c>
      <c r="AO278" s="37" t="s">
        <v>1108</v>
      </c>
      <c r="AP278" s="37" t="s">
        <v>1096</v>
      </c>
      <c r="AQ278" s="37" t="s">
        <v>1097</v>
      </c>
      <c r="AR278" s="37" t="s">
        <v>1352</v>
      </c>
      <c r="AS278" s="37">
        <v>1</v>
      </c>
      <c r="AT278" s="42"/>
      <c r="AU278" s="37"/>
      <c r="AV2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78" s="37"/>
      <c r="AY278" s="21" t="str">
        <f>IF(ISBLANK(Table2[[#This Row],[device_model]]), "", Table2[[#This Row],[device_suggested_area]])</f>
        <v>Garden</v>
      </c>
      <c r="AZ278" s="37" t="s">
        <v>350</v>
      </c>
      <c r="BA278" s="37" t="s">
        <v>530</v>
      </c>
      <c r="BB278" s="37" t="s">
        <v>1358</v>
      </c>
      <c r="BC278" s="37" t="s">
        <v>1075</v>
      </c>
      <c r="BD278" s="37" t="s">
        <v>672</v>
      </c>
      <c r="BE278" s="37"/>
      <c r="BF278" s="37"/>
      <c r="BG278" s="37"/>
      <c r="BH278" s="37"/>
      <c r="BI278" s="37"/>
      <c r="BJ2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79" spans="1:62" ht="16" hidden="1" customHeight="1">
      <c r="A279" s="21">
        <v>2513</v>
      </c>
      <c r="B279" s="21" t="s">
        <v>26</v>
      </c>
      <c r="C279" s="21" t="s">
        <v>39</v>
      </c>
      <c r="D279" s="21" t="s">
        <v>27</v>
      </c>
      <c r="E279" s="21" t="s">
        <v>864</v>
      </c>
      <c r="F279" s="25" t="str">
        <f>IF(ISBLANK(Table2[[#This Row],[unique_id]]), "", Table2[[#This Row],[unique_id]])</f>
        <v>template_weatherstation_coms_signal_quality_percentage</v>
      </c>
      <c r="G279" s="21" t="s">
        <v>806</v>
      </c>
      <c r="H279" s="21" t="s">
        <v>872</v>
      </c>
      <c r="I279" s="21" t="s">
        <v>307</v>
      </c>
      <c r="M279" s="21" t="s">
        <v>136</v>
      </c>
      <c r="T279" s="27"/>
      <c r="V279" s="22"/>
      <c r="W279" s="22"/>
      <c r="X279" s="22"/>
      <c r="Y279" s="22"/>
      <c r="AG279" s="22"/>
      <c r="AH279" s="22"/>
      <c r="AR279" s="24"/>
      <c r="AS279" s="21"/>
      <c r="AT279" s="14"/>
      <c r="AU279" s="22"/>
      <c r="AV2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79" s="21" t="str">
        <f>IF(ISBLANK(Table2[[#This Row],[device_model]]), "", Table2[[#This Row],[device_suggested_area]])</f>
        <v/>
      </c>
      <c r="BC279" s="22"/>
      <c r="BH279" s="21"/>
      <c r="BI279" s="21"/>
      <c r="BJ2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0" spans="1:62" ht="16" hidden="1" customHeight="1">
      <c r="A280" s="21">
        <v>2514</v>
      </c>
      <c r="B280" s="21" t="s">
        <v>26</v>
      </c>
      <c r="C280" s="21" t="s">
        <v>527</v>
      </c>
      <c r="D280" s="21" t="s">
        <v>364</v>
      </c>
      <c r="E280" s="21" t="s">
        <v>363</v>
      </c>
      <c r="F280" s="25" t="str">
        <f>IF(ISBLANK(Table2[[#This Row],[unique_id]]), "", Table2[[#This Row],[unique_id]])</f>
        <v>column_break</v>
      </c>
      <c r="G280" s="21" t="s">
        <v>360</v>
      </c>
      <c r="H280" s="21" t="s">
        <v>872</v>
      </c>
      <c r="I280" s="21" t="s">
        <v>307</v>
      </c>
      <c r="M280" s="21" t="s">
        <v>361</v>
      </c>
      <c r="N280" s="21" t="s">
        <v>362</v>
      </c>
      <c r="T280" s="27"/>
      <c r="V280" s="22"/>
      <c r="W280" s="22"/>
      <c r="X280" s="22"/>
      <c r="Y280" s="22"/>
      <c r="AG280" s="22"/>
      <c r="AH280" s="22"/>
      <c r="AK280" s="21" t="str">
        <f>IF(ISBLANK(AI280),  "", _xlfn.CONCAT(LOWER(C280), "/", E280))</f>
        <v/>
      </c>
      <c r="AR280" s="24"/>
      <c r="AS280" s="21"/>
      <c r="AT280" s="15"/>
      <c r="AU280" s="22"/>
      <c r="AV2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0" s="21" t="str">
        <f>IF(ISBLANK(Table2[[#This Row],[device_model]]), "", Table2[[#This Row],[device_suggested_area]])</f>
        <v/>
      </c>
      <c r="BC280" s="22"/>
      <c r="BH280" s="21"/>
      <c r="BI280" s="21"/>
      <c r="BJ2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1" spans="1:62" ht="16" hidden="1" customHeight="1">
      <c r="A281" s="21">
        <v>2520</v>
      </c>
      <c r="B281" s="21" t="s">
        <v>26</v>
      </c>
      <c r="C281" s="21" t="s">
        <v>770</v>
      </c>
      <c r="D281" s="21" t="s">
        <v>27</v>
      </c>
      <c r="E281" s="21" t="s">
        <v>811</v>
      </c>
      <c r="F281" s="25" t="str">
        <f>IF(ISBLANK(Table2[[#This Row],[unique_id]]), "", Table2[[#This Row],[unique_id]])</f>
        <v>back_door_lock_battery</v>
      </c>
      <c r="G281" s="21" t="s">
        <v>797</v>
      </c>
      <c r="H281" s="21" t="s">
        <v>618</v>
      </c>
      <c r="I281" s="21" t="s">
        <v>307</v>
      </c>
      <c r="M281" s="21" t="s">
        <v>136</v>
      </c>
      <c r="T281" s="27"/>
      <c r="V281" s="22"/>
      <c r="W281" s="22"/>
      <c r="X281" s="22"/>
      <c r="Y281" s="22"/>
      <c r="AG281" s="22"/>
      <c r="AH281" s="22"/>
      <c r="AJ281" s="21" t="str">
        <f>IF(ISBLANK(AI281),  "", _xlfn.CONCAT("haas/entity/sensor/", LOWER(C281), "/", E281, "/config"))</f>
        <v/>
      </c>
      <c r="AK281" s="21" t="str">
        <f>IF(ISBLANK(AI281),  "", _xlfn.CONCAT(LOWER(C281), "/", E281))</f>
        <v/>
      </c>
      <c r="AS281" s="21"/>
      <c r="AT281" s="23"/>
      <c r="AU281" s="22"/>
      <c r="AV2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1" s="21" t="str">
        <f>IF(ISBLANK(Table2[[#This Row],[device_model]]), "", Table2[[#This Row],[device_suggested_area]])</f>
        <v/>
      </c>
      <c r="BC281" s="22"/>
      <c r="BH281" s="21"/>
      <c r="BI281" s="21"/>
      <c r="BJ2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2" spans="1:62" ht="16" hidden="1" customHeight="1">
      <c r="A282" s="21">
        <v>2521</v>
      </c>
      <c r="B282" s="21" t="s">
        <v>26</v>
      </c>
      <c r="C282" s="21" t="s">
        <v>770</v>
      </c>
      <c r="D282" s="21" t="s">
        <v>27</v>
      </c>
      <c r="E282" s="21" t="s">
        <v>812</v>
      </c>
      <c r="F282" s="25" t="str">
        <f>IF(ISBLANK(Table2[[#This Row],[unique_id]]), "", Table2[[#This Row],[unique_id]])</f>
        <v>front_door_lock_battery</v>
      </c>
      <c r="G282" s="21" t="s">
        <v>796</v>
      </c>
      <c r="H282" s="21" t="s">
        <v>618</v>
      </c>
      <c r="I282" s="21" t="s">
        <v>307</v>
      </c>
      <c r="M282" s="21" t="s">
        <v>136</v>
      </c>
      <c r="T282" s="27"/>
      <c r="V282" s="22"/>
      <c r="W282" s="22"/>
      <c r="X282" s="22"/>
      <c r="Y282" s="22"/>
      <c r="AG282" s="22"/>
      <c r="AH282" s="22"/>
      <c r="AJ282" s="21" t="str">
        <f>IF(ISBLANK(AI282),  "", _xlfn.CONCAT("haas/entity/sensor/", LOWER(C282), "/", E282, "/config"))</f>
        <v/>
      </c>
      <c r="AK282" s="21" t="str">
        <f>IF(ISBLANK(AI282),  "", _xlfn.CONCAT(LOWER(C282), "/", E282))</f>
        <v/>
      </c>
      <c r="AS282" s="21"/>
      <c r="AT282" s="23"/>
      <c r="AU282" s="22"/>
      <c r="AV2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2" s="21" t="str">
        <f>IF(ISBLANK(Table2[[#This Row],[device_model]]), "", Table2[[#This Row],[device_suggested_area]])</f>
        <v/>
      </c>
      <c r="BC282" s="22"/>
      <c r="BH282" s="21"/>
      <c r="BI282" s="21"/>
      <c r="BJ2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3" spans="1:62" ht="16" hidden="1" customHeight="1">
      <c r="A283" s="21">
        <v>2522</v>
      </c>
      <c r="B283" s="21" t="s">
        <v>26</v>
      </c>
      <c r="C283" s="21" t="s">
        <v>365</v>
      </c>
      <c r="D283" s="21" t="s">
        <v>27</v>
      </c>
      <c r="E283" s="21" t="s">
        <v>814</v>
      </c>
      <c r="F283" s="25" t="str">
        <f>IF(ISBLANK(Table2[[#This Row],[unique_id]]), "", Table2[[#This Row],[unique_id]])</f>
        <v>template_back_door_sensor_battery_last</v>
      </c>
      <c r="G283" s="21" t="s">
        <v>799</v>
      </c>
      <c r="H283" s="21" t="s">
        <v>618</v>
      </c>
      <c r="I283" s="21" t="s">
        <v>307</v>
      </c>
      <c r="M283" s="21" t="s">
        <v>136</v>
      </c>
      <c r="T283" s="27"/>
      <c r="V283" s="22"/>
      <c r="W283" s="22"/>
      <c r="X283" s="22"/>
      <c r="Y283" s="22"/>
      <c r="AG283" s="22"/>
      <c r="AH283" s="22"/>
      <c r="AJ283" s="21" t="str">
        <f>IF(ISBLANK(AI283),  "", _xlfn.CONCAT("haas/entity/sensor/", LOWER(C283), "/", E283, "/config"))</f>
        <v/>
      </c>
      <c r="AK283" s="21" t="str">
        <f>IF(ISBLANK(AI283),  "", _xlfn.CONCAT(LOWER(C283), "/", E283))</f>
        <v/>
      </c>
      <c r="AS283" s="21"/>
      <c r="AT283" s="23"/>
      <c r="AU283" s="22"/>
      <c r="AV2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3" s="21" t="str">
        <f>IF(ISBLANK(Table2[[#This Row],[device_model]]), "", Table2[[#This Row],[device_suggested_area]])</f>
        <v/>
      </c>
      <c r="BC283" s="22"/>
      <c r="BH283" s="21"/>
      <c r="BI283" s="21"/>
      <c r="BJ2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4" spans="1:62" ht="16" hidden="1" customHeight="1">
      <c r="A284" s="21">
        <v>2523</v>
      </c>
      <c r="B284" s="21" t="s">
        <v>26</v>
      </c>
      <c r="C284" s="21" t="s">
        <v>365</v>
      </c>
      <c r="D284" s="21" t="s">
        <v>27</v>
      </c>
      <c r="E284" s="21" t="s">
        <v>813</v>
      </c>
      <c r="F284" s="25" t="str">
        <f>IF(ISBLANK(Table2[[#This Row],[unique_id]]), "", Table2[[#This Row],[unique_id]])</f>
        <v>template_front_door_sensor_battery_last</v>
      </c>
      <c r="G284" s="21" t="s">
        <v>798</v>
      </c>
      <c r="H284" s="21" t="s">
        <v>618</v>
      </c>
      <c r="I284" s="21" t="s">
        <v>307</v>
      </c>
      <c r="M284" s="21" t="s">
        <v>136</v>
      </c>
      <c r="T284" s="27"/>
      <c r="V284" s="22"/>
      <c r="W284" s="22"/>
      <c r="X284" s="22"/>
      <c r="Y284" s="22"/>
      <c r="AG284" s="22"/>
      <c r="AH284" s="22"/>
      <c r="AJ284" s="21" t="str">
        <f>IF(ISBLANK(AI284),  "", _xlfn.CONCAT("haas/entity/sensor/", LOWER(C284), "/", E284, "/config"))</f>
        <v/>
      </c>
      <c r="AK284" s="21" t="str">
        <f>IF(ISBLANK(AI284),  "", _xlfn.CONCAT(LOWER(C284), "/", E284))</f>
        <v/>
      </c>
      <c r="AS284" s="21"/>
      <c r="AT284" s="23"/>
      <c r="AU284" s="22"/>
      <c r="AV2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4" s="21" t="str">
        <f>IF(ISBLANK(Table2[[#This Row],[device_model]]), "", Table2[[#This Row],[device_suggested_area]])</f>
        <v/>
      </c>
      <c r="BC284" s="22"/>
      <c r="BH284" s="21"/>
      <c r="BI284" s="21"/>
      <c r="BJ2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5" spans="1:62" ht="16" hidden="1" customHeight="1">
      <c r="A285" s="21">
        <v>2524</v>
      </c>
      <c r="B285" s="21" t="s">
        <v>676</v>
      </c>
      <c r="C285" s="21" t="s">
        <v>544</v>
      </c>
      <c r="D285" s="21" t="s">
        <v>27</v>
      </c>
      <c r="E285" s="21" t="s">
        <v>577</v>
      </c>
      <c r="F285" s="25" t="str">
        <f>IF(ISBLANK(Table2[[#This Row],[unique_id]]), "", Table2[[#This Row],[unique_id]])</f>
        <v>home_cube_remote_battery</v>
      </c>
      <c r="G285" s="21" t="s">
        <v>552</v>
      </c>
      <c r="H285" s="21" t="s">
        <v>618</v>
      </c>
      <c r="I285" s="21" t="s">
        <v>307</v>
      </c>
      <c r="M285" s="21" t="s">
        <v>136</v>
      </c>
      <c r="T285" s="27"/>
      <c r="V285" s="22"/>
      <c r="W285" s="22"/>
      <c r="X285" s="22"/>
      <c r="Y285" s="22"/>
      <c r="AG285" s="22"/>
      <c r="AH285" s="22"/>
      <c r="AJ285" s="21" t="str">
        <f>IF(ISBLANK(AI285),  "", _xlfn.CONCAT("haas/entity/sensor/", LOWER(C285), "/", E285, "/config"))</f>
        <v/>
      </c>
      <c r="AK285" s="21" t="str">
        <f>IF(ISBLANK(AI285),  "", _xlfn.CONCAT(LOWER(C285), "/", E285))</f>
        <v/>
      </c>
      <c r="AS285" s="21"/>
      <c r="AT285" s="23"/>
      <c r="AU285" s="22"/>
      <c r="AV2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5" s="21" t="str">
        <f>IF(ISBLANK(Table2[[#This Row],[device_model]]), "", Table2[[#This Row],[device_suggested_area]])</f>
        <v/>
      </c>
      <c r="BC285" s="22"/>
      <c r="BH285" s="21"/>
      <c r="BI285" s="21"/>
      <c r="BJ2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6" spans="1:62" ht="16" hidden="1" customHeight="1">
      <c r="A286" s="21">
        <v>2525</v>
      </c>
      <c r="B286" s="21" t="s">
        <v>26</v>
      </c>
      <c r="C286" s="21" t="s">
        <v>151</v>
      </c>
      <c r="D286" s="21" t="s">
        <v>27</v>
      </c>
      <c r="E286" s="21" t="s">
        <v>808</v>
      </c>
      <c r="F286" s="25" t="str">
        <f>IF(ISBLANK(Table2[[#This Row],[unique_id]]), "", Table2[[#This Row],[unique_id]])</f>
        <v>template_weatherstation_console_battery_percent_int</v>
      </c>
      <c r="G286" s="21" t="s">
        <v>806</v>
      </c>
      <c r="H286" s="21" t="s">
        <v>618</v>
      </c>
      <c r="I286" s="21" t="s">
        <v>307</v>
      </c>
      <c r="M286" s="21" t="s">
        <v>136</v>
      </c>
      <c r="T286" s="27"/>
      <c r="V286" s="22"/>
      <c r="W286" s="22"/>
      <c r="X286" s="22"/>
      <c r="Y286" s="22"/>
      <c r="AB286" s="21" t="s">
        <v>31</v>
      </c>
      <c r="AC286" s="21" t="s">
        <v>32</v>
      </c>
      <c r="AD286" s="21" t="s">
        <v>807</v>
      </c>
      <c r="AG286" s="22"/>
      <c r="AH286" s="22"/>
      <c r="AR286" s="24"/>
      <c r="AS286" s="21"/>
      <c r="AT286" s="14"/>
      <c r="AU286" s="22"/>
      <c r="AV2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86" s="21" t="str">
        <f>IF(ISBLANK(Table2[[#This Row],[device_model]]), "", Table2[[#This Row],[device_suggested_area]])</f>
        <v/>
      </c>
      <c r="BC286" s="22"/>
      <c r="BH286" s="21"/>
      <c r="BI286" s="21"/>
      <c r="BJ2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7" spans="1:62" ht="16" hidden="1" customHeight="1">
      <c r="A287" s="21">
        <v>1810</v>
      </c>
      <c r="B287" s="37" t="s">
        <v>26</v>
      </c>
      <c r="C287" s="37" t="s">
        <v>853</v>
      </c>
      <c r="D287" s="37" t="s">
        <v>27</v>
      </c>
      <c r="E287" s="37" t="s">
        <v>1349</v>
      </c>
      <c r="F287" s="39" t="str">
        <f>IF(ISBLANK(Table2[[#This Row],[unique_id]]), "", Table2[[#This Row],[unique_id]])</f>
        <v>garden_pool_filter_plug_energy_total</v>
      </c>
      <c r="G287" s="37" t="s">
        <v>1091</v>
      </c>
      <c r="H287" s="37" t="s">
        <v>803</v>
      </c>
      <c r="I287" s="37" t="s">
        <v>132</v>
      </c>
      <c r="J287" s="37"/>
      <c r="K287" s="37"/>
      <c r="L287" s="37"/>
      <c r="M287" s="37"/>
      <c r="N287" s="37"/>
      <c r="O287" s="40"/>
      <c r="P287" s="37"/>
      <c r="Q287" s="37"/>
      <c r="R287" s="37"/>
      <c r="S287" s="37"/>
      <c r="T287" s="38"/>
      <c r="U287" s="37"/>
      <c r="V287" s="40"/>
      <c r="W287" s="40"/>
      <c r="X287" s="40"/>
      <c r="Y287" s="40"/>
      <c r="Z287" s="40"/>
      <c r="AA287" s="40"/>
      <c r="AB287" s="37" t="s">
        <v>76</v>
      </c>
      <c r="AC287" s="37" t="s">
        <v>359</v>
      </c>
      <c r="AD287" s="37" t="s">
        <v>1089</v>
      </c>
      <c r="AE287" s="37"/>
      <c r="AF287" s="37">
        <v>10</v>
      </c>
      <c r="AG287" s="40" t="s">
        <v>34</v>
      </c>
      <c r="AH287" s="40" t="s">
        <v>1087</v>
      </c>
      <c r="AI287" s="37"/>
      <c r="AJ287" s="37" t="str">
        <f>_xlfn.CONCAT("haas/entity/", Table2[[#This Row],[entity_namespace]], "/tasmota/",Table2[[#This Row],[unique_id]], "/config")</f>
        <v>haas/entity/sensor/tasmota/garden_pool_filter_plug_energy_total/config</v>
      </c>
      <c r="AK287" s="37" t="str">
        <f>_xlfn.CONCAT("tasmota/device/", SUBSTITUTE(SUBSTITUTE(SUBSTITUTE(SUBSTITUTE(Table2[[#This Row],[unique_id]], "_energy_power", ""), "_energy_total", ""), "_temperature", ""), "_humidity", ""), "/tele/SENSOR")</f>
        <v>tasmota/device/garden_pool_filter_plug/tele/SENSOR</v>
      </c>
      <c r="AL287" s="37"/>
      <c r="AM287" s="37" t="str">
        <f>_xlfn.CONCAT("tasmota/device/", ,SUBSTITUTE(SUBSTITUTE(SUBSTITUTE(SUBSTITUTE(Table2[[#This Row],[unique_id]], "_energy_power", ""), "_energy_total", ""), "_temperature", ""), "_humidity", ""), "/tele/LWT")</f>
        <v>tasmota/device/garden_pool_filter_plug/tele/LWT</v>
      </c>
      <c r="AN287" s="37" t="s">
        <v>1107</v>
      </c>
      <c r="AO287" s="37" t="s">
        <v>1108</v>
      </c>
      <c r="AP287" s="37" t="s">
        <v>1096</v>
      </c>
      <c r="AQ287" s="37" t="s">
        <v>1097</v>
      </c>
      <c r="AR287" s="37" t="s">
        <v>1353</v>
      </c>
      <c r="AS287" s="37">
        <v>1</v>
      </c>
      <c r="AT287" s="42"/>
      <c r="AU287" s="37"/>
      <c r="AV2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sonoff-garden-pool-filter</v>
      </c>
      <c r="AW2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Pool Filter</v>
      </c>
      <c r="AX287" s="37"/>
      <c r="AY287" s="21" t="str">
        <f>IF(ISBLANK(Table2[[#This Row],[device_model]]), "", Table2[[#This Row],[device_suggested_area]])</f>
        <v>Garden</v>
      </c>
      <c r="AZ287" s="37" t="s">
        <v>350</v>
      </c>
      <c r="BA287" s="37" t="s">
        <v>530</v>
      </c>
      <c r="BB287" s="37" t="s">
        <v>1358</v>
      </c>
      <c r="BC287" s="37" t="s">
        <v>1075</v>
      </c>
      <c r="BD287" s="37" t="s">
        <v>672</v>
      </c>
      <c r="BE287" s="37"/>
      <c r="BF287" s="37"/>
      <c r="BG287" s="37"/>
      <c r="BH287" s="37"/>
      <c r="BI287" s="37"/>
      <c r="BJ2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8" spans="1:62" ht="16" hidden="1" customHeight="1">
      <c r="A288" s="21">
        <v>2527</v>
      </c>
      <c r="B288" s="21" t="s">
        <v>26</v>
      </c>
      <c r="C288" s="21" t="s">
        <v>128</v>
      </c>
      <c r="D288" s="21" t="s">
        <v>27</v>
      </c>
      <c r="E288" s="24" t="s">
        <v>730</v>
      </c>
      <c r="F288" s="25" t="str">
        <f>IF(ISBLANK(Table2[[#This Row],[unique_id]]), "", Table2[[#This Row],[unique_id]])</f>
        <v>bertram_2_office_pantry_battery_percent</v>
      </c>
      <c r="G288" s="21" t="s">
        <v>545</v>
      </c>
      <c r="H288" s="21" t="s">
        <v>618</v>
      </c>
      <c r="I288" s="21" t="s">
        <v>307</v>
      </c>
      <c r="M288" s="21" t="s">
        <v>136</v>
      </c>
      <c r="T288" s="27"/>
      <c r="V288" s="22"/>
      <c r="W288" s="22"/>
      <c r="X288" s="22"/>
      <c r="Y288" s="22"/>
      <c r="AG288" s="22"/>
      <c r="AH288" s="22"/>
      <c r="AJ288" s="21" t="str">
        <f>IF(ISBLANK(AI288),  "", _xlfn.CONCAT("haas/entity/sensor/", LOWER(C288), "/", E288, "/config"))</f>
        <v/>
      </c>
      <c r="AK288" s="21" t="str">
        <f>IF(ISBLANK(AI288),  "", _xlfn.CONCAT(LOWER(C288), "/", E288))</f>
        <v/>
      </c>
      <c r="AS288" s="21"/>
      <c r="AT288" s="23"/>
      <c r="AV2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netatmo-pantry-module</v>
      </c>
      <c r="AW2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Pantry Module</v>
      </c>
      <c r="AY288" s="21" t="str">
        <f>IF(ISBLANK(Table2[[#This Row],[device_model]]), "", Table2[[#This Row],[device_suggested_area]])</f>
        <v>Pantry</v>
      </c>
      <c r="AZ288" s="21" t="s">
        <v>1205</v>
      </c>
      <c r="BA288" s="21" t="s">
        <v>1207</v>
      </c>
      <c r="BB288" s="21" t="s">
        <v>128</v>
      </c>
      <c r="BC288" s="21" t="s">
        <v>502</v>
      </c>
      <c r="BD288" s="21" t="s">
        <v>221</v>
      </c>
      <c r="BH288" s="21"/>
      <c r="BI288" s="21"/>
      <c r="BJ2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89" spans="1:62" ht="16" hidden="1" customHeight="1">
      <c r="A289" s="21">
        <v>2528</v>
      </c>
      <c r="B289" s="21" t="s">
        <v>26</v>
      </c>
      <c r="C289" s="21" t="s">
        <v>128</v>
      </c>
      <c r="D289" s="21" t="s">
        <v>27</v>
      </c>
      <c r="E289" s="24" t="s">
        <v>731</v>
      </c>
      <c r="F289" s="25" t="str">
        <f>IF(ISBLANK(Table2[[#This Row],[unique_id]]), "", Table2[[#This Row],[unique_id]])</f>
        <v>bertram_2_office_lounge_battery_percent</v>
      </c>
      <c r="G289" s="21" t="s">
        <v>546</v>
      </c>
      <c r="H289" s="21" t="s">
        <v>618</v>
      </c>
      <c r="I289" s="21" t="s">
        <v>307</v>
      </c>
      <c r="M289" s="21" t="s">
        <v>136</v>
      </c>
      <c r="T289" s="27"/>
      <c r="V289" s="22"/>
      <c r="W289" s="22"/>
      <c r="X289" s="22"/>
      <c r="Y289" s="22"/>
      <c r="AG289" s="22"/>
      <c r="AH289" s="22"/>
      <c r="AJ289" s="21" t="str">
        <f>IF(ISBLANK(AI289),  "", _xlfn.CONCAT("haas/entity/sensor/", LOWER(C289), "/", E289, "/config"))</f>
        <v/>
      </c>
      <c r="AK289" s="21" t="str">
        <f>IF(ISBLANK(AI289),  "", _xlfn.CONCAT(LOWER(C289), "/", E289))</f>
        <v/>
      </c>
      <c r="AS289" s="21"/>
      <c r="AT289" s="23"/>
      <c r="AV2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netatmo-lounge-module</v>
      </c>
      <c r="AW2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Module</v>
      </c>
      <c r="AY289" s="21" t="str">
        <f>IF(ISBLANK(Table2[[#This Row],[device_model]]), "", Table2[[#This Row],[device_suggested_area]])</f>
        <v>Lounge</v>
      </c>
      <c r="AZ289" s="21" t="s">
        <v>1205</v>
      </c>
      <c r="BA289" s="21" t="s">
        <v>1207</v>
      </c>
      <c r="BB289" s="21" t="s">
        <v>128</v>
      </c>
      <c r="BC289" s="21" t="s">
        <v>502</v>
      </c>
      <c r="BD289" s="21" t="s">
        <v>203</v>
      </c>
      <c r="BH289" s="21"/>
      <c r="BI289" s="21"/>
      <c r="BJ2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0" spans="1:62" ht="16" hidden="1" customHeight="1">
      <c r="A290" s="21">
        <v>2529</v>
      </c>
      <c r="B290" s="21" t="s">
        <v>26</v>
      </c>
      <c r="C290" s="21" t="s">
        <v>128</v>
      </c>
      <c r="D290" s="21" t="s">
        <v>27</v>
      </c>
      <c r="E290" s="24" t="s">
        <v>732</v>
      </c>
      <c r="F290" s="25" t="str">
        <f>IF(ISBLANK(Table2[[#This Row],[unique_id]]), "", Table2[[#This Row],[unique_id]])</f>
        <v>bertram_2_office_dining_battery_percent</v>
      </c>
      <c r="G290" s="21" t="s">
        <v>547</v>
      </c>
      <c r="H290" s="21" t="s">
        <v>618</v>
      </c>
      <c r="I290" s="21" t="s">
        <v>307</v>
      </c>
      <c r="M290" s="21" t="s">
        <v>136</v>
      </c>
      <c r="T290" s="27"/>
      <c r="V290" s="22"/>
      <c r="W290" s="22"/>
      <c r="X290" s="22"/>
      <c r="Y290" s="22"/>
      <c r="AG290" s="22"/>
      <c r="AH290" s="22"/>
      <c r="AJ290" s="21" t="str">
        <f>IF(ISBLANK(AI290),  "", _xlfn.CONCAT("haas/entity/sensor/", LOWER(C290), "/", E290, "/config"))</f>
        <v/>
      </c>
      <c r="AK290" s="21" t="str">
        <f>IF(ISBLANK(AI290),  "", _xlfn.CONCAT(LOWER(C290), "/", E290))</f>
        <v/>
      </c>
      <c r="AS290" s="21"/>
      <c r="AT290" s="23"/>
      <c r="AV2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netatmo-dining-module</v>
      </c>
      <c r="AW2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Dining Module</v>
      </c>
      <c r="AY290" s="21" t="str">
        <f>IF(ISBLANK(Table2[[#This Row],[device_model]]), "", Table2[[#This Row],[device_suggested_area]])</f>
        <v>Dining</v>
      </c>
      <c r="AZ290" s="21" t="s">
        <v>1205</v>
      </c>
      <c r="BA290" s="21" t="s">
        <v>1207</v>
      </c>
      <c r="BB290" s="21" t="s">
        <v>128</v>
      </c>
      <c r="BC290" s="21" t="s">
        <v>502</v>
      </c>
      <c r="BD290" s="21" t="s">
        <v>202</v>
      </c>
      <c r="BH290" s="21"/>
      <c r="BI290" s="21"/>
      <c r="BJ2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1" spans="1:62" ht="16" hidden="1" customHeight="1">
      <c r="A291" s="21">
        <v>2530</v>
      </c>
      <c r="B291" s="21" t="s">
        <v>26</v>
      </c>
      <c r="C291" s="21" t="s">
        <v>128</v>
      </c>
      <c r="D291" s="21" t="s">
        <v>27</v>
      </c>
      <c r="E291" s="24" t="s">
        <v>733</v>
      </c>
      <c r="F291" s="25" t="str">
        <f>IF(ISBLANK(Table2[[#This Row],[unique_id]]), "", Table2[[#This Row],[unique_id]])</f>
        <v>bertram_2_office_basement_battery_percent</v>
      </c>
      <c r="G291" s="21" t="s">
        <v>548</v>
      </c>
      <c r="H291" s="21" t="s">
        <v>618</v>
      </c>
      <c r="I291" s="21" t="s">
        <v>307</v>
      </c>
      <c r="M291" s="21" t="s">
        <v>136</v>
      </c>
      <c r="T291" s="27"/>
      <c r="V291" s="22"/>
      <c r="W291" s="22"/>
      <c r="X291" s="22"/>
      <c r="Y291" s="22"/>
      <c r="AG291" s="22"/>
      <c r="AH291" s="22"/>
      <c r="AJ291" s="21" t="str">
        <f>IF(ISBLANK(AI291),  "", _xlfn.CONCAT("haas/entity/sensor/", LOWER(C291), "/", E291, "/config"))</f>
        <v/>
      </c>
      <c r="AK291" s="21" t="str">
        <f>IF(ISBLANK(AI291),  "", _xlfn.CONCAT(LOWER(C291), "/", E291))</f>
        <v/>
      </c>
      <c r="AS291" s="21"/>
      <c r="AT291" s="23"/>
      <c r="AV2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netatmo-basement-module</v>
      </c>
      <c r="AW2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Basement Module</v>
      </c>
      <c r="AY291" s="21" t="str">
        <f>IF(ISBLANK(Table2[[#This Row],[device_model]]), "", Table2[[#This Row],[device_suggested_area]])</f>
        <v>Basement</v>
      </c>
      <c r="AZ291" s="21" t="s">
        <v>1205</v>
      </c>
      <c r="BA291" s="21" t="s">
        <v>1207</v>
      </c>
      <c r="BB291" s="21" t="s">
        <v>128</v>
      </c>
      <c r="BC291" s="21" t="s">
        <v>502</v>
      </c>
      <c r="BD291" s="21" t="s">
        <v>220</v>
      </c>
      <c r="BH291" s="21"/>
      <c r="BI291" s="21"/>
      <c r="BJ2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2" spans="1:62" ht="16" hidden="1" customHeight="1">
      <c r="A292" s="21">
        <v>2531</v>
      </c>
      <c r="B292" s="21" t="s">
        <v>26</v>
      </c>
      <c r="C292" s="21" t="s">
        <v>189</v>
      </c>
      <c r="D292" s="21" t="s">
        <v>27</v>
      </c>
      <c r="E292" s="21" t="s">
        <v>905</v>
      </c>
      <c r="F292" s="25" t="str">
        <f>IF(ISBLANK(Table2[[#This Row],[unique_id]]), "", Table2[[#This Row],[unique_id]])</f>
        <v>parents_move_battery</v>
      </c>
      <c r="G292" s="21" t="s">
        <v>549</v>
      </c>
      <c r="H292" s="21" t="s">
        <v>618</v>
      </c>
      <c r="I292" s="21" t="s">
        <v>307</v>
      </c>
      <c r="M292" s="21" t="s">
        <v>136</v>
      </c>
      <c r="T292" s="27"/>
      <c r="V292" s="22"/>
      <c r="W292" s="22"/>
      <c r="X292" s="22"/>
      <c r="Y292" s="22"/>
      <c r="AG292" s="22"/>
      <c r="AH292" s="22"/>
      <c r="AJ292" s="21" t="str">
        <f>IF(ISBLANK(AI292),  "", _xlfn.CONCAT("haas/entity/sensor/", LOWER(C292), "/", E292, "/config"))</f>
        <v/>
      </c>
      <c r="AK292" s="21" t="str">
        <f>IF(ISBLANK(AI292),  "", _xlfn.CONCAT(LOWER(C292), "/", E292))</f>
        <v/>
      </c>
      <c r="AS292" s="21"/>
      <c r="AT292" s="23"/>
      <c r="AU292" s="22"/>
      <c r="AV2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2" s="21" t="str">
        <f>IF(ISBLANK(Table2[[#This Row],[device_model]]), "", Table2[[#This Row],[device_suggested_area]])</f>
        <v/>
      </c>
      <c r="BC292" s="22"/>
      <c r="BH292" s="21"/>
      <c r="BI292" s="21"/>
      <c r="BJ2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3" spans="1:62" ht="16" hidden="1" customHeight="1">
      <c r="A293" s="21">
        <v>2532</v>
      </c>
      <c r="B293" s="21" t="s">
        <v>26</v>
      </c>
      <c r="C293" s="21" t="s">
        <v>189</v>
      </c>
      <c r="D293" s="21" t="s">
        <v>27</v>
      </c>
      <c r="E293" s="21" t="s">
        <v>904</v>
      </c>
      <c r="F293" s="25" t="str">
        <f>IF(ISBLANK(Table2[[#This Row],[unique_id]]), "", Table2[[#This Row],[unique_id]])</f>
        <v>kitchen_move_battery</v>
      </c>
      <c r="G293" s="21" t="s">
        <v>550</v>
      </c>
      <c r="H293" s="21" t="s">
        <v>618</v>
      </c>
      <c r="I293" s="21" t="s">
        <v>307</v>
      </c>
      <c r="M293" s="21" t="s">
        <v>136</v>
      </c>
      <c r="T293" s="27"/>
      <c r="V293" s="22"/>
      <c r="W293" s="22"/>
      <c r="X293" s="22"/>
      <c r="Y293" s="22"/>
      <c r="AG293" s="22"/>
      <c r="AH293" s="22"/>
      <c r="AJ293" s="21" t="str">
        <f>IF(ISBLANK(AI293),  "", _xlfn.CONCAT("haas/entity/sensor/", LOWER(C293), "/", E293, "/config"))</f>
        <v/>
      </c>
      <c r="AK293" s="21" t="str">
        <f>IF(ISBLANK(AI293),  "", _xlfn.CONCAT(LOWER(C293), "/", E293))</f>
        <v/>
      </c>
      <c r="AS293" s="21"/>
      <c r="AT293" s="23"/>
      <c r="AU293" s="22"/>
      <c r="AV2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3" s="21" t="str">
        <f>IF(ISBLANK(Table2[[#This Row],[device_model]]), "", Table2[[#This Row],[device_suggested_area]])</f>
        <v/>
      </c>
      <c r="BC293" s="22"/>
      <c r="BH293" s="21"/>
      <c r="BI293" s="21"/>
      <c r="BJ2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4" spans="1:62" ht="16" hidden="1" customHeight="1">
      <c r="A294" s="21">
        <v>2533</v>
      </c>
      <c r="B294" s="21" t="s">
        <v>26</v>
      </c>
      <c r="C294" s="21" t="s">
        <v>527</v>
      </c>
      <c r="D294" s="21" t="s">
        <v>364</v>
      </c>
      <c r="E294" s="21" t="s">
        <v>363</v>
      </c>
      <c r="F294" s="25" t="str">
        <f>IF(ISBLANK(Table2[[#This Row],[unique_id]]), "", Table2[[#This Row],[unique_id]])</f>
        <v>column_break</v>
      </c>
      <c r="G294" s="21" t="s">
        <v>360</v>
      </c>
      <c r="H294" s="21" t="s">
        <v>618</v>
      </c>
      <c r="I294" s="21" t="s">
        <v>307</v>
      </c>
      <c r="M294" s="21" t="s">
        <v>361</v>
      </c>
      <c r="N294" s="21" t="s">
        <v>362</v>
      </c>
      <c r="T294" s="27"/>
      <c r="V294" s="22"/>
      <c r="W294" s="22"/>
      <c r="X294" s="22"/>
      <c r="Y294" s="22"/>
      <c r="AG294" s="22"/>
      <c r="AH294" s="22"/>
      <c r="AK294" s="21" t="str">
        <f>IF(ISBLANK(AI294),  "", _xlfn.CONCAT(LOWER(C294), "/", E294))</f>
        <v/>
      </c>
      <c r="AR294" s="24"/>
      <c r="AS294" s="21"/>
      <c r="AT294" s="15"/>
      <c r="AU294" s="22"/>
      <c r="AV2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4" s="21" t="str">
        <f>IF(ISBLANK(Table2[[#This Row],[device_model]]), "", Table2[[#This Row],[device_suggested_area]])</f>
        <v/>
      </c>
      <c r="BC294" s="22"/>
      <c r="BH294" s="21"/>
      <c r="BI294" s="21"/>
      <c r="BJ2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5" spans="1:62" ht="16" hidden="1" customHeight="1">
      <c r="A295" s="21">
        <v>2550</v>
      </c>
      <c r="B295" s="21" t="s">
        <v>26</v>
      </c>
      <c r="C295" s="21" t="s">
        <v>948</v>
      </c>
      <c r="D295" s="21" t="s">
        <v>27</v>
      </c>
      <c r="E295" s="21" t="s">
        <v>1005</v>
      </c>
      <c r="F295" s="25" t="str">
        <f>IF(ISBLANK(Table2[[#This Row],[unique_id]]), "", Table2[[#This Row],[unique_id]])</f>
        <v>all_standby</v>
      </c>
      <c r="G295" s="21" t="s">
        <v>1006</v>
      </c>
      <c r="H295" s="21" t="s">
        <v>619</v>
      </c>
      <c r="I295" s="21" t="s">
        <v>307</v>
      </c>
      <c r="O295" s="22" t="s">
        <v>959</v>
      </c>
      <c r="R295" s="46"/>
      <c r="T295" s="27" t="s">
        <v>1004</v>
      </c>
      <c r="V295" s="22"/>
      <c r="W295" s="22"/>
      <c r="X295" s="22"/>
      <c r="Y295" s="22"/>
      <c r="AG295" s="22"/>
      <c r="AH295" s="22"/>
      <c r="AJ295" s="21" t="str">
        <f>IF(ISBLANK(AI295),  "", _xlfn.CONCAT("haas/entity/sensor/", LOWER(C295), "/", E295, "/config"))</f>
        <v/>
      </c>
      <c r="AK295" s="21" t="str">
        <f>IF(ISBLANK(AI295),  "", _xlfn.CONCAT(LOWER(C295), "/", E295))</f>
        <v/>
      </c>
      <c r="AS295" s="21"/>
      <c r="AT295" s="23"/>
      <c r="AU295" s="22"/>
      <c r="AV2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2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295" s="21" t="str">
        <f>IF(ISBLANK(Table2[[#This Row],[device_model]]), "", Table2[[#This Row],[device_suggested_area]])</f>
        <v/>
      </c>
      <c r="BC295" s="22"/>
      <c r="BH295" s="21"/>
      <c r="BI295" s="21"/>
      <c r="BJ2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6" spans="1:62" ht="16" hidden="1" customHeight="1">
      <c r="A296" s="21">
        <v>2551</v>
      </c>
      <c r="B296" s="21" t="s">
        <v>26</v>
      </c>
      <c r="C296" s="21" t="s">
        <v>982</v>
      </c>
      <c r="D296" s="21" t="s">
        <v>149</v>
      </c>
      <c r="E296" s="27" t="s">
        <v>1313</v>
      </c>
      <c r="F296" s="25" t="str">
        <f>IF(ISBLANK(Table2[[#This Row],[unique_id]]), "", Table2[[#This Row],[unique_id]])</f>
        <v>template_lounge_tv_plug_proxy</v>
      </c>
      <c r="G296" s="21" t="s">
        <v>187</v>
      </c>
      <c r="H296" s="21" t="s">
        <v>619</v>
      </c>
      <c r="I296" s="21" t="s">
        <v>307</v>
      </c>
      <c r="O296" s="22" t="s">
        <v>959</v>
      </c>
      <c r="P296" s="21" t="s">
        <v>172</v>
      </c>
      <c r="Q296" s="21" t="s">
        <v>929</v>
      </c>
      <c r="R296" s="46" t="s">
        <v>914</v>
      </c>
      <c r="S296" s="21" t="str">
        <f>Table2[[#This Row],[friendly_name]]</f>
        <v>Lounge TV</v>
      </c>
      <c r="T296" s="27" t="s">
        <v>1310</v>
      </c>
      <c r="V296" s="22"/>
      <c r="W296" s="22"/>
      <c r="X296" s="22"/>
      <c r="Y296" s="22"/>
      <c r="AG296" s="22"/>
      <c r="AH296" s="22"/>
      <c r="AJ296" s="21" t="str">
        <f>IF(ISBLANK(AI296),  "", _xlfn.CONCAT("haas/entity/sensor/", LOWER(C296), "/", E296, "/config"))</f>
        <v/>
      </c>
      <c r="AK296" s="21" t="str">
        <f>IF(ISBLANK(AI296),  "", _xlfn.CONCAT(LOWER(C296), "/", E296))</f>
        <v/>
      </c>
      <c r="AR296" s="24"/>
      <c r="AS296" s="21"/>
      <c r="AT296" s="15"/>
      <c r="AU296" s="21" t="s">
        <v>134</v>
      </c>
      <c r="AV2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6" s="21" t="str">
        <f>IF(ISBLANK(Table2[[#This Row],[device_model]]), "", Table2[[#This Row],[device_suggested_area]])</f>
        <v>Lounge</v>
      </c>
      <c r="AZ296" s="21" t="s">
        <v>1193</v>
      </c>
      <c r="BA296" s="21" t="s">
        <v>391</v>
      </c>
      <c r="BB296" s="21" t="s">
        <v>243</v>
      </c>
      <c r="BC296" s="21" t="s">
        <v>394</v>
      </c>
      <c r="BD296" s="21" t="s">
        <v>203</v>
      </c>
      <c r="BH296" s="21"/>
      <c r="BI296" s="21"/>
      <c r="BJ2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7" spans="1:62" ht="16" hidden="1" customHeight="1">
      <c r="A297" s="21">
        <v>2552</v>
      </c>
      <c r="B297" s="21" t="s">
        <v>26</v>
      </c>
      <c r="C297" s="21" t="s">
        <v>243</v>
      </c>
      <c r="D297" s="21" t="s">
        <v>134</v>
      </c>
      <c r="E297" s="21" t="s">
        <v>1312</v>
      </c>
      <c r="F297" s="25" t="str">
        <f>IF(ISBLANK(Table2[[#This Row],[unique_id]]), "", Table2[[#This Row],[unique_id]])</f>
        <v>lounge_tv_plug</v>
      </c>
      <c r="G297" s="21" t="s">
        <v>187</v>
      </c>
      <c r="H297" s="21" t="s">
        <v>619</v>
      </c>
      <c r="I297" s="21" t="s">
        <v>307</v>
      </c>
      <c r="M297" s="21" t="s">
        <v>268</v>
      </c>
      <c r="O297" s="22" t="s">
        <v>959</v>
      </c>
      <c r="P297" s="21" t="s">
        <v>172</v>
      </c>
      <c r="Q297" s="21" t="s">
        <v>929</v>
      </c>
      <c r="R297" s="46" t="s">
        <v>914</v>
      </c>
      <c r="S297" s="21" t="str">
        <f>Table2[[#This Row],[friendly_name]]</f>
        <v>Lounge TV</v>
      </c>
      <c r="T297" s="27" t="str">
        <f>"power_sensor_id: sensor." &amp; Table2[[#This Row],[unique_id]] &amp; "_current_consumption" &amp; CHAR(10) &amp; "force_energy_sensor_creation: true" &amp; CHAR(10)</f>
        <v xml:space="preserve">power_sensor_id: sensor.lounge_tv_plug_current_consumption
force_energy_sensor_creation: true
</v>
      </c>
      <c r="V297" s="22"/>
      <c r="W297" s="22"/>
      <c r="X297" s="22"/>
      <c r="Y297" s="22"/>
      <c r="AE297" s="21" t="s">
        <v>261</v>
      </c>
      <c r="AG297" s="22"/>
      <c r="AH297" s="22"/>
      <c r="AJ297" s="21" t="str">
        <f>IF(ISBLANK(AI297),  "", _xlfn.CONCAT("haas/entity/sensor/", LOWER(C297), "/", E297, "/config"))</f>
        <v/>
      </c>
      <c r="AK297" s="21" t="str">
        <f>IF(ISBLANK(AI297),  "", _xlfn.CONCAT(LOWER(C297), "/", E297))</f>
        <v/>
      </c>
      <c r="AS297" s="21"/>
      <c r="AT297" s="23"/>
      <c r="AV2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tplink-lounge-tv</v>
      </c>
      <c r="AW2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297" s="21" t="str">
        <f>IF(ISBLANK(Table2[[#This Row],[device_model]]), "", Table2[[#This Row],[device_suggested_area]])</f>
        <v>Lounge</v>
      </c>
      <c r="AZ297" s="21" t="s">
        <v>1193</v>
      </c>
      <c r="BA297" s="21" t="s">
        <v>391</v>
      </c>
      <c r="BB297" s="21" t="s">
        <v>243</v>
      </c>
      <c r="BC297" s="21" t="s">
        <v>394</v>
      </c>
      <c r="BD297" s="21" t="s">
        <v>203</v>
      </c>
      <c r="BF297" s="21" t="s">
        <v>1186</v>
      </c>
      <c r="BG297" s="21" t="s">
        <v>472</v>
      </c>
      <c r="BH297" s="21" t="s">
        <v>381</v>
      </c>
      <c r="BI297" s="21" t="s">
        <v>464</v>
      </c>
      <c r="BJ2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"ac:84:c6:54:a3:a2"], ["ip", "10.0.6.80"]]</v>
      </c>
    </row>
    <row r="298" spans="1:62" ht="16" hidden="1" customHeight="1">
      <c r="A298" s="21">
        <v>2553</v>
      </c>
      <c r="B298" s="21" t="s">
        <v>26</v>
      </c>
      <c r="C298" s="21" t="s">
        <v>982</v>
      </c>
      <c r="D298" s="21" t="s">
        <v>149</v>
      </c>
      <c r="E298" s="27" t="s">
        <v>1163</v>
      </c>
      <c r="F298" s="25" t="str">
        <f>IF(ISBLANK(Table2[[#This Row],[unique_id]]), "", Table2[[#This Row],[unique_id]])</f>
        <v>template_lounge_sub_plug_proxy</v>
      </c>
      <c r="G298" s="21" t="s">
        <v>963</v>
      </c>
      <c r="H298" s="21" t="s">
        <v>619</v>
      </c>
      <c r="I298" s="21" t="s">
        <v>307</v>
      </c>
      <c r="O298" s="22" t="s">
        <v>959</v>
      </c>
      <c r="P298" s="21" t="s">
        <v>172</v>
      </c>
      <c r="Q298" s="21" t="s">
        <v>929</v>
      </c>
      <c r="R298" s="46" t="s">
        <v>914</v>
      </c>
      <c r="S298" s="21" t="str">
        <f>Table2[[#This Row],[friendly_name]]</f>
        <v>Lounge Sub</v>
      </c>
      <c r="T298" s="27" t="s">
        <v>1310</v>
      </c>
      <c r="V298" s="22"/>
      <c r="W298" s="22"/>
      <c r="X298" s="22"/>
      <c r="Y298" s="22"/>
      <c r="AG298" s="22"/>
      <c r="AH298" s="22"/>
      <c r="AJ298" s="21" t="str">
        <f>IF(ISBLANK(AI298),  "", _xlfn.CONCAT("haas/entity/sensor/", LOWER(C298), "/", E298, "/config"))</f>
        <v/>
      </c>
      <c r="AK298" s="21" t="str">
        <f>IF(ISBLANK(AI298),  "", _xlfn.CONCAT(LOWER(C298), "/", E298))</f>
        <v/>
      </c>
      <c r="AR298" s="24"/>
      <c r="AS298" s="21"/>
      <c r="AT298" s="15"/>
      <c r="AU298" s="21" t="s">
        <v>134</v>
      </c>
      <c r="AV2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8" s="21" t="str">
        <f>IF(ISBLANK(Table2[[#This Row],[device_model]]), "", Table2[[#This Row],[device_suggested_area]])</f>
        <v>Lounge</v>
      </c>
      <c r="AZ298" s="21" t="s">
        <v>1236</v>
      </c>
      <c r="BA298" s="24" t="s">
        <v>392</v>
      </c>
      <c r="BB298" s="21" t="s">
        <v>243</v>
      </c>
      <c r="BC298" s="21" t="s">
        <v>393</v>
      </c>
      <c r="BD298" s="21" t="s">
        <v>203</v>
      </c>
      <c r="BH298" s="21"/>
      <c r="BI298" s="21"/>
      <c r="BJ2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299" spans="1:62" ht="16" hidden="1" customHeight="1">
      <c r="A299" s="21">
        <v>2554</v>
      </c>
      <c r="B299" s="21" t="s">
        <v>26</v>
      </c>
      <c r="C299" s="21" t="s">
        <v>243</v>
      </c>
      <c r="D299" s="21" t="s">
        <v>134</v>
      </c>
      <c r="E299" s="21" t="s">
        <v>1014</v>
      </c>
      <c r="F299" s="25" t="str">
        <f>IF(ISBLANK(Table2[[#This Row],[unique_id]]), "", Table2[[#This Row],[unique_id]])</f>
        <v>lounge_sub_plug</v>
      </c>
      <c r="G299" s="21" t="s">
        <v>963</v>
      </c>
      <c r="H299" s="21" t="s">
        <v>619</v>
      </c>
      <c r="I299" s="21" t="s">
        <v>307</v>
      </c>
      <c r="M299" s="21" t="s">
        <v>268</v>
      </c>
      <c r="O299" s="22" t="s">
        <v>959</v>
      </c>
      <c r="P299" s="21" t="s">
        <v>172</v>
      </c>
      <c r="Q299" s="21" t="s">
        <v>929</v>
      </c>
      <c r="R299" s="46" t="s">
        <v>914</v>
      </c>
      <c r="S299" s="21" t="str">
        <f>Table2[[#This Row],[friendly_name]]</f>
        <v>Lounge Sub</v>
      </c>
      <c r="T299" s="27" t="str">
        <f>"power_sensor_id: sensor." &amp; Table2[[#This Row],[unique_id]] &amp; "_current_consumption" &amp; CHAR(10) &amp; "force_energy_sensor_creation: true" &amp; CHAR(10)</f>
        <v xml:space="preserve">power_sensor_id: sensor.lounge_sub_plug_current_consumption
force_energy_sensor_creation: true
</v>
      </c>
      <c r="V299" s="22"/>
      <c r="W299" s="22"/>
      <c r="X299" s="22"/>
      <c r="Y299" s="22"/>
      <c r="AE299" s="21" t="s">
        <v>964</v>
      </c>
      <c r="AG299" s="22"/>
      <c r="AH299" s="22"/>
      <c r="AJ299" s="21" t="str">
        <f>IF(ISBLANK(AI299),  "", _xlfn.CONCAT("haas/entity/sensor/", LOWER(C299), "/", E299, "/config"))</f>
        <v/>
      </c>
      <c r="AK299" s="21" t="str">
        <f>IF(ISBLANK(AI299),  "", _xlfn.CONCAT(LOWER(C299), "/", E299))</f>
        <v/>
      </c>
      <c r="AS299" s="21"/>
      <c r="AT299" s="23"/>
      <c r="AV2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tplink-lounge-sub</v>
      </c>
      <c r="AW2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Sub</v>
      </c>
      <c r="AY299" s="21" t="str">
        <f>IF(ISBLANK(Table2[[#This Row],[device_model]]), "", Table2[[#This Row],[device_suggested_area]])</f>
        <v>Lounge</v>
      </c>
      <c r="AZ299" s="21" t="s">
        <v>1236</v>
      </c>
      <c r="BA299" s="24" t="s">
        <v>392</v>
      </c>
      <c r="BB299" s="21" t="s">
        <v>243</v>
      </c>
      <c r="BC299" s="21" t="s">
        <v>393</v>
      </c>
      <c r="BD299" s="21" t="s">
        <v>203</v>
      </c>
      <c r="BF299" s="21" t="s">
        <v>1186</v>
      </c>
      <c r="BG299" s="21" t="s">
        <v>472</v>
      </c>
      <c r="BH299" s="21" t="s">
        <v>371</v>
      </c>
      <c r="BI299" s="21" t="s">
        <v>454</v>
      </c>
      <c r="BJ2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"10:27:f5:31:f2:2b"], ["ip", "10.0.6.70"]]</v>
      </c>
    </row>
    <row r="300" spans="1:62" ht="16" hidden="1" customHeight="1">
      <c r="A300" s="21">
        <v>2555</v>
      </c>
      <c r="B300" s="21" t="s">
        <v>26</v>
      </c>
      <c r="C300" s="21" t="s">
        <v>982</v>
      </c>
      <c r="D300" s="21" t="s">
        <v>149</v>
      </c>
      <c r="E300" s="27" t="s">
        <v>1164</v>
      </c>
      <c r="F300" s="25" t="str">
        <f>IF(ISBLANK(Table2[[#This Row],[unique_id]]), "", Table2[[#This Row],[unique_id]])</f>
        <v>template_study_outlet_plug_proxy</v>
      </c>
      <c r="G300" s="21" t="s">
        <v>236</v>
      </c>
      <c r="H300" s="21" t="s">
        <v>619</v>
      </c>
      <c r="I300" s="21" t="s">
        <v>307</v>
      </c>
      <c r="O300" s="22" t="s">
        <v>959</v>
      </c>
      <c r="P300" s="21" t="s">
        <v>172</v>
      </c>
      <c r="Q300" s="21" t="s">
        <v>929</v>
      </c>
      <c r="R300" s="21" t="s">
        <v>619</v>
      </c>
      <c r="S300" s="21" t="str">
        <f>Table2[[#This Row],[friendly_name]]</f>
        <v>Study Outlet</v>
      </c>
      <c r="T300" s="27" t="s">
        <v>1309</v>
      </c>
      <c r="V300" s="22"/>
      <c r="W300" s="22"/>
      <c r="X300" s="22"/>
      <c r="Y300" s="22"/>
      <c r="AG300" s="22"/>
      <c r="AH300" s="22"/>
      <c r="AJ300" s="21" t="str">
        <f>IF(ISBLANK(AI300),  "", _xlfn.CONCAT("haas/entity/sensor/", LOWER(C300), "/", E300, "/config"))</f>
        <v/>
      </c>
      <c r="AK300" s="21" t="str">
        <f>IF(ISBLANK(AI300),  "", _xlfn.CONCAT(LOWER(C300), "/", E300))</f>
        <v/>
      </c>
      <c r="AS300" s="21"/>
      <c r="AT300" s="23"/>
      <c r="AU300" s="21" t="s">
        <v>134</v>
      </c>
      <c r="AV3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0" s="21" t="str">
        <f>IF(ISBLANK(Table2[[#This Row],[device_model]]), "", Table2[[#This Row],[device_suggested_area]])</f>
        <v>Study</v>
      </c>
      <c r="AZ300" s="21" t="s">
        <v>1233</v>
      </c>
      <c r="BA300" s="24" t="s">
        <v>392</v>
      </c>
      <c r="BB300" s="21" t="s">
        <v>243</v>
      </c>
      <c r="BC300" s="21" t="s">
        <v>393</v>
      </c>
      <c r="BD300" s="21" t="s">
        <v>388</v>
      </c>
      <c r="BH300" s="21"/>
      <c r="BI300" s="21"/>
      <c r="BJ3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1" spans="1:62" ht="16" hidden="1" customHeight="1">
      <c r="A301" s="21">
        <v>2556</v>
      </c>
      <c r="B301" s="21" t="s">
        <v>26</v>
      </c>
      <c r="C301" s="21" t="s">
        <v>243</v>
      </c>
      <c r="D301" s="21" t="s">
        <v>134</v>
      </c>
      <c r="E301" s="21" t="s">
        <v>1015</v>
      </c>
      <c r="F301" s="25" t="str">
        <f>IF(ISBLANK(Table2[[#This Row],[unique_id]]), "", Table2[[#This Row],[unique_id]])</f>
        <v>study_outlet_plug</v>
      </c>
      <c r="G301" s="21" t="s">
        <v>236</v>
      </c>
      <c r="H301" s="21" t="s">
        <v>619</v>
      </c>
      <c r="I301" s="21" t="s">
        <v>307</v>
      </c>
      <c r="M301" s="21" t="s">
        <v>268</v>
      </c>
      <c r="O301" s="22" t="s">
        <v>959</v>
      </c>
      <c r="P301" s="21" t="s">
        <v>172</v>
      </c>
      <c r="Q301" s="21" t="s">
        <v>929</v>
      </c>
      <c r="R301" s="21" t="s">
        <v>619</v>
      </c>
      <c r="S301" s="21" t="str">
        <f>Table2[[#This Row],[friendly_name]]</f>
        <v>Study Outlet</v>
      </c>
      <c r="T301" s="27" t="str">
        <f>"power_sensor_id: sensor." &amp; Table2[[#This Row],[unique_id]] &amp; "_current_consumption" &amp; CHAR(10) &amp; "force_energy_sensor_creation: true" &amp; CHAR(10)</f>
        <v xml:space="preserve">power_sensor_id: sensor.study_outlet_plug_current_consumption
force_energy_sensor_creation: true
</v>
      </c>
      <c r="V301" s="22"/>
      <c r="W301" s="22"/>
      <c r="X301" s="22"/>
      <c r="Y301" s="22"/>
      <c r="AE301" s="21" t="s">
        <v>262</v>
      </c>
      <c r="AG301" s="22"/>
      <c r="AH301" s="22"/>
      <c r="AJ301" s="21" t="str">
        <f>IF(ISBLANK(AI301),  "", _xlfn.CONCAT("haas/entity/sensor/", LOWER(C301), "/", E301, "/config"))</f>
        <v/>
      </c>
      <c r="AK301" s="21" t="str">
        <f>IF(ISBLANK(AI301),  "", _xlfn.CONCAT(LOWER(C301), "/", E301))</f>
        <v/>
      </c>
      <c r="AS301" s="21"/>
      <c r="AT301" s="23"/>
      <c r="AV3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tplink-study-outlet</v>
      </c>
      <c r="AW3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Outlet</v>
      </c>
      <c r="AY301" s="21" t="str">
        <f>IF(ISBLANK(Table2[[#This Row],[device_model]]), "", Table2[[#This Row],[device_suggested_area]])</f>
        <v>Study</v>
      </c>
      <c r="AZ301" s="21" t="s">
        <v>1233</v>
      </c>
      <c r="BA301" s="24" t="s">
        <v>392</v>
      </c>
      <c r="BB301" s="21" t="s">
        <v>243</v>
      </c>
      <c r="BC301" s="21" t="s">
        <v>393</v>
      </c>
      <c r="BD301" s="21" t="s">
        <v>388</v>
      </c>
      <c r="BF301" s="21" t="s">
        <v>1186</v>
      </c>
      <c r="BG301" s="21" t="s">
        <v>472</v>
      </c>
      <c r="BH301" s="21" t="s">
        <v>383</v>
      </c>
      <c r="BI301" s="21" t="s">
        <v>466</v>
      </c>
      <c r="BJ3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"60:a4:b7:1f:72:0a"], ["ip", "10.0.6.82"]]</v>
      </c>
    </row>
    <row r="302" spans="1:62" ht="16" hidden="1" customHeight="1">
      <c r="A302" s="21">
        <v>2557</v>
      </c>
      <c r="B302" s="21" t="s">
        <v>26</v>
      </c>
      <c r="C302" s="21" t="s">
        <v>982</v>
      </c>
      <c r="D302" s="21" t="s">
        <v>149</v>
      </c>
      <c r="E302" s="27" t="s">
        <v>1165</v>
      </c>
      <c r="F302" s="25" t="str">
        <f>IF(ISBLANK(Table2[[#This Row],[unique_id]]), "", Table2[[#This Row],[unique_id]])</f>
        <v>template_office_outlet_plug_proxy</v>
      </c>
      <c r="G302" s="21" t="s">
        <v>235</v>
      </c>
      <c r="H302" s="21" t="s">
        <v>619</v>
      </c>
      <c r="I302" s="21" t="s">
        <v>307</v>
      </c>
      <c r="O302" s="22" t="s">
        <v>959</v>
      </c>
      <c r="P302" s="21" t="s">
        <v>172</v>
      </c>
      <c r="Q302" s="21" t="s">
        <v>929</v>
      </c>
      <c r="R302" s="21" t="s">
        <v>619</v>
      </c>
      <c r="S302" s="21" t="str">
        <f>Table2[[#This Row],[friendly_name]]</f>
        <v>Office Outlet</v>
      </c>
      <c r="T302" s="27" t="s">
        <v>1309</v>
      </c>
      <c r="V302" s="22"/>
      <c r="W302" s="22"/>
      <c r="X302" s="22"/>
      <c r="Y302" s="22"/>
      <c r="AG302" s="22"/>
      <c r="AH302" s="22"/>
      <c r="AJ302" s="21" t="str">
        <f>IF(ISBLANK(AI302),  "", _xlfn.CONCAT("haas/entity/sensor/", LOWER(C302), "/", E302, "/config"))</f>
        <v/>
      </c>
      <c r="AK302" s="21" t="str">
        <f>IF(ISBLANK(AI302),  "", _xlfn.CONCAT(LOWER(C302), "/", E302))</f>
        <v/>
      </c>
      <c r="AS302" s="21"/>
      <c r="AT302" s="23"/>
      <c r="AU302" s="21" t="s">
        <v>134</v>
      </c>
      <c r="AV3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2" s="21" t="str">
        <f>IF(ISBLANK(Table2[[#This Row],[device_model]]), "", Table2[[#This Row],[device_suggested_area]])</f>
        <v>Office</v>
      </c>
      <c r="AZ302" s="21" t="s">
        <v>1233</v>
      </c>
      <c r="BA302" s="24" t="s">
        <v>392</v>
      </c>
      <c r="BB302" s="21" t="s">
        <v>243</v>
      </c>
      <c r="BC302" s="21" t="s">
        <v>393</v>
      </c>
      <c r="BD302" s="21" t="s">
        <v>222</v>
      </c>
      <c r="BH302" s="21"/>
      <c r="BI302" s="21"/>
      <c r="BJ3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3" spans="1:62" ht="16" hidden="1" customHeight="1">
      <c r="A303" s="21">
        <v>2558</v>
      </c>
      <c r="B303" s="21" t="s">
        <v>26</v>
      </c>
      <c r="C303" s="21" t="s">
        <v>243</v>
      </c>
      <c r="D303" s="21" t="s">
        <v>134</v>
      </c>
      <c r="E303" s="21" t="s">
        <v>1016</v>
      </c>
      <c r="F303" s="25" t="str">
        <f>IF(ISBLANK(Table2[[#This Row],[unique_id]]), "", Table2[[#This Row],[unique_id]])</f>
        <v>office_outlet_plug</v>
      </c>
      <c r="G303" s="21" t="s">
        <v>235</v>
      </c>
      <c r="H303" s="21" t="s">
        <v>619</v>
      </c>
      <c r="I303" s="21" t="s">
        <v>307</v>
      </c>
      <c r="M303" s="21" t="s">
        <v>268</v>
      </c>
      <c r="O303" s="22" t="s">
        <v>959</v>
      </c>
      <c r="P303" s="21" t="s">
        <v>172</v>
      </c>
      <c r="Q303" s="21" t="s">
        <v>929</v>
      </c>
      <c r="R303" s="21" t="s">
        <v>619</v>
      </c>
      <c r="S303" s="21" t="str">
        <f>Table2[[#This Row],[friendly_name]]</f>
        <v>Office Outlet</v>
      </c>
      <c r="T303" s="27" t="str">
        <f>"power_sensor_id: sensor." &amp; Table2[[#This Row],[unique_id]] &amp; "_current_consumption" &amp; CHAR(10) &amp; "force_energy_sensor_creation: true" &amp; CHAR(10)</f>
        <v xml:space="preserve">power_sensor_id: sensor.office_outlet_plug_current_consumption
force_energy_sensor_creation: true
</v>
      </c>
      <c r="V303" s="22"/>
      <c r="W303" s="22"/>
      <c r="X303" s="22"/>
      <c r="Y303" s="22"/>
      <c r="AE303" s="21" t="s">
        <v>262</v>
      </c>
      <c r="AG303" s="22"/>
      <c r="AH303" s="22"/>
      <c r="AJ303" s="21" t="str">
        <f>IF(ISBLANK(AI303),  "", _xlfn.CONCAT("haas/entity/sensor/", LOWER(C303), "/", E303, "/config"))</f>
        <v/>
      </c>
      <c r="AK303" s="21" t="str">
        <f>IF(ISBLANK(AI303),  "", _xlfn.CONCAT(LOWER(C303), "/", E303))</f>
        <v/>
      </c>
      <c r="AS303" s="21"/>
      <c r="AT303" s="23"/>
      <c r="AV3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tplink-office-outlet</v>
      </c>
      <c r="AW3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Outlet</v>
      </c>
      <c r="AY303" s="21" t="str">
        <f>IF(ISBLANK(Table2[[#This Row],[device_model]]), "", Table2[[#This Row],[device_suggested_area]])</f>
        <v>Office</v>
      </c>
      <c r="AZ303" s="21" t="s">
        <v>1233</v>
      </c>
      <c r="BA303" s="24" t="s">
        <v>392</v>
      </c>
      <c r="BB303" s="21" t="s">
        <v>243</v>
      </c>
      <c r="BC303" s="21" t="s">
        <v>393</v>
      </c>
      <c r="BD303" s="21" t="s">
        <v>222</v>
      </c>
      <c r="BF303" s="21" t="s">
        <v>1187</v>
      </c>
      <c r="BG303" s="21" t="s">
        <v>472</v>
      </c>
      <c r="BH303" s="21" t="s">
        <v>384</v>
      </c>
      <c r="BI303" s="21" t="s">
        <v>467</v>
      </c>
      <c r="BJ3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"10:27:f5:31:ec:58"], ["ip", "10.0.6.83"]]</v>
      </c>
    </row>
    <row r="304" spans="1:62" ht="16" hidden="1" customHeight="1">
      <c r="A304" s="21">
        <v>2559</v>
      </c>
      <c r="B304" s="21" t="s">
        <v>26</v>
      </c>
      <c r="C304" s="21" t="s">
        <v>982</v>
      </c>
      <c r="D304" s="21" t="s">
        <v>149</v>
      </c>
      <c r="E304" s="27" t="s">
        <v>1166</v>
      </c>
      <c r="F304" s="25" t="str">
        <f>IF(ISBLANK(Table2[[#This Row],[unique_id]]), "", Table2[[#This Row],[unique_id]])</f>
        <v>template_kitchen_dish_washer_plug_proxy</v>
      </c>
      <c r="G304" s="21" t="s">
        <v>238</v>
      </c>
      <c r="H304" s="21" t="s">
        <v>619</v>
      </c>
      <c r="I304" s="21" t="s">
        <v>307</v>
      </c>
      <c r="O304" s="22" t="s">
        <v>959</v>
      </c>
      <c r="P304" s="21" t="s">
        <v>172</v>
      </c>
      <c r="Q304" s="21" t="s">
        <v>930</v>
      </c>
      <c r="R304" s="21" t="s">
        <v>940</v>
      </c>
      <c r="S304" s="21" t="str">
        <f>Table2[[#This Row],[friendly_name]]</f>
        <v>Dish Washer</v>
      </c>
      <c r="T304" s="27" t="s">
        <v>1309</v>
      </c>
      <c r="V304" s="22"/>
      <c r="W304" s="22"/>
      <c r="X304" s="22"/>
      <c r="Y304" s="22"/>
      <c r="AG304" s="22"/>
      <c r="AH304" s="22"/>
      <c r="AJ304" s="21" t="str">
        <f>IF(ISBLANK(AI304),  "", _xlfn.CONCAT("haas/entity/sensor/", LOWER(C304), "/", E304, "/config"))</f>
        <v/>
      </c>
      <c r="AK304" s="21" t="str">
        <f>IF(ISBLANK(AI304),  "", _xlfn.CONCAT(LOWER(C304), "/", E304))</f>
        <v/>
      </c>
      <c r="AS304" s="21"/>
      <c r="AT304" s="23"/>
      <c r="AU304" s="21" t="s">
        <v>134</v>
      </c>
      <c r="AV3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4" s="21" t="str">
        <f>IF(ISBLANK(Table2[[#This Row],[device_model]]), "", Table2[[#This Row],[device_suggested_area]])</f>
        <v>Kitchen</v>
      </c>
      <c r="AZ304" s="21" t="s">
        <v>238</v>
      </c>
      <c r="BA304" s="24" t="s">
        <v>392</v>
      </c>
      <c r="BB304" s="21" t="s">
        <v>243</v>
      </c>
      <c r="BC304" s="21" t="s">
        <v>393</v>
      </c>
      <c r="BD304" s="21" t="s">
        <v>215</v>
      </c>
      <c r="BH304" s="21"/>
      <c r="BI304" s="21"/>
      <c r="BJ3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5" spans="1:62" ht="16" hidden="1" customHeight="1">
      <c r="A305" s="21">
        <v>2560</v>
      </c>
      <c r="B305" s="21" t="s">
        <v>26</v>
      </c>
      <c r="C305" s="21" t="s">
        <v>243</v>
      </c>
      <c r="D305" s="21" t="s">
        <v>134</v>
      </c>
      <c r="E305" s="21" t="s">
        <v>1017</v>
      </c>
      <c r="F305" s="25" t="str">
        <f>IF(ISBLANK(Table2[[#This Row],[unique_id]]), "", Table2[[#This Row],[unique_id]])</f>
        <v>kitchen_dish_washer_plug</v>
      </c>
      <c r="G305" s="21" t="s">
        <v>238</v>
      </c>
      <c r="H305" s="21" t="s">
        <v>619</v>
      </c>
      <c r="I305" s="21" t="s">
        <v>307</v>
      </c>
      <c r="M305" s="21" t="s">
        <v>268</v>
      </c>
      <c r="O305" s="22" t="s">
        <v>959</v>
      </c>
      <c r="P305" s="21" t="s">
        <v>172</v>
      </c>
      <c r="Q305" s="21" t="s">
        <v>930</v>
      </c>
      <c r="R305" s="21" t="s">
        <v>940</v>
      </c>
      <c r="S305" s="21" t="str">
        <f>Table2[[#This Row],[friendly_name]]</f>
        <v>Dish Washer</v>
      </c>
      <c r="T305" s="27" t="str">
        <f>"power_sensor_id: sensor." &amp; Table2[[#This Row],[unique_id]] &amp; "_current_consumption" &amp; CHAR(10) &amp; "force_energy_sensor_creation: true" &amp; CHAR(10)</f>
        <v xml:space="preserve">power_sensor_id: sensor.kitchen_dish_washer_plug_current_consumption
force_energy_sensor_creation: true
</v>
      </c>
      <c r="V305" s="22"/>
      <c r="W305" s="22"/>
      <c r="X305" s="22"/>
      <c r="Y305" s="22"/>
      <c r="AE305" s="21" t="s">
        <v>255</v>
      </c>
      <c r="AG305" s="22"/>
      <c r="AH305" s="22"/>
      <c r="AJ305" s="21" t="str">
        <f>IF(ISBLANK(AI305),  "", _xlfn.CONCAT("haas/entity/sensor/", LOWER(C305), "/", E305, "/config"))</f>
        <v/>
      </c>
      <c r="AK305" s="21" t="str">
        <f>IF(ISBLANK(AI305),  "", _xlfn.CONCAT(LOWER(C305), "/", E305))</f>
        <v/>
      </c>
      <c r="AS305" s="21"/>
      <c r="AT305" s="23"/>
      <c r="AV3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tplink-kitchen-dish-washer</v>
      </c>
      <c r="AW3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Dish Washer</v>
      </c>
      <c r="AY305" s="21" t="str">
        <f>IF(ISBLANK(Table2[[#This Row],[device_model]]), "", Table2[[#This Row],[device_suggested_area]])</f>
        <v>Kitchen</v>
      </c>
      <c r="AZ305" s="21" t="s">
        <v>238</v>
      </c>
      <c r="BA305" s="24" t="s">
        <v>392</v>
      </c>
      <c r="BB305" s="21" t="s">
        <v>243</v>
      </c>
      <c r="BC305" s="21" t="s">
        <v>393</v>
      </c>
      <c r="BD305" s="21" t="s">
        <v>215</v>
      </c>
      <c r="BF305" s="21" t="s">
        <v>1186</v>
      </c>
      <c r="BG305" s="21" t="s">
        <v>472</v>
      </c>
      <c r="BH305" s="21" t="s">
        <v>374</v>
      </c>
      <c r="BI305" s="21" t="s">
        <v>457</v>
      </c>
      <c r="BJ3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"5c:a6:e6:25:55:f7"], ["ip", "10.0.6.73"]]</v>
      </c>
    </row>
    <row r="306" spans="1:62" ht="16" hidden="1" customHeight="1">
      <c r="A306" s="21">
        <v>2561</v>
      </c>
      <c r="B306" s="21" t="s">
        <v>26</v>
      </c>
      <c r="C306" s="21" t="s">
        <v>982</v>
      </c>
      <c r="D306" s="21" t="s">
        <v>149</v>
      </c>
      <c r="E306" s="27" t="s">
        <v>1167</v>
      </c>
      <c r="F306" s="25" t="str">
        <f>IF(ISBLANK(Table2[[#This Row],[unique_id]]), "", Table2[[#This Row],[unique_id]])</f>
        <v>template_laundry_clothes_dryer_plug_proxy</v>
      </c>
      <c r="G306" s="21" t="s">
        <v>239</v>
      </c>
      <c r="H306" s="21" t="s">
        <v>619</v>
      </c>
      <c r="I306" s="21" t="s">
        <v>307</v>
      </c>
      <c r="O306" s="22" t="s">
        <v>959</v>
      </c>
      <c r="P306" s="21" t="s">
        <v>172</v>
      </c>
      <c r="Q306" s="21" t="s">
        <v>930</v>
      </c>
      <c r="R306" s="21" t="s">
        <v>940</v>
      </c>
      <c r="S306" s="21" t="str">
        <f>Table2[[#This Row],[friendly_name]]</f>
        <v>Clothes Dryer</v>
      </c>
      <c r="T306" s="27" t="s">
        <v>1309</v>
      </c>
      <c r="V306" s="22"/>
      <c r="W306" s="22"/>
      <c r="X306" s="22"/>
      <c r="Y306" s="22"/>
      <c r="AG306" s="22"/>
      <c r="AH306" s="22"/>
      <c r="AJ306" s="21" t="str">
        <f>IF(ISBLANK(AI306),  "", _xlfn.CONCAT("haas/entity/sensor/", LOWER(C306), "/", E306, "/config"))</f>
        <v/>
      </c>
      <c r="AK306" s="21" t="str">
        <f>IF(ISBLANK(AI306),  "", _xlfn.CONCAT(LOWER(C306), "/", E306))</f>
        <v/>
      </c>
      <c r="AS306" s="21"/>
      <c r="AT306" s="23"/>
      <c r="AU306" s="21" t="s">
        <v>134</v>
      </c>
      <c r="AV3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6" s="21" t="str">
        <f>IF(ISBLANK(Table2[[#This Row],[device_model]]), "", Table2[[#This Row],[device_suggested_area]])</f>
        <v>Laundry</v>
      </c>
      <c r="AZ306" s="21" t="s">
        <v>239</v>
      </c>
      <c r="BA306" s="24" t="s">
        <v>392</v>
      </c>
      <c r="BB306" s="21" t="s">
        <v>243</v>
      </c>
      <c r="BC306" s="21" t="s">
        <v>393</v>
      </c>
      <c r="BD306" s="21" t="s">
        <v>223</v>
      </c>
      <c r="BH306" s="21"/>
      <c r="BI306" s="21"/>
      <c r="BJ3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7" spans="1:62" ht="16" hidden="1" customHeight="1">
      <c r="A307" s="21">
        <v>2562</v>
      </c>
      <c r="B307" s="21" t="s">
        <v>26</v>
      </c>
      <c r="C307" s="21" t="s">
        <v>243</v>
      </c>
      <c r="D307" s="21" t="s">
        <v>134</v>
      </c>
      <c r="E307" s="21" t="s">
        <v>1018</v>
      </c>
      <c r="F307" s="25" t="str">
        <f>IF(ISBLANK(Table2[[#This Row],[unique_id]]), "", Table2[[#This Row],[unique_id]])</f>
        <v>laundry_clothes_dryer_plug</v>
      </c>
      <c r="G307" s="21" t="s">
        <v>239</v>
      </c>
      <c r="H307" s="21" t="s">
        <v>619</v>
      </c>
      <c r="I307" s="21" t="s">
        <v>307</v>
      </c>
      <c r="M307" s="21" t="s">
        <v>268</v>
      </c>
      <c r="O307" s="22" t="s">
        <v>959</v>
      </c>
      <c r="P307" s="21" t="s">
        <v>172</v>
      </c>
      <c r="Q307" s="21" t="s">
        <v>930</v>
      </c>
      <c r="R307" s="21" t="s">
        <v>940</v>
      </c>
      <c r="S307" s="21" t="str">
        <f>Table2[[#This Row],[friendly_name]]</f>
        <v>Clothes Dryer</v>
      </c>
      <c r="T307" s="27" t="str">
        <f>"power_sensor_id: sensor." &amp; Table2[[#This Row],[unique_id]] &amp; "_current_consumption" &amp; CHAR(10) &amp; "force_energy_sensor_creation: true" &amp; CHAR(10)</f>
        <v xml:space="preserve">power_sensor_id: sensor.laundry_clothes_dryer_plug_current_consumption
force_energy_sensor_creation: true
</v>
      </c>
      <c r="V307" s="22"/>
      <c r="W307" s="22"/>
      <c r="X307" s="22"/>
      <c r="Y307" s="22"/>
      <c r="AE307" s="21" t="s">
        <v>256</v>
      </c>
      <c r="AG307" s="22"/>
      <c r="AH307" s="22"/>
      <c r="AJ307" s="21" t="str">
        <f>IF(ISBLANK(AI307),  "", _xlfn.CONCAT("haas/entity/sensor/", LOWER(C307), "/", E307, "/config"))</f>
        <v/>
      </c>
      <c r="AK307" s="21" t="str">
        <f>IF(ISBLANK(AI307),  "", _xlfn.CONCAT(LOWER(C307), "/", E307))</f>
        <v/>
      </c>
      <c r="AS307" s="21"/>
      <c r="AT307" s="23"/>
      <c r="AV3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tplink-laundry-clothes-dryer</v>
      </c>
      <c r="AW3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Clothes Dryer</v>
      </c>
      <c r="AY307" s="21" t="str">
        <f>IF(ISBLANK(Table2[[#This Row],[device_model]]), "", Table2[[#This Row],[device_suggested_area]])</f>
        <v>Laundry</v>
      </c>
      <c r="AZ307" s="21" t="s">
        <v>239</v>
      </c>
      <c r="BA307" s="24" t="s">
        <v>392</v>
      </c>
      <c r="BB307" s="21" t="s">
        <v>243</v>
      </c>
      <c r="BC307" s="21" t="s">
        <v>393</v>
      </c>
      <c r="BD307" s="21" t="s">
        <v>223</v>
      </c>
      <c r="BF307" s="21" t="s">
        <v>1186</v>
      </c>
      <c r="BG307" s="21" t="s">
        <v>472</v>
      </c>
      <c r="BH307" s="21" t="s">
        <v>375</v>
      </c>
      <c r="BI307" s="21" t="s">
        <v>458</v>
      </c>
      <c r="BJ3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"5c:a6:e6:25:55:f0"], ["ip", "10.0.6.74"]]</v>
      </c>
    </row>
    <row r="308" spans="1:62" ht="16" hidden="1" customHeight="1">
      <c r="A308" s="21">
        <v>2563</v>
      </c>
      <c r="B308" s="21" t="s">
        <v>26</v>
      </c>
      <c r="C308" s="21" t="s">
        <v>982</v>
      </c>
      <c r="D308" s="21" t="s">
        <v>149</v>
      </c>
      <c r="E308" s="27" t="s">
        <v>1168</v>
      </c>
      <c r="F308" s="25" t="str">
        <f>IF(ISBLANK(Table2[[#This Row],[unique_id]]), "", Table2[[#This Row],[unique_id]])</f>
        <v>template_laundry_washing_machine_plug_proxy</v>
      </c>
      <c r="G308" s="21" t="s">
        <v>237</v>
      </c>
      <c r="H308" s="21" t="s">
        <v>619</v>
      </c>
      <c r="I308" s="21" t="s">
        <v>307</v>
      </c>
      <c r="O308" s="22" t="s">
        <v>959</v>
      </c>
      <c r="P308" s="21" t="s">
        <v>172</v>
      </c>
      <c r="Q308" s="21" t="s">
        <v>930</v>
      </c>
      <c r="R308" s="21" t="s">
        <v>940</v>
      </c>
      <c r="S308" s="21" t="str">
        <f>Table2[[#This Row],[friendly_name]]</f>
        <v>Washing Machine</v>
      </c>
      <c r="T308" s="27" t="s">
        <v>1309</v>
      </c>
      <c r="V308" s="22"/>
      <c r="W308" s="22"/>
      <c r="X308" s="22"/>
      <c r="Y308" s="22"/>
      <c r="AG308" s="22"/>
      <c r="AH308" s="22"/>
      <c r="AS308" s="21"/>
      <c r="AT308" s="23"/>
      <c r="AU308" s="21" t="s">
        <v>134</v>
      </c>
      <c r="AV3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8" s="21" t="str">
        <f>IF(ISBLANK(Table2[[#This Row],[device_model]]), "", Table2[[#This Row],[device_suggested_area]])</f>
        <v>Laundry</v>
      </c>
      <c r="AZ308" s="21" t="s">
        <v>237</v>
      </c>
      <c r="BA308" s="24" t="s">
        <v>392</v>
      </c>
      <c r="BB308" s="21" t="s">
        <v>243</v>
      </c>
      <c r="BC308" s="21" t="s">
        <v>393</v>
      </c>
      <c r="BD308" s="21" t="s">
        <v>223</v>
      </c>
      <c r="BH308" s="21"/>
      <c r="BI308" s="21"/>
      <c r="BJ3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09" spans="1:62" ht="16" hidden="1" customHeight="1">
      <c r="A309" s="21">
        <v>2564</v>
      </c>
      <c r="B309" s="21" t="s">
        <v>26</v>
      </c>
      <c r="C309" s="21" t="s">
        <v>243</v>
      </c>
      <c r="D309" s="21" t="s">
        <v>134</v>
      </c>
      <c r="E309" s="21" t="s">
        <v>1019</v>
      </c>
      <c r="F309" s="25" t="str">
        <f>IF(ISBLANK(Table2[[#This Row],[unique_id]]), "", Table2[[#This Row],[unique_id]])</f>
        <v>laundry_washing_machine_plug</v>
      </c>
      <c r="G309" s="21" t="s">
        <v>237</v>
      </c>
      <c r="H309" s="21" t="s">
        <v>619</v>
      </c>
      <c r="I309" s="21" t="s">
        <v>307</v>
      </c>
      <c r="M309" s="21" t="s">
        <v>268</v>
      </c>
      <c r="O309" s="22" t="s">
        <v>959</v>
      </c>
      <c r="P309" s="21" t="s">
        <v>172</v>
      </c>
      <c r="Q309" s="21" t="s">
        <v>930</v>
      </c>
      <c r="R309" s="21" t="s">
        <v>940</v>
      </c>
      <c r="S309" s="21" t="str">
        <f>Table2[[#This Row],[friendly_name]]</f>
        <v>Washing Machine</v>
      </c>
      <c r="T309" s="27" t="str">
        <f>"power_sensor_id: sensor." &amp; Table2[[#This Row],[unique_id]] &amp; "_current_consumption" &amp; CHAR(10) &amp; "force_energy_sensor_creation: true" &amp; CHAR(10)</f>
        <v xml:space="preserve">power_sensor_id: sensor.laundry_washing_machine_plug_current_consumption
force_energy_sensor_creation: true
</v>
      </c>
      <c r="V309" s="22"/>
      <c r="W309" s="22"/>
      <c r="X309" s="22"/>
      <c r="Y309" s="22"/>
      <c r="AE309" s="21" t="s">
        <v>257</v>
      </c>
      <c r="AG309" s="22"/>
      <c r="AH309" s="22"/>
      <c r="AJ309" s="21" t="str">
        <f>IF(ISBLANK(AI309),  "", _xlfn.CONCAT("haas/entity/sensor/", LOWER(C309), "/", E309, "/config"))</f>
        <v/>
      </c>
      <c r="AK309" s="21" t="str">
        <f>IF(ISBLANK(AI309),  "", _xlfn.CONCAT(LOWER(C309), "/", E309))</f>
        <v/>
      </c>
      <c r="AS309" s="21"/>
      <c r="AT309" s="23"/>
      <c r="AV3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tplink-laundry-washing-machine</v>
      </c>
      <c r="AW3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Washing Machine</v>
      </c>
      <c r="AY309" s="21" t="str">
        <f>IF(ISBLANK(Table2[[#This Row],[device_model]]), "", Table2[[#This Row],[device_suggested_area]])</f>
        <v>Laundry</v>
      </c>
      <c r="AZ309" s="21" t="s">
        <v>237</v>
      </c>
      <c r="BA309" s="24" t="s">
        <v>392</v>
      </c>
      <c r="BB309" s="21" t="s">
        <v>243</v>
      </c>
      <c r="BC309" s="21" t="s">
        <v>393</v>
      </c>
      <c r="BD309" s="21" t="s">
        <v>223</v>
      </c>
      <c r="BF309" s="21" t="s">
        <v>1186</v>
      </c>
      <c r="BG309" s="21" t="s">
        <v>472</v>
      </c>
      <c r="BH309" s="21" t="s">
        <v>376</v>
      </c>
      <c r="BI309" s="21" t="s">
        <v>459</v>
      </c>
      <c r="BJ3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"5c:a6:e6:25:5a:a3"], ["ip", "10.0.6.75"]]</v>
      </c>
    </row>
    <row r="310" spans="1:62" ht="16" hidden="1" customHeight="1">
      <c r="A310" s="21">
        <v>2565</v>
      </c>
      <c r="B310" s="21" t="s">
        <v>26</v>
      </c>
      <c r="C310" s="21" t="s">
        <v>982</v>
      </c>
      <c r="D310" s="21" t="s">
        <v>149</v>
      </c>
      <c r="E310" s="27" t="s">
        <v>1169</v>
      </c>
      <c r="F310" s="25" t="str">
        <f>IF(ISBLANK(Table2[[#This Row],[unique_id]]), "", Table2[[#This Row],[unique_id]])</f>
        <v>template_kitchen_coffee_machine_plug_proxy</v>
      </c>
      <c r="G310" s="21" t="s">
        <v>135</v>
      </c>
      <c r="H310" s="21" t="s">
        <v>619</v>
      </c>
      <c r="I310" s="21" t="s">
        <v>307</v>
      </c>
      <c r="O310" s="22" t="s">
        <v>959</v>
      </c>
      <c r="P310" s="21" t="s">
        <v>172</v>
      </c>
      <c r="Q310" s="21" t="s">
        <v>930</v>
      </c>
      <c r="R310" s="21" t="s">
        <v>940</v>
      </c>
      <c r="S310" s="21" t="str">
        <f>Table2[[#This Row],[friendly_name]]</f>
        <v>Coffee Machine</v>
      </c>
      <c r="T310" s="27" t="s">
        <v>1309</v>
      </c>
      <c r="V310" s="22"/>
      <c r="W310" s="22"/>
      <c r="X310" s="22"/>
      <c r="Y310" s="22"/>
      <c r="AG310" s="22"/>
      <c r="AH310" s="22"/>
      <c r="AJ310" s="21" t="str">
        <f>IF(ISBLANK(AI310),  "", _xlfn.CONCAT("haas/entity/sensor/", LOWER(C310), "/", E310, "/config"))</f>
        <v/>
      </c>
      <c r="AK310" s="21" t="str">
        <f>IF(ISBLANK(AI310),  "", _xlfn.CONCAT(LOWER(C310), "/", E310))</f>
        <v/>
      </c>
      <c r="AS310" s="21"/>
      <c r="AT310" s="23"/>
      <c r="AU310" s="21" t="s">
        <v>134</v>
      </c>
      <c r="AV3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0" s="21" t="str">
        <f>IF(ISBLANK(Table2[[#This Row],[device_model]]), "", Table2[[#This Row],[device_suggested_area]])</f>
        <v>Kitchen</v>
      </c>
      <c r="AZ310" s="21" t="s">
        <v>135</v>
      </c>
      <c r="BA310" s="24" t="s">
        <v>392</v>
      </c>
      <c r="BB310" s="21" t="s">
        <v>243</v>
      </c>
      <c r="BC310" s="21" t="s">
        <v>393</v>
      </c>
      <c r="BD310" s="21" t="s">
        <v>215</v>
      </c>
      <c r="BH310" s="21"/>
      <c r="BI310" s="21"/>
      <c r="BJ3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1" spans="1:62" ht="16" hidden="1" customHeight="1">
      <c r="A311" s="21">
        <v>2566</v>
      </c>
      <c r="B311" s="21" t="s">
        <v>26</v>
      </c>
      <c r="C311" s="21" t="s">
        <v>243</v>
      </c>
      <c r="D311" s="21" t="s">
        <v>134</v>
      </c>
      <c r="E311" s="21" t="s">
        <v>1020</v>
      </c>
      <c r="F311" s="25" t="str">
        <f>IF(ISBLANK(Table2[[#This Row],[unique_id]]), "", Table2[[#This Row],[unique_id]])</f>
        <v>kitchen_coffee_machine_plug</v>
      </c>
      <c r="G311" s="21" t="s">
        <v>135</v>
      </c>
      <c r="H311" s="21" t="s">
        <v>619</v>
      </c>
      <c r="I311" s="21" t="s">
        <v>307</v>
      </c>
      <c r="M311" s="21" t="s">
        <v>268</v>
      </c>
      <c r="O311" s="22" t="s">
        <v>959</v>
      </c>
      <c r="P311" s="21" t="s">
        <v>172</v>
      </c>
      <c r="Q311" s="21" t="s">
        <v>930</v>
      </c>
      <c r="R311" s="21" t="s">
        <v>940</v>
      </c>
      <c r="S311" s="21" t="str">
        <f>Table2[[#This Row],[friendly_name]]</f>
        <v>Coffee Machine</v>
      </c>
      <c r="T311" s="27" t="str">
        <f>"power_sensor_id: sensor." &amp; Table2[[#This Row],[unique_id]] &amp; "_current_consumption" &amp; CHAR(10) &amp; "force_energy_sensor_creation: true" &amp; CHAR(10)</f>
        <v xml:space="preserve">power_sensor_id: sensor.kitchen_coffee_machine_plug_current_consumption
force_energy_sensor_creation: true
</v>
      </c>
      <c r="V311" s="22"/>
      <c r="W311" s="22"/>
      <c r="X311" s="22"/>
      <c r="Y311" s="22"/>
      <c r="AE311" s="21" t="s">
        <v>258</v>
      </c>
      <c r="AG311" s="22"/>
      <c r="AH311" s="22"/>
      <c r="AJ311" s="21" t="str">
        <f>IF(ISBLANK(AI311),  "", _xlfn.CONCAT("haas/entity/sensor/", LOWER(C311), "/", E311, "/config"))</f>
        <v/>
      </c>
      <c r="AK311" s="21" t="str">
        <f>IF(ISBLANK(AI311),  "", _xlfn.CONCAT(LOWER(C311), "/", E311))</f>
        <v/>
      </c>
      <c r="AS311" s="21"/>
      <c r="AT311" s="23"/>
      <c r="AV3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tplink-kitchen-coffee-machine</v>
      </c>
      <c r="AW3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Coffee Machine</v>
      </c>
      <c r="AY311" s="21" t="str">
        <f>IF(ISBLANK(Table2[[#This Row],[device_model]]), "", Table2[[#This Row],[device_suggested_area]])</f>
        <v>Kitchen</v>
      </c>
      <c r="AZ311" s="21" t="s">
        <v>135</v>
      </c>
      <c r="BA311" s="21" t="s">
        <v>392</v>
      </c>
      <c r="BB311" s="21" t="s">
        <v>243</v>
      </c>
      <c r="BC311" s="21" t="s">
        <v>393</v>
      </c>
      <c r="BD311" s="21" t="s">
        <v>215</v>
      </c>
      <c r="BF311" s="21" t="s">
        <v>1186</v>
      </c>
      <c r="BG311" s="21" t="s">
        <v>472</v>
      </c>
      <c r="BH311" s="21" t="s">
        <v>377</v>
      </c>
      <c r="BI311" s="21" t="s">
        <v>460</v>
      </c>
      <c r="BJ3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"60:a4:b7:1f:71:0a"], ["ip", "10.0.6.76"]]</v>
      </c>
    </row>
    <row r="312" spans="1:62" ht="16" hidden="1" customHeight="1">
      <c r="A312" s="21">
        <v>2567</v>
      </c>
      <c r="B312" s="21" t="s">
        <v>26</v>
      </c>
      <c r="C312" s="21" t="s">
        <v>982</v>
      </c>
      <c r="D312" s="21" t="s">
        <v>149</v>
      </c>
      <c r="E312" s="27" t="s">
        <v>1170</v>
      </c>
      <c r="F312" s="25" t="str">
        <f>IF(ISBLANK(Table2[[#This Row],[unique_id]]), "", Table2[[#This Row],[unique_id]])</f>
        <v>template_kitchen_fridge_plug_proxy</v>
      </c>
      <c r="G312" s="21" t="s">
        <v>233</v>
      </c>
      <c r="H312" s="21" t="s">
        <v>619</v>
      </c>
      <c r="I312" s="21" t="s">
        <v>307</v>
      </c>
      <c r="O312" s="22" t="s">
        <v>959</v>
      </c>
      <c r="P312" s="21" t="s">
        <v>172</v>
      </c>
      <c r="Q312" s="21" t="s">
        <v>929</v>
      </c>
      <c r="R312" s="21" t="s">
        <v>941</v>
      </c>
      <c r="S312" s="21" t="str">
        <f>Table2[[#This Row],[friendly_name]]</f>
        <v>Kitchen Fridge</v>
      </c>
      <c r="T312" s="27" t="s">
        <v>1310</v>
      </c>
      <c r="V312" s="22"/>
      <c r="W312" s="22"/>
      <c r="X312" s="22"/>
      <c r="Y312" s="22"/>
      <c r="AG312" s="22"/>
      <c r="AH312" s="22"/>
      <c r="AJ312" s="21" t="str">
        <f>IF(ISBLANK(AI312),  "", _xlfn.CONCAT("haas/entity/sensor/", LOWER(C312), "/", E312, "/config"))</f>
        <v/>
      </c>
      <c r="AK312" s="21" t="str">
        <f>IF(ISBLANK(AI312),  "", _xlfn.CONCAT(LOWER(C312), "/", E312))</f>
        <v/>
      </c>
      <c r="AS312" s="21"/>
      <c r="AT312" s="23"/>
      <c r="AU312" s="21" t="s">
        <v>134</v>
      </c>
      <c r="AV3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2" s="21" t="str">
        <f>IF(ISBLANK(Table2[[#This Row],[device_model]]), "", Table2[[#This Row],[device_suggested_area]])</f>
        <v>Kitchen</v>
      </c>
      <c r="AZ312" s="21" t="s">
        <v>1237</v>
      </c>
      <c r="BA312" s="21" t="s">
        <v>391</v>
      </c>
      <c r="BB312" s="21" t="s">
        <v>243</v>
      </c>
      <c r="BC312" s="21" t="s">
        <v>394</v>
      </c>
      <c r="BD312" s="21" t="s">
        <v>215</v>
      </c>
      <c r="BH312" s="21"/>
      <c r="BI312" s="21"/>
      <c r="BJ3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3" spans="1:62" ht="16" hidden="1" customHeight="1">
      <c r="A313" s="21">
        <v>2568</v>
      </c>
      <c r="B313" s="21" t="s">
        <v>26</v>
      </c>
      <c r="C313" s="21" t="s">
        <v>243</v>
      </c>
      <c r="D313" s="21" t="s">
        <v>134</v>
      </c>
      <c r="E313" s="21" t="s">
        <v>1021</v>
      </c>
      <c r="F313" s="25" t="str">
        <f>IF(ISBLANK(Table2[[#This Row],[unique_id]]), "", Table2[[#This Row],[unique_id]])</f>
        <v>kitchen_fridge_plug</v>
      </c>
      <c r="G313" s="21" t="s">
        <v>233</v>
      </c>
      <c r="H313" s="21" t="s">
        <v>619</v>
      </c>
      <c r="I313" s="21" t="s">
        <v>307</v>
      </c>
      <c r="M313" s="21" t="s">
        <v>268</v>
      </c>
      <c r="O313" s="22" t="s">
        <v>959</v>
      </c>
      <c r="P313" s="21" t="s">
        <v>172</v>
      </c>
      <c r="Q313" s="21" t="s">
        <v>929</v>
      </c>
      <c r="R313" s="21" t="s">
        <v>941</v>
      </c>
      <c r="S313" s="21" t="str">
        <f>Table2[[#This Row],[friendly_name]]</f>
        <v>Kitchen Fridge</v>
      </c>
      <c r="T313" s="27" t="str">
        <f>"power_sensor_id: sensor." &amp; Table2[[#This Row],[unique_id]] &amp; "_current_consumption" &amp; CHAR(10) &amp; "force_energy_sensor_creation: true" &amp; CHAR(10)</f>
        <v xml:space="preserve">power_sensor_id: sensor.kitchen_fridge_plug_current_consumption
force_energy_sensor_creation: true
</v>
      </c>
      <c r="V313" s="22"/>
      <c r="W313" s="22"/>
      <c r="X313" s="22"/>
      <c r="Y313" s="22"/>
      <c r="AE313" s="21" t="s">
        <v>259</v>
      </c>
      <c r="AG313" s="22"/>
      <c r="AH313" s="22"/>
      <c r="AJ313" s="21" t="str">
        <f>IF(ISBLANK(AI313),  "", _xlfn.CONCAT("haas/entity/sensor/", LOWER(C313), "/", E313, "/config"))</f>
        <v/>
      </c>
      <c r="AK313" s="21" t="str">
        <f>IF(ISBLANK(AI313),  "", _xlfn.CONCAT(LOWER(C313), "/", E313))</f>
        <v/>
      </c>
      <c r="AS313" s="21"/>
      <c r="AT313" s="23"/>
      <c r="AV3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tplink-kitchen-fridge</v>
      </c>
      <c r="AW3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Fridge</v>
      </c>
      <c r="AY313" s="21" t="str">
        <f>IF(ISBLANK(Table2[[#This Row],[device_model]]), "", Table2[[#This Row],[device_suggested_area]])</f>
        <v>Kitchen</v>
      </c>
      <c r="AZ313" s="21" t="s">
        <v>1237</v>
      </c>
      <c r="BA313" s="21" t="s">
        <v>391</v>
      </c>
      <c r="BB313" s="21" t="s">
        <v>243</v>
      </c>
      <c r="BC313" s="21" t="s">
        <v>394</v>
      </c>
      <c r="BD313" s="21" t="s">
        <v>215</v>
      </c>
      <c r="BF313" s="21" t="s">
        <v>1186</v>
      </c>
      <c r="BG313" s="21" t="s">
        <v>472</v>
      </c>
      <c r="BH313" s="21" t="s">
        <v>378</v>
      </c>
      <c r="BI313" s="21" t="s">
        <v>461</v>
      </c>
      <c r="BJ3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"ac:84:c6:54:96:50"], ["ip", "10.0.6.77"]]</v>
      </c>
    </row>
    <row r="314" spans="1:62" ht="16" hidden="1" customHeight="1">
      <c r="A314" s="21">
        <v>2569</v>
      </c>
      <c r="B314" s="21" t="s">
        <v>26</v>
      </c>
      <c r="C314" s="21" t="s">
        <v>982</v>
      </c>
      <c r="D314" s="21" t="s">
        <v>149</v>
      </c>
      <c r="E314" s="27" t="s">
        <v>1171</v>
      </c>
      <c r="F314" s="25" t="str">
        <f>IF(ISBLANK(Table2[[#This Row],[unique_id]]), "", Table2[[#This Row],[unique_id]])</f>
        <v>template_deck_freezer_plug_proxy</v>
      </c>
      <c r="G314" s="21" t="s">
        <v>234</v>
      </c>
      <c r="H314" s="21" t="s">
        <v>619</v>
      </c>
      <c r="I314" s="21" t="s">
        <v>307</v>
      </c>
      <c r="O314" s="22" t="s">
        <v>959</v>
      </c>
      <c r="P314" s="21" t="s">
        <v>172</v>
      </c>
      <c r="Q314" s="21" t="s">
        <v>929</v>
      </c>
      <c r="R314" s="21" t="s">
        <v>941</v>
      </c>
      <c r="S314" s="21" t="str">
        <f>Table2[[#This Row],[friendly_name]]</f>
        <v>Deck Freezer</v>
      </c>
      <c r="T314" s="27" t="s">
        <v>1310</v>
      </c>
      <c r="V314" s="22"/>
      <c r="W314" s="22"/>
      <c r="X314" s="22"/>
      <c r="Y314" s="22"/>
      <c r="AG314" s="22"/>
      <c r="AH314" s="22"/>
      <c r="AJ314" s="21" t="str">
        <f>IF(ISBLANK(AI314),  "", _xlfn.CONCAT("haas/entity/sensor/", LOWER(C314), "/", E314, "/config"))</f>
        <v/>
      </c>
      <c r="AK314" s="21" t="str">
        <f>IF(ISBLANK(AI314),  "", _xlfn.CONCAT(LOWER(C314), "/", E314))</f>
        <v/>
      </c>
      <c r="AS314" s="21"/>
      <c r="AT314" s="23"/>
      <c r="AU314" s="21" t="s">
        <v>134</v>
      </c>
      <c r="AV3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4" s="21" t="str">
        <f>IF(ISBLANK(Table2[[#This Row],[device_model]]), "", Table2[[#This Row],[device_suggested_area]])</f>
        <v>Deck</v>
      </c>
      <c r="AZ314" s="21" t="s">
        <v>1238</v>
      </c>
      <c r="BA314" s="21" t="s">
        <v>391</v>
      </c>
      <c r="BB314" s="21" t="s">
        <v>243</v>
      </c>
      <c r="BC314" s="21" t="s">
        <v>394</v>
      </c>
      <c r="BD314" s="21" t="s">
        <v>389</v>
      </c>
      <c r="BH314" s="21"/>
      <c r="BI314" s="21"/>
      <c r="BJ3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5" spans="1:62" ht="16" hidden="1" customHeight="1">
      <c r="A315" s="21">
        <v>2570</v>
      </c>
      <c r="B315" s="21" t="s">
        <v>26</v>
      </c>
      <c r="C315" s="21" t="s">
        <v>243</v>
      </c>
      <c r="D315" s="21" t="s">
        <v>134</v>
      </c>
      <c r="E315" s="21" t="s">
        <v>1022</v>
      </c>
      <c r="F315" s="25" t="str">
        <f>IF(ISBLANK(Table2[[#This Row],[unique_id]]), "", Table2[[#This Row],[unique_id]])</f>
        <v>deck_freezer_plug</v>
      </c>
      <c r="G315" s="21" t="s">
        <v>234</v>
      </c>
      <c r="H315" s="21" t="s">
        <v>619</v>
      </c>
      <c r="I315" s="21" t="s">
        <v>307</v>
      </c>
      <c r="M315" s="21" t="s">
        <v>268</v>
      </c>
      <c r="O315" s="22" t="s">
        <v>959</v>
      </c>
      <c r="P315" s="21" t="s">
        <v>172</v>
      </c>
      <c r="Q315" s="21" t="s">
        <v>929</v>
      </c>
      <c r="R315" s="21" t="s">
        <v>941</v>
      </c>
      <c r="S315" s="21" t="str">
        <f>Table2[[#This Row],[friendly_name]]</f>
        <v>Deck Freezer</v>
      </c>
      <c r="T315" s="27" t="str">
        <f>"power_sensor_id: sensor." &amp; Table2[[#This Row],[unique_id]] &amp; "_current_consumption" &amp; CHAR(10) &amp; "force_energy_sensor_creation: true" &amp; CHAR(10)</f>
        <v xml:space="preserve">power_sensor_id: sensor.deck_freezer_plug_current_consumption
force_energy_sensor_creation: true
</v>
      </c>
      <c r="V315" s="22"/>
      <c r="W315" s="22"/>
      <c r="X315" s="22"/>
      <c r="Y315" s="22"/>
      <c r="AE315" s="21" t="s">
        <v>260</v>
      </c>
      <c r="AG315" s="22"/>
      <c r="AH315" s="22"/>
      <c r="AJ315" s="21" t="str">
        <f>IF(ISBLANK(AI315),  "", _xlfn.CONCAT("haas/entity/sensor/", LOWER(C315), "/", E315, "/config"))</f>
        <v/>
      </c>
      <c r="AK315" s="21" t="str">
        <f>IF(ISBLANK(AI315),  "", _xlfn.CONCAT(LOWER(C315), "/", E315))</f>
        <v/>
      </c>
      <c r="AS315" s="21"/>
      <c r="AT315" s="23"/>
      <c r="AV3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tplink-deck-freezer</v>
      </c>
      <c r="AW3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Freezer</v>
      </c>
      <c r="AY315" s="21" t="str">
        <f>IF(ISBLANK(Table2[[#This Row],[device_model]]), "", Table2[[#This Row],[device_suggested_area]])</f>
        <v>Deck</v>
      </c>
      <c r="AZ315" s="21" t="s">
        <v>1238</v>
      </c>
      <c r="BA315" s="21" t="s">
        <v>391</v>
      </c>
      <c r="BB315" s="21" t="s">
        <v>243</v>
      </c>
      <c r="BC315" s="21" t="s">
        <v>394</v>
      </c>
      <c r="BD315" s="21" t="s">
        <v>389</v>
      </c>
      <c r="BF315" s="21" t="s">
        <v>1186</v>
      </c>
      <c r="BG315" s="21" t="s">
        <v>472</v>
      </c>
      <c r="BH315" s="21" t="s">
        <v>379</v>
      </c>
      <c r="BI315" s="21" t="s">
        <v>462</v>
      </c>
      <c r="BJ3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"ac:84:c6:54:9e:cf"], ["ip", "10.0.6.78"]]</v>
      </c>
    </row>
    <row r="316" spans="1:62" ht="16" hidden="1" customHeight="1">
      <c r="A316" s="21">
        <v>2571</v>
      </c>
      <c r="B316" s="21" t="s">
        <v>26</v>
      </c>
      <c r="C316" s="21" t="s">
        <v>982</v>
      </c>
      <c r="D316" s="21" t="s">
        <v>149</v>
      </c>
      <c r="E316" s="27" t="s">
        <v>1172</v>
      </c>
      <c r="F316" s="25" t="str">
        <f>IF(ISBLANK(Table2[[#This Row],[unique_id]]), "", Table2[[#This Row],[unique_id]])</f>
        <v>template_study_battery_charger_plug_proxy</v>
      </c>
      <c r="G316" s="21" t="s">
        <v>241</v>
      </c>
      <c r="H316" s="21" t="s">
        <v>619</v>
      </c>
      <c r="I316" s="21" t="s">
        <v>307</v>
      </c>
      <c r="O316" s="22" t="s">
        <v>959</v>
      </c>
      <c r="P316" s="21" t="s">
        <v>172</v>
      </c>
      <c r="Q316" s="21" t="s">
        <v>929</v>
      </c>
      <c r="R316" s="21" t="s">
        <v>619</v>
      </c>
      <c r="S316" s="21" t="str">
        <f>Table2[[#This Row],[friendly_name]]</f>
        <v>Battery Charger</v>
      </c>
      <c r="T316" s="27" t="s">
        <v>1309</v>
      </c>
      <c r="V316" s="22"/>
      <c r="W316" s="22"/>
      <c r="X316" s="22"/>
      <c r="Y316" s="22"/>
      <c r="AG316" s="22"/>
      <c r="AH316" s="22"/>
      <c r="AJ316" s="21" t="str">
        <f>IF(ISBLANK(AI316),  "", _xlfn.CONCAT("haas/entity/sensor/", LOWER(C316), "/", E316, "/config"))</f>
        <v/>
      </c>
      <c r="AK316" s="21" t="str">
        <f>IF(ISBLANK(AI316),  "", _xlfn.CONCAT(LOWER(C316), "/", E316))</f>
        <v/>
      </c>
      <c r="AS316" s="21"/>
      <c r="AT316" s="23"/>
      <c r="AU316" s="21" t="s">
        <v>134</v>
      </c>
      <c r="AV3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6" s="21" t="str">
        <f>IF(ISBLANK(Table2[[#This Row],[device_model]]), "", Table2[[#This Row],[device_suggested_area]])</f>
        <v>Study</v>
      </c>
      <c r="AZ316" s="21" t="s">
        <v>241</v>
      </c>
      <c r="BA316" s="24" t="s">
        <v>392</v>
      </c>
      <c r="BB316" s="21" t="s">
        <v>243</v>
      </c>
      <c r="BC316" s="21" t="s">
        <v>393</v>
      </c>
      <c r="BD316" s="21" t="s">
        <v>388</v>
      </c>
      <c r="BH316" s="21"/>
      <c r="BI316" s="21"/>
      <c r="BJ3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7" spans="1:62" ht="16" hidden="1" customHeight="1">
      <c r="A317" s="21">
        <v>2572</v>
      </c>
      <c r="B317" s="21" t="s">
        <v>26</v>
      </c>
      <c r="C317" s="21" t="s">
        <v>243</v>
      </c>
      <c r="D317" s="21" t="s">
        <v>134</v>
      </c>
      <c r="E317" s="21" t="s">
        <v>1023</v>
      </c>
      <c r="F317" s="25" t="str">
        <f>IF(ISBLANK(Table2[[#This Row],[unique_id]]), "", Table2[[#This Row],[unique_id]])</f>
        <v>study_battery_charger_plug</v>
      </c>
      <c r="G317" s="21" t="s">
        <v>241</v>
      </c>
      <c r="H317" s="21" t="s">
        <v>619</v>
      </c>
      <c r="I317" s="21" t="s">
        <v>307</v>
      </c>
      <c r="M317" s="21" t="s">
        <v>268</v>
      </c>
      <c r="O317" s="22" t="s">
        <v>959</v>
      </c>
      <c r="P317" s="21" t="s">
        <v>172</v>
      </c>
      <c r="Q317" s="21" t="s">
        <v>929</v>
      </c>
      <c r="R317" s="21" t="s">
        <v>619</v>
      </c>
      <c r="S317" s="21" t="str">
        <f>Table2[[#This Row],[friendly_name]]</f>
        <v>Battery Charger</v>
      </c>
      <c r="T317" s="27" t="str">
        <f>"power_sensor_id: sensor." &amp; Table2[[#This Row],[unique_id]] &amp; "_current_consumption" &amp; CHAR(10) &amp; "force_energy_sensor_creation: true" &amp; CHAR(10)</f>
        <v xml:space="preserve">power_sensor_id: sensor.study_battery_charger_plug_current_consumption
force_energy_sensor_creation: true
</v>
      </c>
      <c r="V317" s="22"/>
      <c r="W317" s="22"/>
      <c r="X317" s="22"/>
      <c r="Y317" s="22"/>
      <c r="AE317" s="21" t="s">
        <v>266</v>
      </c>
      <c r="AG317" s="22"/>
      <c r="AH317" s="22"/>
      <c r="AJ317" s="21" t="str">
        <f>IF(ISBLANK(AI317),  "", _xlfn.CONCAT("haas/entity/sensor/", LOWER(C317), "/", E317, "/config"))</f>
        <v/>
      </c>
      <c r="AK317" s="21" t="str">
        <f>IF(ISBLANK(AI317),  "", _xlfn.CONCAT(LOWER(C317), "/", E317))</f>
        <v/>
      </c>
      <c r="AS317" s="21"/>
      <c r="AT317" s="23"/>
      <c r="AV3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tplink-study-battery-charger</v>
      </c>
      <c r="AW3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Study Battery Charger</v>
      </c>
      <c r="AY317" s="21" t="str">
        <f>IF(ISBLANK(Table2[[#This Row],[device_model]]), "", Table2[[#This Row],[device_suggested_area]])</f>
        <v>Study</v>
      </c>
      <c r="AZ317" s="21" t="s">
        <v>241</v>
      </c>
      <c r="BA317" s="24" t="s">
        <v>392</v>
      </c>
      <c r="BB317" s="21" t="s">
        <v>243</v>
      </c>
      <c r="BC317" s="21" t="s">
        <v>393</v>
      </c>
      <c r="BD317" s="21" t="s">
        <v>388</v>
      </c>
      <c r="BF317" s="21" t="s">
        <v>1186</v>
      </c>
      <c r="BG317" s="21" t="s">
        <v>472</v>
      </c>
      <c r="BH317" s="21" t="s">
        <v>372</v>
      </c>
      <c r="BI317" s="21" t="s">
        <v>455</v>
      </c>
      <c r="BJ3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"5c:a6:e6:25:64:e9"], ["ip", "10.0.6.71"]]</v>
      </c>
    </row>
    <row r="318" spans="1:62" ht="16" hidden="1" customHeight="1">
      <c r="A318" s="21">
        <v>2573</v>
      </c>
      <c r="B318" s="21" t="s">
        <v>26</v>
      </c>
      <c r="C318" s="21" t="s">
        <v>982</v>
      </c>
      <c r="D318" s="21" t="s">
        <v>149</v>
      </c>
      <c r="E318" s="27" t="s">
        <v>1173</v>
      </c>
      <c r="F318" s="25" t="str">
        <f>IF(ISBLANK(Table2[[#This Row],[unique_id]]), "", Table2[[#This Row],[unique_id]])</f>
        <v>template_laundry_vacuum_charger_plug_proxy</v>
      </c>
      <c r="G318" s="21" t="s">
        <v>240</v>
      </c>
      <c r="H318" s="21" t="s">
        <v>619</v>
      </c>
      <c r="I318" s="21" t="s">
        <v>307</v>
      </c>
      <c r="O318" s="22" t="s">
        <v>959</v>
      </c>
      <c r="P318" s="21" t="s">
        <v>172</v>
      </c>
      <c r="Q318" s="21" t="s">
        <v>929</v>
      </c>
      <c r="R318" s="21" t="s">
        <v>619</v>
      </c>
      <c r="S318" s="21" t="str">
        <f>Table2[[#This Row],[friendly_name]]</f>
        <v>Vacuum Charger</v>
      </c>
      <c r="T318" s="27" t="s">
        <v>1309</v>
      </c>
      <c r="V318" s="22"/>
      <c r="W318" s="22"/>
      <c r="X318" s="22"/>
      <c r="Y318" s="22"/>
      <c r="AG318" s="22"/>
      <c r="AH318" s="22"/>
      <c r="AJ318" s="21" t="str">
        <f>IF(ISBLANK(AI318),  "", _xlfn.CONCAT("haas/entity/sensor/", LOWER(C318), "/", E318, "/config"))</f>
        <v/>
      </c>
      <c r="AK318" s="21" t="str">
        <f>IF(ISBLANK(AI318),  "", _xlfn.CONCAT(LOWER(C318), "/", E318))</f>
        <v/>
      </c>
      <c r="AS318" s="21"/>
      <c r="AT318" s="23"/>
      <c r="AU318" s="21" t="s">
        <v>134</v>
      </c>
      <c r="AV3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8" s="21" t="str">
        <f>IF(ISBLANK(Table2[[#This Row],[device_model]]), "", Table2[[#This Row],[device_suggested_area]])</f>
        <v>Laundry</v>
      </c>
      <c r="AZ318" s="21" t="s">
        <v>240</v>
      </c>
      <c r="BA318" s="24" t="s">
        <v>392</v>
      </c>
      <c r="BB318" s="21" t="s">
        <v>243</v>
      </c>
      <c r="BC318" s="21" t="s">
        <v>393</v>
      </c>
      <c r="BD318" s="21" t="s">
        <v>223</v>
      </c>
      <c r="BH318" s="21"/>
      <c r="BI318" s="21"/>
      <c r="BJ3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19" spans="1:62" ht="16" hidden="1" customHeight="1">
      <c r="A319" s="21">
        <v>2574</v>
      </c>
      <c r="B319" s="21" t="s">
        <v>26</v>
      </c>
      <c r="C319" s="21" t="s">
        <v>243</v>
      </c>
      <c r="D319" s="21" t="s">
        <v>134</v>
      </c>
      <c r="E319" s="21" t="s">
        <v>1024</v>
      </c>
      <c r="F319" s="25" t="str">
        <f>IF(ISBLANK(Table2[[#This Row],[unique_id]]), "", Table2[[#This Row],[unique_id]])</f>
        <v>laundry_vacuum_charger_plug</v>
      </c>
      <c r="G319" s="21" t="s">
        <v>240</v>
      </c>
      <c r="H319" s="21" t="s">
        <v>619</v>
      </c>
      <c r="I319" s="21" t="s">
        <v>307</v>
      </c>
      <c r="M319" s="21" t="s">
        <v>268</v>
      </c>
      <c r="O319" s="22" t="s">
        <v>959</v>
      </c>
      <c r="P319" s="21" t="s">
        <v>172</v>
      </c>
      <c r="Q319" s="21" t="s">
        <v>929</v>
      </c>
      <c r="R319" s="21" t="s">
        <v>619</v>
      </c>
      <c r="S319" s="21" t="str">
        <f>Table2[[#This Row],[friendly_name]]</f>
        <v>Vacuum Charger</v>
      </c>
      <c r="T319" s="27" t="str">
        <f>"power_sensor_id: sensor." &amp; Table2[[#This Row],[unique_id]] &amp; "_current_consumption" &amp; CHAR(10) &amp; "force_energy_sensor_creation: true" &amp; CHAR(10)</f>
        <v xml:space="preserve">power_sensor_id: sensor.laundry_vacuum_charger_plug_current_consumption
force_energy_sensor_creation: true
</v>
      </c>
      <c r="V319" s="22"/>
      <c r="W319" s="22"/>
      <c r="X319" s="22"/>
      <c r="Y319" s="22"/>
      <c r="AE319" s="21" t="s">
        <v>266</v>
      </c>
      <c r="AG319" s="22"/>
      <c r="AH319" s="22"/>
      <c r="AJ319" s="21" t="str">
        <f>IF(ISBLANK(AI319),  "", _xlfn.CONCAT("haas/entity/sensor/", LOWER(C319), "/", E319, "/config"))</f>
        <v/>
      </c>
      <c r="AK319" s="21" t="str">
        <f>IF(ISBLANK(AI319),  "", _xlfn.CONCAT(LOWER(C319), "/", E319))</f>
        <v/>
      </c>
      <c r="AS319" s="21"/>
      <c r="AT319" s="23"/>
      <c r="AV3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tplink-laundry-vacuum-charger</v>
      </c>
      <c r="AW3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Laundry Vacuum Charger</v>
      </c>
      <c r="AY319" s="21" t="str">
        <f>IF(ISBLANK(Table2[[#This Row],[device_model]]), "", Table2[[#This Row],[device_suggested_area]])</f>
        <v>Laundry</v>
      </c>
      <c r="AZ319" s="21" t="s">
        <v>240</v>
      </c>
      <c r="BA319" s="24" t="s">
        <v>392</v>
      </c>
      <c r="BB319" s="21" t="s">
        <v>243</v>
      </c>
      <c r="BC319" s="21" t="s">
        <v>393</v>
      </c>
      <c r="BD319" s="21" t="s">
        <v>223</v>
      </c>
      <c r="BF319" s="21" t="s">
        <v>1187</v>
      </c>
      <c r="BG319" s="21" t="s">
        <v>472</v>
      </c>
      <c r="BH319" s="21" t="s">
        <v>373</v>
      </c>
      <c r="BI319" s="21" t="s">
        <v>456</v>
      </c>
      <c r="BJ3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"5c:a6:e6:25:57:fd"], ["ip", "10.0.6.72"]]</v>
      </c>
    </row>
    <row r="320" spans="1:62" ht="16" hidden="1" customHeight="1">
      <c r="A320" s="21">
        <v>2575</v>
      </c>
      <c r="B320" s="21" t="s">
        <v>26</v>
      </c>
      <c r="C320" s="21" t="s">
        <v>982</v>
      </c>
      <c r="D320" s="21" t="s">
        <v>149</v>
      </c>
      <c r="E320" s="27" t="s">
        <v>1314</v>
      </c>
      <c r="F320" s="25" t="str">
        <f>IF(ISBLANK(Table2[[#This Row],[unique_id]]), "", Table2[[#This Row],[unique_id]])</f>
        <v>template_ada_tablet_plug_proxy</v>
      </c>
      <c r="G320" s="21" t="s">
        <v>995</v>
      </c>
      <c r="H320" s="21" t="s">
        <v>619</v>
      </c>
      <c r="I320" s="21" t="s">
        <v>307</v>
      </c>
      <c r="O320" s="22" t="s">
        <v>959</v>
      </c>
      <c r="P320" s="21" t="s">
        <v>172</v>
      </c>
      <c r="Q320" s="21" t="s">
        <v>929</v>
      </c>
      <c r="R320" s="46" t="s">
        <v>914</v>
      </c>
      <c r="S320" s="21" t="str">
        <f>Table2[[#This Row],[friendly_name]]</f>
        <v>Ada Tablet</v>
      </c>
      <c r="T320" s="27" t="s">
        <v>1309</v>
      </c>
      <c r="V320" s="22"/>
      <c r="W320" s="22"/>
      <c r="X320" s="22"/>
      <c r="Y320" s="22"/>
      <c r="AG320" s="22"/>
      <c r="AH320" s="22"/>
      <c r="AJ320" s="21" t="str">
        <f>IF(ISBLANK(AI320),  "", _xlfn.CONCAT("haas/entity/sensor/", LOWER(C320), "/", E320, "/config"))</f>
        <v/>
      </c>
      <c r="AK320" s="21" t="str">
        <f>IF(ISBLANK(AI320),  "", _xlfn.CONCAT(LOWER(C320), "/", E320))</f>
        <v/>
      </c>
      <c r="AR320" s="24"/>
      <c r="AS320" s="21"/>
      <c r="AT320" s="15"/>
      <c r="AU320" s="21" t="s">
        <v>134</v>
      </c>
      <c r="AV3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0" s="21" t="str">
        <f>IF(ISBLANK(Table2[[#This Row],[device_model]]), "", Table2[[#This Row],[device_suggested_area]])</f>
        <v>Lounge</v>
      </c>
      <c r="AZ320" s="21" t="s">
        <v>995</v>
      </c>
      <c r="BA320" s="24" t="s">
        <v>392</v>
      </c>
      <c r="BB320" s="21" t="s">
        <v>243</v>
      </c>
      <c r="BC320" s="21" t="s">
        <v>393</v>
      </c>
      <c r="BD320" s="21" t="s">
        <v>203</v>
      </c>
      <c r="BH320" s="21"/>
      <c r="BI320" s="21"/>
      <c r="BJ3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1" spans="1:62" ht="16" hidden="1" customHeight="1">
      <c r="A321" s="21">
        <v>2576</v>
      </c>
      <c r="B321" s="21" t="s">
        <v>26</v>
      </c>
      <c r="C321" s="21" t="s">
        <v>243</v>
      </c>
      <c r="D321" s="21" t="s">
        <v>134</v>
      </c>
      <c r="E321" s="21" t="s">
        <v>1315</v>
      </c>
      <c r="F321" s="25" t="str">
        <f>IF(ISBLANK(Table2[[#This Row],[unique_id]]), "", Table2[[#This Row],[unique_id]])</f>
        <v>ada_tablet_plug</v>
      </c>
      <c r="G321" s="21" t="s">
        <v>995</v>
      </c>
      <c r="H321" s="21" t="s">
        <v>619</v>
      </c>
      <c r="I321" s="21" t="s">
        <v>307</v>
      </c>
      <c r="M321" s="21" t="s">
        <v>268</v>
      </c>
      <c r="O321" s="22" t="s">
        <v>959</v>
      </c>
      <c r="P321" s="21" t="s">
        <v>172</v>
      </c>
      <c r="Q321" s="21" t="s">
        <v>929</v>
      </c>
      <c r="R321" s="46" t="s">
        <v>914</v>
      </c>
      <c r="S321" s="21" t="str">
        <f>Table2[[#This Row],[friendly_name]]</f>
        <v>Ada Tablet</v>
      </c>
      <c r="T321" s="27" t="str">
        <f>"power_sensor_id: sensor." &amp; Table2[[#This Row],[unique_id]] &amp; "_current_consumption" &amp; CHAR(10) &amp; "force_energy_sensor_creation: true" &amp; CHAR(10)</f>
        <v xml:space="preserve">power_sensor_id: sensor.ada_tablet_plug_current_consumption
force_energy_sensor_creation: true
</v>
      </c>
      <c r="V321" s="22"/>
      <c r="W321" s="22"/>
      <c r="X321" s="22"/>
      <c r="Y321" s="22"/>
      <c r="AE321" s="21" t="s">
        <v>996</v>
      </c>
      <c r="AG321" s="22"/>
      <c r="AH321" s="22"/>
      <c r="AJ321" s="21" t="str">
        <f>IF(ISBLANK(AI321),  "", _xlfn.CONCAT("haas/entity/sensor/", LOWER(C321), "/", E321, "/config"))</f>
        <v/>
      </c>
      <c r="AK321" s="21" t="str">
        <f>IF(ISBLANK(AI321),  "", _xlfn.CONCAT(LOWER(C321), "/", E321))</f>
        <v/>
      </c>
      <c r="AR321" s="24"/>
      <c r="AS321" s="21"/>
      <c r="AT321" s="15"/>
      <c r="AV3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tplink-lounge-ada-tablet</v>
      </c>
      <c r="AW3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21" s="21" t="str">
        <f>IF(ISBLANK(Table2[[#This Row],[device_model]]), "", Table2[[#This Row],[device_suggested_area]])</f>
        <v>Lounge</v>
      </c>
      <c r="AZ321" s="21" t="s">
        <v>995</v>
      </c>
      <c r="BA321" s="24" t="s">
        <v>392</v>
      </c>
      <c r="BB321" s="21" t="s">
        <v>243</v>
      </c>
      <c r="BC321" s="21" t="s">
        <v>393</v>
      </c>
      <c r="BD321" s="21" t="s">
        <v>203</v>
      </c>
      <c r="BF321" s="21" t="s">
        <v>1186</v>
      </c>
      <c r="BG321" s="21" t="s">
        <v>472</v>
      </c>
      <c r="BH321" s="21" t="s">
        <v>971</v>
      </c>
      <c r="BI321" s="21" t="s">
        <v>691</v>
      </c>
      <c r="BJ3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"5c:a6:e6:25:59:03"], ["ip", "10.0.6.90"]]</v>
      </c>
    </row>
    <row r="322" spans="1:62" ht="16" hidden="1" customHeight="1">
      <c r="A322" s="21">
        <v>2577</v>
      </c>
      <c r="B322" s="21" t="s">
        <v>26</v>
      </c>
      <c r="C322" s="21" t="s">
        <v>982</v>
      </c>
      <c r="D322" s="21" t="s">
        <v>149</v>
      </c>
      <c r="E322" s="27" t="s">
        <v>1316</v>
      </c>
      <c r="F322" s="25" t="str">
        <f>IF(ISBLANK(Table2[[#This Row],[unique_id]]), "", Table2[[#This Row],[unique_id]])</f>
        <v>template_server_flo_plug_proxy</v>
      </c>
      <c r="G322" s="21" t="s">
        <v>979</v>
      </c>
      <c r="H322" s="21" t="s">
        <v>619</v>
      </c>
      <c r="I322" s="21" t="s">
        <v>307</v>
      </c>
      <c r="O322" s="22" t="s">
        <v>959</v>
      </c>
      <c r="R322" s="21" t="s">
        <v>974</v>
      </c>
      <c r="S322" s="21" t="str">
        <f>Table2[[#This Row],[friendly_name]]</f>
        <v>Server Flo</v>
      </c>
      <c r="T322" s="27" t="s">
        <v>1309</v>
      </c>
      <c r="V322" s="22"/>
      <c r="W322" s="22"/>
      <c r="X322" s="22"/>
      <c r="Y322" s="22"/>
      <c r="AG322" s="22"/>
      <c r="AH322" s="22"/>
      <c r="AJ322" s="21" t="str">
        <f>IF(ISBLANK(AI322),  "", _xlfn.CONCAT("haas/entity/sensor/", LOWER(C322), "/", E322, "/config"))</f>
        <v/>
      </c>
      <c r="AK322" s="21" t="str">
        <f>IF(ISBLANK(AI322),  "", _xlfn.CONCAT(LOWER(C322), "/", E322))</f>
        <v/>
      </c>
      <c r="AR322" s="24"/>
      <c r="AS322" s="21"/>
      <c r="AT322" s="15"/>
      <c r="AU322" s="21" t="s">
        <v>134</v>
      </c>
      <c r="AV3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2" s="21" t="str">
        <f>IF(ISBLANK(Table2[[#This Row],[device_model]]), "", Table2[[#This Row],[device_suggested_area]])</f>
        <v>Rack</v>
      </c>
      <c r="AZ322" s="21" t="s">
        <v>1297</v>
      </c>
      <c r="BA322" s="24" t="s">
        <v>392</v>
      </c>
      <c r="BB322" s="21" t="s">
        <v>243</v>
      </c>
      <c r="BC322" s="21" t="s">
        <v>393</v>
      </c>
      <c r="BD322" s="21" t="s">
        <v>28</v>
      </c>
      <c r="BH322" s="21"/>
      <c r="BI322" s="21"/>
      <c r="BJ3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3" spans="1:62" ht="16" hidden="1" customHeight="1">
      <c r="A323" s="21">
        <v>2578</v>
      </c>
      <c r="B323" s="21" t="s">
        <v>26</v>
      </c>
      <c r="C323" s="21" t="s">
        <v>243</v>
      </c>
      <c r="D323" s="21" t="s">
        <v>134</v>
      </c>
      <c r="E323" s="21" t="s">
        <v>1317</v>
      </c>
      <c r="F323" s="25" t="str">
        <f>IF(ISBLANK(Table2[[#This Row],[unique_id]]), "", Table2[[#This Row],[unique_id]])</f>
        <v>server_flo_plug</v>
      </c>
      <c r="G323" s="21" t="s">
        <v>979</v>
      </c>
      <c r="H323" s="21" t="s">
        <v>619</v>
      </c>
      <c r="I323" s="21" t="s">
        <v>307</v>
      </c>
      <c r="M323" s="21" t="s">
        <v>268</v>
      </c>
      <c r="O323" s="22" t="s">
        <v>959</v>
      </c>
      <c r="R323" s="21" t="s">
        <v>974</v>
      </c>
      <c r="S323" s="21" t="str">
        <f>Table2[[#This Row],[friendly_name]]</f>
        <v>Server Flo</v>
      </c>
      <c r="T323" s="27" t="str">
        <f>"power_sensor_id: sensor." &amp; Table2[[#This Row],[unique_id]] &amp; "_current_consumption" &amp; CHAR(10) &amp; "force_energy_sensor_creation: true" &amp; CHAR(10)</f>
        <v xml:space="preserve">power_sensor_id: sensor.server_flo_plug_current_consumption
force_energy_sensor_creation: true
</v>
      </c>
      <c r="V323" s="22"/>
      <c r="W323" s="22"/>
      <c r="X323" s="22"/>
      <c r="Y323" s="22"/>
      <c r="AE323" s="21" t="s">
        <v>263</v>
      </c>
      <c r="AG323" s="22"/>
      <c r="AH323" s="22"/>
      <c r="AJ323" s="21" t="str">
        <f>IF(ISBLANK(AI323),  "", _xlfn.CONCAT("haas/entity/sensor/", LOWER(C323), "/", E323, "/config"))</f>
        <v/>
      </c>
      <c r="AK323" s="21" t="str">
        <f>IF(ISBLANK(AI323),  "", _xlfn.CONCAT(LOWER(C323), "/", E323))</f>
        <v/>
      </c>
      <c r="AR323" s="24"/>
      <c r="AS323" s="21"/>
      <c r="AT323" s="15"/>
      <c r="AV3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tplink-rack-macbook-flo</v>
      </c>
      <c r="AW3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MacBook Flo</v>
      </c>
      <c r="AY323" s="21" t="str">
        <f>IF(ISBLANK(Table2[[#This Row],[device_model]]), "", Table2[[#This Row],[device_suggested_area]])</f>
        <v>Rack</v>
      </c>
      <c r="AZ323" s="21" t="s">
        <v>1297</v>
      </c>
      <c r="BA323" s="24" t="s">
        <v>392</v>
      </c>
      <c r="BB323" s="21" t="s">
        <v>243</v>
      </c>
      <c r="BC323" s="21" t="s">
        <v>393</v>
      </c>
      <c r="BD323" s="21" t="s">
        <v>28</v>
      </c>
      <c r="BF323" s="21" t="s">
        <v>1187</v>
      </c>
      <c r="BG323" s="21" t="s">
        <v>472</v>
      </c>
      <c r="BH323" s="21" t="s">
        <v>977</v>
      </c>
      <c r="BI323" s="21" t="s">
        <v>972</v>
      </c>
      <c r="BJ3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"5c:a6:e6:25:56:a7"], ["ip", "10.0.6.91"]]</v>
      </c>
    </row>
    <row r="324" spans="1:62" ht="16" hidden="1" customHeight="1">
      <c r="A324" s="21">
        <v>2579</v>
      </c>
      <c r="B324" s="21" t="s">
        <v>26</v>
      </c>
      <c r="C324" s="21" t="s">
        <v>982</v>
      </c>
      <c r="D324" s="21" t="s">
        <v>149</v>
      </c>
      <c r="E324" s="27" t="s">
        <v>1318</v>
      </c>
      <c r="F324" s="25" t="str">
        <f>IF(ISBLANK(Table2[[#This Row],[unique_id]]), "", Table2[[#This Row],[unique_id]])</f>
        <v>template_server_meg_plug_proxy</v>
      </c>
      <c r="G324" s="24" t="s">
        <v>978</v>
      </c>
      <c r="H324" s="21" t="s">
        <v>619</v>
      </c>
      <c r="I324" s="21" t="s">
        <v>307</v>
      </c>
      <c r="O324" s="22" t="s">
        <v>959</v>
      </c>
      <c r="R324" s="21" t="s">
        <v>974</v>
      </c>
      <c r="S324" s="21" t="str">
        <f>Table2[[#This Row],[friendly_name]]</f>
        <v>Server Meg</v>
      </c>
      <c r="T324" s="27" t="s">
        <v>1309</v>
      </c>
      <c r="V324" s="22"/>
      <c r="W324" s="22"/>
      <c r="X324" s="22"/>
      <c r="Y324" s="22"/>
      <c r="AG324" s="22"/>
      <c r="AH324" s="22"/>
      <c r="AJ324" s="21" t="str">
        <f>IF(ISBLANK(AI324),  "", _xlfn.CONCAT("haas/entity/sensor/", LOWER(C324), "/", E324, "/config"))</f>
        <v/>
      </c>
      <c r="AK324" s="21" t="str">
        <f>IF(ISBLANK(AI324),  "", _xlfn.CONCAT(LOWER(C324), "/", E324))</f>
        <v/>
      </c>
      <c r="AR324" s="24"/>
      <c r="AS324" s="21"/>
      <c r="AT324" s="15"/>
      <c r="AU324" s="21" t="s">
        <v>134</v>
      </c>
      <c r="AV3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4" s="21" t="str">
        <f>IF(ISBLANK(Table2[[#This Row],[device_model]]), "", Table2[[#This Row],[device_suggested_area]])</f>
        <v>Rack</v>
      </c>
      <c r="AZ324" s="21" t="s">
        <v>1298</v>
      </c>
      <c r="BA324" s="24" t="s">
        <v>392</v>
      </c>
      <c r="BB324" s="21" t="s">
        <v>243</v>
      </c>
      <c r="BC324" s="21" t="s">
        <v>393</v>
      </c>
      <c r="BD324" s="21" t="s">
        <v>28</v>
      </c>
      <c r="BH324" s="21"/>
      <c r="BI324" s="21"/>
      <c r="BJ3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5" spans="1:62" ht="16" hidden="1" customHeight="1">
      <c r="A325" s="21">
        <v>2580</v>
      </c>
      <c r="B325" s="21" t="s">
        <v>26</v>
      </c>
      <c r="C325" s="21" t="s">
        <v>243</v>
      </c>
      <c r="D325" s="21" t="s">
        <v>134</v>
      </c>
      <c r="E325" s="21" t="s">
        <v>1319</v>
      </c>
      <c r="F325" s="25" t="str">
        <f>IF(ISBLANK(Table2[[#This Row],[unique_id]]), "", Table2[[#This Row],[unique_id]])</f>
        <v>server_meg_plug</v>
      </c>
      <c r="G325" s="24" t="s">
        <v>978</v>
      </c>
      <c r="H325" s="21" t="s">
        <v>619</v>
      </c>
      <c r="I325" s="21" t="s">
        <v>307</v>
      </c>
      <c r="M325" s="21" t="s">
        <v>268</v>
      </c>
      <c r="O325" s="22" t="s">
        <v>959</v>
      </c>
      <c r="R325" s="21" t="s">
        <v>974</v>
      </c>
      <c r="S325" s="21" t="str">
        <f>Table2[[#This Row],[friendly_name]]</f>
        <v>Server Meg</v>
      </c>
      <c r="T325" s="27" t="str">
        <f>"power_sensor_id: sensor." &amp; Table2[[#This Row],[unique_id]] &amp; "_current_consumption" &amp; CHAR(10) &amp; "force_energy_sensor_creation: true" &amp; CHAR(10)</f>
        <v xml:space="preserve">power_sensor_id: sensor.server_meg_plug_current_consumption
force_energy_sensor_creation: true
</v>
      </c>
      <c r="V325" s="22"/>
      <c r="W325" s="22"/>
      <c r="X325" s="22"/>
      <c r="Y325" s="22"/>
      <c r="AE325" s="21" t="s">
        <v>263</v>
      </c>
      <c r="AG325" s="22"/>
      <c r="AH325" s="22"/>
      <c r="AJ325" s="21" t="str">
        <f>IF(ISBLANK(AI325),  "", _xlfn.CONCAT("haas/entity/sensor/", LOWER(C325), "/", E325, "/config"))</f>
        <v/>
      </c>
      <c r="AK325" s="21" t="str">
        <f>IF(ISBLANK(AI325),  "", _xlfn.CONCAT(LOWER(C325), "/", E325))</f>
        <v/>
      </c>
      <c r="AR325" s="24"/>
      <c r="AS325" s="21"/>
      <c r="AT325" s="15"/>
      <c r="AV3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tplink-rack-macmini-meg</v>
      </c>
      <c r="AW3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MacMini Meg</v>
      </c>
      <c r="AY325" s="21" t="str">
        <f>IF(ISBLANK(Table2[[#This Row],[device_model]]), "", Table2[[#This Row],[device_suggested_area]])</f>
        <v>Rack</v>
      </c>
      <c r="AZ325" s="21" t="s">
        <v>1298</v>
      </c>
      <c r="BA325" s="24" t="s">
        <v>392</v>
      </c>
      <c r="BB325" s="21" t="s">
        <v>243</v>
      </c>
      <c r="BC325" s="21" t="s">
        <v>393</v>
      </c>
      <c r="BD325" s="21" t="s">
        <v>28</v>
      </c>
      <c r="BF325" s="21" t="s">
        <v>1187</v>
      </c>
      <c r="BG325" s="21" t="s">
        <v>472</v>
      </c>
      <c r="BH325" s="21" t="s">
        <v>976</v>
      </c>
      <c r="BI325" s="21" t="s">
        <v>973</v>
      </c>
      <c r="BJ3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"5c:a6:e6:25:59:c0"], ["ip", "10.0.6.92"]]</v>
      </c>
    </row>
    <row r="326" spans="1:62" s="32" customFormat="1" ht="16" hidden="1" customHeight="1">
      <c r="A326" s="21">
        <v>2581</v>
      </c>
      <c r="B326" s="32" t="s">
        <v>26</v>
      </c>
      <c r="C326" s="32" t="s">
        <v>982</v>
      </c>
      <c r="D326" s="32" t="s">
        <v>149</v>
      </c>
      <c r="E326" s="33" t="s">
        <v>1115</v>
      </c>
      <c r="F326" s="34" t="str">
        <f>IF(ISBLANK(Table2[[#This Row],[unique_id]]), "", Table2[[#This Row],[unique_id]])</f>
        <v>template_old_rack_outlet_plug_proxy</v>
      </c>
      <c r="G326" s="32" t="s">
        <v>232</v>
      </c>
      <c r="H326" s="32" t="s">
        <v>619</v>
      </c>
      <c r="I326" s="32" t="s">
        <v>307</v>
      </c>
      <c r="O326" s="35" t="s">
        <v>959</v>
      </c>
      <c r="T326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26" s="35"/>
      <c r="W326" s="35"/>
      <c r="X326" s="35"/>
      <c r="Y326" s="35"/>
      <c r="Z326" s="35"/>
      <c r="AA326" s="35"/>
      <c r="AG326" s="35"/>
      <c r="AH326" s="35"/>
      <c r="AJ326" s="32" t="str">
        <f>IF(ISBLANK(AI326),  "", _xlfn.CONCAT("haas/entity/sensor/", LOWER(C326), "/", E326, "/config"))</f>
        <v/>
      </c>
      <c r="AK326" s="32" t="str">
        <f>IF(ISBLANK(AI326),  "", _xlfn.CONCAT(LOWER(C326), "/", E326))</f>
        <v/>
      </c>
      <c r="AT326" s="36"/>
      <c r="AU326" s="32" t="s">
        <v>134</v>
      </c>
      <c r="AV3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6" s="21" t="str">
        <f>IF(ISBLANK(Table2[[#This Row],[device_model]]), "", Table2[[#This Row],[device_suggested_area]])</f>
        <v>Rack</v>
      </c>
      <c r="AZ326" s="32" t="s">
        <v>1233</v>
      </c>
      <c r="BA326" s="32" t="s">
        <v>391</v>
      </c>
      <c r="BB326" s="32" t="s">
        <v>243</v>
      </c>
      <c r="BC326" s="32" t="s">
        <v>394</v>
      </c>
      <c r="BD326" s="32" t="s">
        <v>28</v>
      </c>
      <c r="BJ3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7" spans="1:62" s="32" customFormat="1" ht="16" hidden="1" customHeight="1">
      <c r="A327" s="21">
        <v>2582</v>
      </c>
      <c r="B327" s="32" t="s">
        <v>26</v>
      </c>
      <c r="C327" s="32" t="s">
        <v>243</v>
      </c>
      <c r="D327" s="32" t="s">
        <v>134</v>
      </c>
      <c r="E327" s="32" t="s">
        <v>1113</v>
      </c>
      <c r="F327" s="34" t="str">
        <f>IF(ISBLANK(Table2[[#This Row],[unique_id]]), "", Table2[[#This Row],[unique_id]])</f>
        <v>old_rack_outlet_plug</v>
      </c>
      <c r="G327" s="32" t="s">
        <v>232</v>
      </c>
      <c r="H327" s="32" t="s">
        <v>619</v>
      </c>
      <c r="I327" s="32" t="s">
        <v>307</v>
      </c>
      <c r="O327" s="35" t="s">
        <v>959</v>
      </c>
      <c r="T327" s="33" t="str">
        <f>_xlfn.CONCAT("power_sensor_id: sensor.", Table2[[#This Row],[unique_id]], "_current_consumption", CHAR(10), "force_energy_sensor_creation: true", CHAR(10))</f>
        <v xml:space="preserve">power_sensor_id: sensor.old_rack_outlet_plug_current_consumption
force_energy_sensor_creation: true
</v>
      </c>
      <c r="V327" s="35"/>
      <c r="W327" s="35"/>
      <c r="X327" s="35"/>
      <c r="Y327" s="35"/>
      <c r="Z327" s="35"/>
      <c r="AA327" s="35"/>
      <c r="AG327" s="35"/>
      <c r="AH327" s="35"/>
      <c r="AJ327" s="32" t="str">
        <f>IF(ISBLANK(AI327),  "", _xlfn.CONCAT("haas/entity/sensor/", LOWER(C327), "/", E327, "/config"))</f>
        <v/>
      </c>
      <c r="AK327" s="32" t="str">
        <f>IF(ISBLANK(AI327),  "", _xlfn.CONCAT(LOWER(C327), "/", E327))</f>
        <v/>
      </c>
      <c r="AT327" s="36"/>
      <c r="AV3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tplink-rack-outlet</v>
      </c>
      <c r="AW3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7" s="21" t="str">
        <f>IF(ISBLANK(Table2[[#This Row],[device_model]]), "", Table2[[#This Row],[device_suggested_area]])</f>
        <v>Rack</v>
      </c>
      <c r="AZ327" s="32" t="s">
        <v>1233</v>
      </c>
      <c r="BA327" s="32" t="s">
        <v>391</v>
      </c>
      <c r="BB327" s="32" t="s">
        <v>243</v>
      </c>
      <c r="BC327" s="32" t="s">
        <v>394</v>
      </c>
      <c r="BD327" s="32" t="s">
        <v>28</v>
      </c>
      <c r="BF327" s="32" t="s">
        <v>1187</v>
      </c>
      <c r="BG327" s="32" t="s">
        <v>472</v>
      </c>
      <c r="BH327" s="32" t="s">
        <v>387</v>
      </c>
      <c r="BI327" s="32" t="s">
        <v>470</v>
      </c>
      <c r="BJ3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"ac:84:c6:54:95:8b"], ["ip", "10.0.6.86"]]</v>
      </c>
    </row>
    <row r="328" spans="1:62" s="37" customFormat="1" ht="16" hidden="1" customHeight="1">
      <c r="A328" s="21">
        <v>2583</v>
      </c>
      <c r="B328" s="37" t="s">
        <v>26</v>
      </c>
      <c r="C328" s="37" t="s">
        <v>982</v>
      </c>
      <c r="D328" s="37" t="s">
        <v>149</v>
      </c>
      <c r="E328" s="38" t="s">
        <v>1174</v>
      </c>
      <c r="F328" s="39" t="str">
        <f>IF(ISBLANK(Table2[[#This Row],[unique_id]]), "", Table2[[#This Row],[unique_id]])</f>
        <v>template_rack_outlet_plug_proxy</v>
      </c>
      <c r="G328" s="37" t="s">
        <v>232</v>
      </c>
      <c r="H328" s="37" t="s">
        <v>619</v>
      </c>
      <c r="I328" s="37" t="s">
        <v>307</v>
      </c>
      <c r="O328" s="40" t="s">
        <v>959</v>
      </c>
      <c r="P328" s="37" t="s">
        <v>172</v>
      </c>
      <c r="Q328" s="37" t="s">
        <v>929</v>
      </c>
      <c r="R328" s="37" t="s">
        <v>931</v>
      </c>
      <c r="S328" s="37" t="str">
        <f>Table2[[#This Row],[friendly_name]]</f>
        <v>Server Rack</v>
      </c>
      <c r="T328" s="38" t="s">
        <v>1311</v>
      </c>
      <c r="V328" s="40"/>
      <c r="W328" s="40"/>
      <c r="X328" s="40"/>
      <c r="Y328" s="40"/>
      <c r="Z328" s="40"/>
      <c r="AA328" s="40"/>
      <c r="AG328" s="40"/>
      <c r="AH328" s="40"/>
      <c r="AJ328" s="37" t="str">
        <f>IF(ISBLANK(AI328),  "", _xlfn.CONCAT("haas/entity/sensor/", LOWER(C328), "/", E328, "/config"))</f>
        <v/>
      </c>
      <c r="AK328" s="37" t="str">
        <f>IF(ISBLANK(AI328),  "", _xlfn.CONCAT(LOWER(C328), "/", E328))</f>
        <v/>
      </c>
      <c r="AT328" s="41"/>
      <c r="AU328" s="37" t="s">
        <v>134</v>
      </c>
      <c r="AV3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8" s="21" t="str">
        <f>IF(ISBLANK(Table2[[#This Row],[device_model]]), "", Table2[[#This Row],[device_suggested_area]])</f>
        <v>Rack</v>
      </c>
      <c r="AZ328" s="37" t="s">
        <v>1233</v>
      </c>
      <c r="BA328" s="37" t="s">
        <v>1106</v>
      </c>
      <c r="BB328" s="37" t="s">
        <v>1358</v>
      </c>
      <c r="BC328" s="37" t="s">
        <v>1075</v>
      </c>
      <c r="BD328" s="37" t="s">
        <v>28</v>
      </c>
      <c r="BJ3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29" spans="1:62" s="37" customFormat="1" ht="16" hidden="1" customHeight="1">
      <c r="A329" s="21">
        <v>2584</v>
      </c>
      <c r="B329" s="37" t="s">
        <v>26</v>
      </c>
      <c r="C329" s="37" t="s">
        <v>853</v>
      </c>
      <c r="D329" s="37" t="s">
        <v>134</v>
      </c>
      <c r="E329" s="37" t="s">
        <v>1025</v>
      </c>
      <c r="F329" s="39" t="str">
        <f>IF(ISBLANK(Table2[[#This Row],[unique_id]]), "", Table2[[#This Row],[unique_id]])</f>
        <v>rack_outlet_plug</v>
      </c>
      <c r="G329" s="37" t="s">
        <v>232</v>
      </c>
      <c r="H329" s="37" t="s">
        <v>619</v>
      </c>
      <c r="I329" s="37" t="s">
        <v>307</v>
      </c>
      <c r="M329" s="37" t="s">
        <v>268</v>
      </c>
      <c r="O329" s="40" t="s">
        <v>959</v>
      </c>
      <c r="P329" s="37" t="s">
        <v>172</v>
      </c>
      <c r="Q329" s="37" t="s">
        <v>929</v>
      </c>
      <c r="R329" s="37" t="s">
        <v>931</v>
      </c>
      <c r="S329" s="37" t="str">
        <f>Table2[[#This Row],[friendly_name]]</f>
        <v>Server Rack</v>
      </c>
      <c r="T329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sensor.rack_outlet_plug_energy_power
energy_sensor_id: sensor.rack_outlet_plug_energy_total
</v>
      </c>
      <c r="V329" s="40"/>
      <c r="W329" s="40"/>
      <c r="X329" s="40"/>
      <c r="Y329" s="40"/>
      <c r="Z329" s="40"/>
      <c r="AA329" s="56" t="s">
        <v>1356</v>
      </c>
      <c r="AE329" s="37" t="s">
        <v>263</v>
      </c>
      <c r="AF329" s="37">
        <v>10</v>
      </c>
      <c r="AG329" s="40" t="s">
        <v>34</v>
      </c>
      <c r="AH329" s="40" t="s">
        <v>1087</v>
      </c>
      <c r="AJ329" s="37" t="str">
        <f>_xlfn.CONCAT("haas/entity/", Table2[[#This Row],[entity_namespace]], "/tasmota/",Table2[[#This Row],[unique_id]], "/config")</f>
        <v>haas/entity/switch/tasmota/rack_outlet_plug/config</v>
      </c>
      <c r="AK329" s="37" t="str">
        <f>_xlfn.CONCAT("tasmota/device/", SUBSTITUTE(SUBSTITUTE(SUBSTITUTE(SUBSTITUTE(Table2[[#This Row],[unique_id]], "_energy_power", ""), "_energy_total", ""), "_temperature", ""), "_humidity", ""), "/stat/POWER")</f>
        <v>tasmota/device/rack_outlet_plug/stat/POWER</v>
      </c>
      <c r="AL329" s="37" t="str">
        <f>_xlfn.CONCAT("tasmota/device/",Table2[[#This Row],[unique_id]], "/cmnd/POWER")</f>
        <v>tasmota/device/rack_outlet_plug/cmnd/POWER</v>
      </c>
      <c r="AM329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29" s="37" t="s">
        <v>1107</v>
      </c>
      <c r="AO329" s="37" t="s">
        <v>1108</v>
      </c>
      <c r="AP329" s="37" t="s">
        <v>1096</v>
      </c>
      <c r="AQ329" s="37" t="s">
        <v>1097</v>
      </c>
      <c r="AR329" s="37" t="s">
        <v>1178</v>
      </c>
      <c r="AS329" s="37">
        <v>1</v>
      </c>
      <c r="AT329" s="42" t="str">
        <f>HYPERLINK(_xlfn.CONCAT("http://", Table2[[#This Row],[connection_ip]], "/?"))</f>
        <v>http://10.0.6.102/?</v>
      </c>
      <c r="AV3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29" s="21" t="str">
        <f>IF(ISBLANK(Table2[[#This Row],[device_model]]), "", Table2[[#This Row],[device_suggested_area]])</f>
        <v>Rack</v>
      </c>
      <c r="AZ329" s="37" t="s">
        <v>1233</v>
      </c>
      <c r="BA329" s="37" t="s">
        <v>1106</v>
      </c>
      <c r="BB329" s="37" t="s">
        <v>1358</v>
      </c>
      <c r="BC329" s="37" t="s">
        <v>1075</v>
      </c>
      <c r="BD329" s="37" t="s">
        <v>28</v>
      </c>
      <c r="BG329" s="37" t="s">
        <v>472</v>
      </c>
      <c r="BH329" s="37" t="s">
        <v>1105</v>
      </c>
      <c r="BI329" s="37" t="s">
        <v>1104</v>
      </c>
      <c r="BJ3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"c0:49:ef:cc:55:84"], ["ip", "10.0.6.102"]]</v>
      </c>
    </row>
    <row r="330" spans="1:62" s="37" customFormat="1" ht="16" hidden="1" customHeight="1">
      <c r="A330" s="21">
        <v>2585</v>
      </c>
      <c r="B330" s="37" t="s">
        <v>26</v>
      </c>
      <c r="C330" s="37" t="s">
        <v>853</v>
      </c>
      <c r="D330" s="37" t="s">
        <v>27</v>
      </c>
      <c r="E330" s="37" t="s">
        <v>1175</v>
      </c>
      <c r="F330" s="39" t="str">
        <f>IF(ISBLANK(Table2[[#This Row],[unique_id]]), "", Table2[[#This Row],[unique_id]])</f>
        <v>rack_outlet_plug_energy_power</v>
      </c>
      <c r="G330" s="37" t="s">
        <v>232</v>
      </c>
      <c r="H330" s="37" t="s">
        <v>619</v>
      </c>
      <c r="I330" s="37" t="s">
        <v>307</v>
      </c>
      <c r="O330" s="40"/>
      <c r="T330" s="38"/>
      <c r="V330" s="40"/>
      <c r="W330" s="40"/>
      <c r="X330" s="40"/>
      <c r="Y330" s="40"/>
      <c r="Z330" s="40"/>
      <c r="AA330" s="40"/>
      <c r="AB330" s="37" t="s">
        <v>31</v>
      </c>
      <c r="AC330" s="37" t="s">
        <v>358</v>
      </c>
      <c r="AD330" s="37" t="s">
        <v>1088</v>
      </c>
      <c r="AF330" s="37">
        <v>10</v>
      </c>
      <c r="AG330" s="40" t="s">
        <v>34</v>
      </c>
      <c r="AH330" s="40" t="s">
        <v>1087</v>
      </c>
      <c r="AJ330" s="37" t="str">
        <f>_xlfn.CONCAT("haas/entity/", Table2[[#This Row],[entity_namespace]], "/tasmota/",Table2[[#This Row],[unique_id]], "/config")</f>
        <v>haas/entity/sensor/tasmota/rack_outlet_plug_energy_power/config</v>
      </c>
      <c r="AK330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0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0" s="37" t="s">
        <v>1107</v>
      </c>
      <c r="AO330" s="37" t="s">
        <v>1108</v>
      </c>
      <c r="AP330" s="37" t="s">
        <v>1096</v>
      </c>
      <c r="AQ330" s="37" t="s">
        <v>1097</v>
      </c>
      <c r="AR330" s="37" t="s">
        <v>1352</v>
      </c>
      <c r="AS330" s="37">
        <v>1</v>
      </c>
      <c r="AT330" s="42"/>
      <c r="AV3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0" s="21" t="str">
        <f>IF(ISBLANK(Table2[[#This Row],[device_model]]), "", Table2[[#This Row],[device_suggested_area]])</f>
        <v>Rack</v>
      </c>
      <c r="AZ330" s="37" t="s">
        <v>1233</v>
      </c>
      <c r="BA330" s="37" t="s">
        <v>1106</v>
      </c>
      <c r="BB330" s="37" t="s">
        <v>1358</v>
      </c>
      <c r="BC330" s="37" t="s">
        <v>1075</v>
      </c>
      <c r="BD330" s="37" t="s">
        <v>28</v>
      </c>
      <c r="BJ3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1" spans="1:62" s="37" customFormat="1" ht="16" hidden="1" customHeight="1">
      <c r="A331" s="21">
        <v>2586</v>
      </c>
      <c r="B331" s="37" t="s">
        <v>26</v>
      </c>
      <c r="C331" s="37" t="s">
        <v>853</v>
      </c>
      <c r="D331" s="37" t="s">
        <v>27</v>
      </c>
      <c r="E331" s="37" t="s">
        <v>1176</v>
      </c>
      <c r="F331" s="39" t="str">
        <f>IF(ISBLANK(Table2[[#This Row],[unique_id]]), "", Table2[[#This Row],[unique_id]])</f>
        <v>rack_outlet_plug_energy_total</v>
      </c>
      <c r="G331" s="37" t="s">
        <v>232</v>
      </c>
      <c r="H331" s="37" t="s">
        <v>619</v>
      </c>
      <c r="I331" s="37" t="s">
        <v>307</v>
      </c>
      <c r="O331" s="40"/>
      <c r="T331" s="38"/>
      <c r="V331" s="40"/>
      <c r="W331" s="40"/>
      <c r="X331" s="40"/>
      <c r="Y331" s="40"/>
      <c r="Z331" s="40"/>
      <c r="AA331" s="40"/>
      <c r="AB331" s="37" t="s">
        <v>76</v>
      </c>
      <c r="AC331" s="37" t="s">
        <v>359</v>
      </c>
      <c r="AD331" s="37" t="s">
        <v>1089</v>
      </c>
      <c r="AF331" s="37">
        <v>10</v>
      </c>
      <c r="AG331" s="40" t="s">
        <v>34</v>
      </c>
      <c r="AH331" s="40" t="s">
        <v>1087</v>
      </c>
      <c r="AJ331" s="37" t="str">
        <f>_xlfn.CONCAT("haas/entity/", Table2[[#This Row],[entity_namespace]], "/tasmota/",Table2[[#This Row],[unique_id]], "/config")</f>
        <v>haas/entity/sensor/tasmota/rack_outlet_plug_energy_total/config</v>
      </c>
      <c r="AK331" s="37" t="str">
        <f>_xlfn.CONCAT("tasmota/device/", SUBSTITUTE(SUBSTITUTE(SUBSTITUTE(SUBSTITUTE(Table2[[#This Row],[unique_id]], "_energy_power", ""), "_energy_total", ""), "_temperature", ""), "_humidity", ""), "/tele/SENSOR")</f>
        <v>tasmota/device/rack_outlet_plug/tele/SENSOR</v>
      </c>
      <c r="AM331" s="37" t="str">
        <f>_xlfn.CONCAT("tasmota/device/", ,SUBSTITUTE(SUBSTITUTE(SUBSTITUTE(SUBSTITUTE(Table2[[#This Row],[unique_id]], "_energy_power", ""), "_energy_total", ""), "_temperature", ""), "_humidity", ""), "/tele/LWT")</f>
        <v>tasmota/device/rack_outlet_plug/tele/LWT</v>
      </c>
      <c r="AN331" s="37" t="s">
        <v>1107</v>
      </c>
      <c r="AO331" s="37" t="s">
        <v>1108</v>
      </c>
      <c r="AP331" s="37" t="s">
        <v>1096</v>
      </c>
      <c r="AQ331" s="37" t="s">
        <v>1097</v>
      </c>
      <c r="AR331" s="37" t="s">
        <v>1353</v>
      </c>
      <c r="AS331" s="37">
        <v>1</v>
      </c>
      <c r="AT331" s="42"/>
      <c r="AV3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sonoff-rack-outlet</v>
      </c>
      <c r="AW3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Outlet</v>
      </c>
      <c r="AY331" s="21" t="str">
        <f>IF(ISBLANK(Table2[[#This Row],[device_model]]), "", Table2[[#This Row],[device_suggested_area]])</f>
        <v>Rack</v>
      </c>
      <c r="AZ331" s="37" t="s">
        <v>1233</v>
      </c>
      <c r="BA331" s="37" t="s">
        <v>1106</v>
      </c>
      <c r="BB331" s="37" t="s">
        <v>1358</v>
      </c>
      <c r="BC331" s="37" t="s">
        <v>1075</v>
      </c>
      <c r="BD331" s="37" t="s">
        <v>28</v>
      </c>
      <c r="BJ3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2" spans="1:62" s="32" customFormat="1" ht="16" hidden="1" customHeight="1">
      <c r="A332" s="21">
        <v>2587</v>
      </c>
      <c r="B332" s="32" t="s">
        <v>26</v>
      </c>
      <c r="C332" s="32" t="s">
        <v>982</v>
      </c>
      <c r="D332" s="32" t="s">
        <v>149</v>
      </c>
      <c r="E332" s="33" t="s">
        <v>1189</v>
      </c>
      <c r="F332" s="34" t="str">
        <f>IF(ISBLANK(Table2[[#This Row],[unique_id]]), "", Table2[[#This Row],[unique_id]])</f>
        <v>template_old_roof_network_switch_plug_proxy</v>
      </c>
      <c r="G332" s="32" t="s">
        <v>230</v>
      </c>
      <c r="H332" s="32" t="s">
        <v>619</v>
      </c>
      <c r="I332" s="32" t="s">
        <v>307</v>
      </c>
      <c r="O332" s="35" t="s">
        <v>959</v>
      </c>
      <c r="T332" s="33" t="str">
        <f>_xlfn.CONCAT("standby_power: 1.54", CHAR(10), "unavailable_power: 0", CHAR(10), "fixed:", CHAR(10), "  power: 2.19", CHAR(10))</f>
        <v xml:space="preserve">standby_power: 1.54
unavailable_power: 0
fixed:
  power: 2.19
</v>
      </c>
      <c r="V332" s="35"/>
      <c r="W332" s="35"/>
      <c r="X332" s="35"/>
      <c r="Y332" s="35"/>
      <c r="Z332" s="35"/>
      <c r="AA332" s="35"/>
      <c r="AG332" s="35"/>
      <c r="AH332" s="35"/>
      <c r="AJ332" s="32" t="str">
        <f>IF(ISBLANK(AI332),  "", _xlfn.CONCAT("haas/entity/sensor/", LOWER(C332), "/", E332, "/config"))</f>
        <v/>
      </c>
      <c r="AK332" s="32" t="str">
        <f>IF(ISBLANK(AI332),  "", _xlfn.CONCAT(LOWER(C332), "/", E332))</f>
        <v/>
      </c>
      <c r="AT332" s="36"/>
      <c r="AU332" s="32" t="s">
        <v>134</v>
      </c>
      <c r="AV33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2" s="21" t="str">
        <f>IF(ISBLANK(Table2[[#This Row],[device_model]]), "", Table2[[#This Row],[device_suggested_area]])</f>
        <v>Ceiling</v>
      </c>
      <c r="AZ332" s="32" t="s">
        <v>230</v>
      </c>
      <c r="BA332" s="32" t="s">
        <v>391</v>
      </c>
      <c r="BB332" s="32" t="s">
        <v>243</v>
      </c>
      <c r="BC332" s="32" t="s">
        <v>394</v>
      </c>
      <c r="BD332" s="32" t="s">
        <v>442</v>
      </c>
      <c r="BJ33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3" spans="1:62" s="32" customFormat="1" ht="16" hidden="1" customHeight="1">
      <c r="A333" s="21">
        <v>2588</v>
      </c>
      <c r="B333" s="32" t="s">
        <v>26</v>
      </c>
      <c r="C333" s="32" t="s">
        <v>243</v>
      </c>
      <c r="D333" s="32" t="s">
        <v>134</v>
      </c>
      <c r="E333" s="32" t="s">
        <v>1190</v>
      </c>
      <c r="F333" s="34" t="str">
        <f>IF(ISBLANK(Table2[[#This Row],[unique_id]]), "", Table2[[#This Row],[unique_id]])</f>
        <v>old_roof_network_switch_plug</v>
      </c>
      <c r="G333" s="32" t="s">
        <v>230</v>
      </c>
      <c r="H333" s="32" t="s">
        <v>619</v>
      </c>
      <c r="I333" s="32" t="s">
        <v>307</v>
      </c>
      <c r="O333" s="35" t="s">
        <v>959</v>
      </c>
      <c r="T333" s="33" t="str">
        <f>_xlfn.CONCAT("power_sensor_id: sensor.", Table2[[#This Row],[unique_id]], "_current_consumption", CHAR(10), "force_energy_sensor_creation: true", CHAR(10))</f>
        <v xml:space="preserve">power_sensor_id: sensor.old_roof_network_switch_plug_current_consumption
force_energy_sensor_creation: true
</v>
      </c>
      <c r="V333" s="35"/>
      <c r="W333" s="35"/>
      <c r="X333" s="35"/>
      <c r="Y333" s="35"/>
      <c r="Z333" s="35"/>
      <c r="AA333" s="35"/>
      <c r="AE333" s="32" t="s">
        <v>264</v>
      </c>
      <c r="AG333" s="35"/>
      <c r="AH333" s="35"/>
      <c r="AJ333" s="32" t="str">
        <f>IF(ISBLANK(AI333),  "", _xlfn.CONCAT("haas/entity/sensor/", LOWER(C333), "/", E333, "/config"))</f>
        <v/>
      </c>
      <c r="AK333" s="32" t="str">
        <f>IF(ISBLANK(AI333),  "", _xlfn.CONCAT(LOWER(C333), "/", E333))</f>
        <v/>
      </c>
      <c r="AT333" s="36"/>
      <c r="AV33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tplink-ceiling-network-switch</v>
      </c>
      <c r="AW33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3" s="21" t="str">
        <f>IF(ISBLANK(Table2[[#This Row],[device_model]]), "", Table2[[#This Row],[device_suggested_area]])</f>
        <v>Ceiling</v>
      </c>
      <c r="AZ333" s="32" t="s">
        <v>230</v>
      </c>
      <c r="BA333" s="32" t="s">
        <v>391</v>
      </c>
      <c r="BB333" s="32" t="s">
        <v>243</v>
      </c>
      <c r="BC333" s="32" t="s">
        <v>394</v>
      </c>
      <c r="BD333" s="32" t="s">
        <v>442</v>
      </c>
      <c r="BF333" s="32" t="s">
        <v>1186</v>
      </c>
      <c r="BG333" s="32" t="s">
        <v>472</v>
      </c>
      <c r="BH333" s="32" t="s">
        <v>385</v>
      </c>
      <c r="BI333" s="32" t="s">
        <v>468</v>
      </c>
      <c r="BJ33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"ac:84:c6:0d:20:9e"], ["ip", "10.0.6.84"]]</v>
      </c>
    </row>
    <row r="334" spans="1:62" s="37" customFormat="1" ht="16" hidden="1" customHeight="1">
      <c r="A334" s="21">
        <v>2589</v>
      </c>
      <c r="B334" s="37" t="s">
        <v>26</v>
      </c>
      <c r="C334" s="37" t="s">
        <v>982</v>
      </c>
      <c r="D334" s="37" t="s">
        <v>149</v>
      </c>
      <c r="E334" s="38" t="s">
        <v>1342</v>
      </c>
      <c r="F334" s="39" t="str">
        <f>IF(ISBLANK(Table2[[#This Row],[unique_id]]), "", Table2[[#This Row],[unique_id]])</f>
        <v>template_ceiling_network_switch_plug_proxy</v>
      </c>
      <c r="G334" s="37" t="s">
        <v>230</v>
      </c>
      <c r="H334" s="37" t="s">
        <v>619</v>
      </c>
      <c r="I334" s="37" t="s">
        <v>307</v>
      </c>
      <c r="O334" s="40" t="s">
        <v>959</v>
      </c>
      <c r="P334" s="37" t="s">
        <v>172</v>
      </c>
      <c r="Q334" s="37" t="s">
        <v>929</v>
      </c>
      <c r="R334" s="37" t="s">
        <v>931</v>
      </c>
      <c r="S334" s="37" t="str">
        <f>Table2[[#This Row],[friendly_name]]</f>
        <v>Network Switch</v>
      </c>
      <c r="T334" s="38" t="s">
        <v>1311</v>
      </c>
      <c r="V334" s="40"/>
      <c r="W334" s="40"/>
      <c r="X334" s="40"/>
      <c r="Y334" s="40"/>
      <c r="Z334" s="40"/>
      <c r="AA334" s="40"/>
      <c r="AG334" s="40"/>
      <c r="AH334" s="40"/>
      <c r="AJ334" s="37" t="str">
        <f>IF(ISBLANK(AI334),  "", _xlfn.CONCAT("haas/entity/sensor/", LOWER(C334), "/", E334, "/config"))</f>
        <v/>
      </c>
      <c r="AK334" s="37" t="str">
        <f>IF(ISBLANK(AI334),  "", _xlfn.CONCAT(LOWER(C334), "/", E334))</f>
        <v/>
      </c>
      <c r="AT334" s="41"/>
      <c r="AU334" s="37" t="s">
        <v>134</v>
      </c>
      <c r="AV33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4" s="21" t="str">
        <f>IF(ISBLANK(Table2[[#This Row],[device_model]]), "", Table2[[#This Row],[device_suggested_area]])</f>
        <v>Ceiling</v>
      </c>
      <c r="AZ334" s="37" t="s">
        <v>230</v>
      </c>
      <c r="BA334" s="37" t="s">
        <v>1106</v>
      </c>
      <c r="BB334" s="37" t="s">
        <v>1358</v>
      </c>
      <c r="BC334" s="37" t="s">
        <v>1075</v>
      </c>
      <c r="BD334" s="37" t="s">
        <v>442</v>
      </c>
      <c r="BJ33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5" spans="1:62" s="37" customFormat="1" ht="16" hidden="1" customHeight="1">
      <c r="A335" s="21">
        <v>2590</v>
      </c>
      <c r="B335" s="37" t="s">
        <v>26</v>
      </c>
      <c r="C335" s="37" t="s">
        <v>853</v>
      </c>
      <c r="D335" s="37" t="s">
        <v>134</v>
      </c>
      <c r="E335" s="37" t="s">
        <v>1343</v>
      </c>
      <c r="F335" s="39" t="str">
        <f>IF(ISBLANK(Table2[[#This Row],[unique_id]]), "", Table2[[#This Row],[unique_id]])</f>
        <v>ceiling_network_switch_plug</v>
      </c>
      <c r="G335" s="37" t="s">
        <v>230</v>
      </c>
      <c r="H335" s="37" t="s">
        <v>619</v>
      </c>
      <c r="I335" s="37" t="s">
        <v>307</v>
      </c>
      <c r="M335" s="37" t="s">
        <v>268</v>
      </c>
      <c r="O335" s="40" t="s">
        <v>959</v>
      </c>
      <c r="P335" s="37" t="s">
        <v>172</v>
      </c>
      <c r="Q335" s="37" t="s">
        <v>929</v>
      </c>
      <c r="R335" s="37" t="s">
        <v>931</v>
      </c>
      <c r="S335" s="37" t="str">
        <f>Table2[[#This Row],[friendly_name]]</f>
        <v>Network Switch</v>
      </c>
      <c r="T335" s="38" t="str">
        <f>"power_sensor_id: sensor." &amp; Table2[[#This Row],[unique_id]] &amp; "_energy_power" &amp; CHAR(10) &amp; "energy_sensor_id: sensor." &amp; Table2[[#This Row],[unique_id]] &amp; "_energy_total" &amp; CHAR(10)</f>
        <v xml:space="preserve">power_sensor_id: sensor.ceiling_network_switch_plug_energy_power
energy_sensor_id: sensor.ceiling_network_switch_plug_energy_total
</v>
      </c>
      <c r="V335" s="40"/>
      <c r="W335" s="40"/>
      <c r="X335" s="40"/>
      <c r="Y335" s="40"/>
      <c r="Z335" s="40"/>
      <c r="AA335" s="56" t="s">
        <v>1356</v>
      </c>
      <c r="AE335" s="37" t="s">
        <v>264</v>
      </c>
      <c r="AF335" s="37">
        <v>10</v>
      </c>
      <c r="AG335" s="40" t="s">
        <v>34</v>
      </c>
      <c r="AH335" s="40" t="s">
        <v>1087</v>
      </c>
      <c r="AJ335" s="37" t="str">
        <f>_xlfn.CONCAT("haas/entity/", Table2[[#This Row],[entity_namespace]], "/tasmota/",Table2[[#This Row],[unique_id]], "/config")</f>
        <v>haas/entity/switch/tasmota/ceiling_network_switch_plug/config</v>
      </c>
      <c r="AK335" s="37" t="str">
        <f>_xlfn.CONCAT("tasmota/device/", SUBSTITUTE(SUBSTITUTE(SUBSTITUTE(SUBSTITUTE(Table2[[#This Row],[unique_id]], "_energy_power", ""), "_energy_total", ""), "_temperature", ""), "_humidity", ""), "/stat/POWER")</f>
        <v>tasmota/device/ceiling_network_switch_plug/stat/POWER</v>
      </c>
      <c r="AL335" s="37" t="str">
        <f>_xlfn.CONCAT("tasmota/device/",Table2[[#This Row],[unique_id]], "/cmnd/POWER")</f>
        <v>tasmota/device/ceiling_network_switch_plug/cmnd/POWER</v>
      </c>
      <c r="AM335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5" s="37" t="s">
        <v>1107</v>
      </c>
      <c r="AO335" s="37" t="s">
        <v>1108</v>
      </c>
      <c r="AP335" s="37" t="s">
        <v>1096</v>
      </c>
      <c r="AQ335" s="37" t="s">
        <v>1097</v>
      </c>
      <c r="AR335" s="37" t="s">
        <v>1178</v>
      </c>
      <c r="AS335" s="37">
        <v>1</v>
      </c>
      <c r="AT335" s="42" t="str">
        <f>HYPERLINK(_xlfn.CONCAT("http://", Table2[[#This Row],[connection_ip]], "/?"))</f>
        <v>http://10.0.6.105/?</v>
      </c>
      <c r="AV33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5" s="21" t="str">
        <f>IF(ISBLANK(Table2[[#This Row],[device_model]]), "", Table2[[#This Row],[device_suggested_area]])</f>
        <v>Ceiling</v>
      </c>
      <c r="AZ335" s="37" t="s">
        <v>230</v>
      </c>
      <c r="BA335" s="37" t="s">
        <v>1106</v>
      </c>
      <c r="BB335" s="37" t="s">
        <v>1358</v>
      </c>
      <c r="BC335" s="37" t="s">
        <v>1075</v>
      </c>
      <c r="BD335" s="37" t="s">
        <v>442</v>
      </c>
      <c r="BG335" s="37" t="s">
        <v>472</v>
      </c>
      <c r="BH335" s="57" t="s">
        <v>1192</v>
      </c>
      <c r="BI335" s="37" t="s">
        <v>1191</v>
      </c>
      <c r="BJ33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"40:22:d8:62:9e:38"], ["ip", "10.0.6.105"]]</v>
      </c>
    </row>
    <row r="336" spans="1:62" s="37" customFormat="1" ht="16" hidden="1" customHeight="1">
      <c r="A336" s="21">
        <v>2591</v>
      </c>
      <c r="B336" s="37" t="s">
        <v>26</v>
      </c>
      <c r="C336" s="37" t="s">
        <v>853</v>
      </c>
      <c r="D336" s="37" t="s">
        <v>27</v>
      </c>
      <c r="E336" s="37" t="s">
        <v>1344</v>
      </c>
      <c r="F336" s="39" t="str">
        <f>IF(ISBLANK(Table2[[#This Row],[unique_id]]), "", Table2[[#This Row],[unique_id]])</f>
        <v>ceiling_network_switch_plug_energy_power</v>
      </c>
      <c r="G336" s="37" t="s">
        <v>230</v>
      </c>
      <c r="H336" s="37" t="s">
        <v>619</v>
      </c>
      <c r="I336" s="37" t="s">
        <v>307</v>
      </c>
      <c r="O336" s="40"/>
      <c r="T336" s="38"/>
      <c r="V336" s="40"/>
      <c r="W336" s="40"/>
      <c r="X336" s="40"/>
      <c r="Y336" s="40"/>
      <c r="Z336" s="40"/>
      <c r="AA336" s="40"/>
      <c r="AB336" s="37" t="s">
        <v>31</v>
      </c>
      <c r="AC336" s="37" t="s">
        <v>358</v>
      </c>
      <c r="AD336" s="37" t="s">
        <v>1088</v>
      </c>
      <c r="AF336" s="37">
        <v>10</v>
      </c>
      <c r="AG336" s="40" t="s">
        <v>34</v>
      </c>
      <c r="AH336" s="40" t="s">
        <v>1087</v>
      </c>
      <c r="AJ336" s="37" t="str">
        <f>_xlfn.CONCAT("haas/entity/", Table2[[#This Row],[entity_namespace]], "/tasmota/",Table2[[#This Row],[unique_id]], "/config")</f>
        <v>haas/entity/sensor/tasmota/ceiling_network_switch_plug_energy_power/config</v>
      </c>
      <c r="AK336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6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6" s="37" t="s">
        <v>1107</v>
      </c>
      <c r="AO336" s="37" t="s">
        <v>1108</v>
      </c>
      <c r="AP336" s="37" t="s">
        <v>1096</v>
      </c>
      <c r="AQ336" s="37" t="s">
        <v>1097</v>
      </c>
      <c r="AR336" s="37" t="s">
        <v>1352</v>
      </c>
      <c r="AS336" s="37">
        <v>1</v>
      </c>
      <c r="AT336" s="42"/>
      <c r="AV33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6" s="21" t="str">
        <f>IF(ISBLANK(Table2[[#This Row],[device_model]]), "", Table2[[#This Row],[device_suggested_area]])</f>
        <v>Ceiling</v>
      </c>
      <c r="AZ336" s="37" t="s">
        <v>230</v>
      </c>
      <c r="BA336" s="37" t="s">
        <v>1106</v>
      </c>
      <c r="BB336" s="37" t="s">
        <v>1358</v>
      </c>
      <c r="BC336" s="37" t="s">
        <v>1075</v>
      </c>
      <c r="BD336" s="37" t="s">
        <v>442</v>
      </c>
      <c r="BJ33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7" spans="1:62" s="37" customFormat="1" ht="16" hidden="1" customHeight="1">
      <c r="A337" s="21">
        <v>2592</v>
      </c>
      <c r="B337" s="37" t="s">
        <v>26</v>
      </c>
      <c r="C337" s="37" t="s">
        <v>853</v>
      </c>
      <c r="D337" s="37" t="s">
        <v>27</v>
      </c>
      <c r="E337" s="37" t="s">
        <v>1345</v>
      </c>
      <c r="F337" s="39" t="str">
        <f>IF(ISBLANK(Table2[[#This Row],[unique_id]]), "", Table2[[#This Row],[unique_id]])</f>
        <v>ceiling_network_switch_plug_energy_total</v>
      </c>
      <c r="G337" s="37" t="s">
        <v>230</v>
      </c>
      <c r="H337" s="37" t="s">
        <v>619</v>
      </c>
      <c r="I337" s="37" t="s">
        <v>307</v>
      </c>
      <c r="O337" s="40"/>
      <c r="T337" s="38"/>
      <c r="V337" s="40"/>
      <c r="W337" s="40"/>
      <c r="X337" s="40"/>
      <c r="Y337" s="40"/>
      <c r="Z337" s="40"/>
      <c r="AA337" s="40"/>
      <c r="AB337" s="37" t="s">
        <v>76</v>
      </c>
      <c r="AC337" s="37" t="s">
        <v>359</v>
      </c>
      <c r="AD337" s="37" t="s">
        <v>1089</v>
      </c>
      <c r="AF337" s="37">
        <v>10</v>
      </c>
      <c r="AG337" s="40" t="s">
        <v>34</v>
      </c>
      <c r="AH337" s="40" t="s">
        <v>1087</v>
      </c>
      <c r="AJ337" s="37" t="str">
        <f>_xlfn.CONCAT("haas/entity/", Table2[[#This Row],[entity_namespace]], "/tasmota/",Table2[[#This Row],[unique_id]], "/config")</f>
        <v>haas/entity/sensor/tasmota/ceiling_network_switch_plug_energy_total/config</v>
      </c>
      <c r="AK337" s="37" t="str">
        <f>_xlfn.CONCAT("tasmota/device/", SUBSTITUTE(SUBSTITUTE(SUBSTITUTE(SUBSTITUTE(Table2[[#This Row],[unique_id]], "_energy_power", ""), "_energy_total", ""), "_temperature", ""), "_humidity", ""), "/tele/SENSOR")</f>
        <v>tasmota/device/ceiling_network_switch_plug/tele/SENSOR</v>
      </c>
      <c r="AM337" s="37" t="str">
        <f>_xlfn.CONCAT("tasmota/device/", ,SUBSTITUTE(SUBSTITUTE(SUBSTITUTE(SUBSTITUTE(Table2[[#This Row],[unique_id]], "_energy_power", ""), "_energy_total", ""), "_temperature", ""), "_humidity", ""), "/tele/LWT")</f>
        <v>tasmota/device/ceiling_network_switch_plug/tele/LWT</v>
      </c>
      <c r="AN337" s="37" t="s">
        <v>1107</v>
      </c>
      <c r="AO337" s="37" t="s">
        <v>1108</v>
      </c>
      <c r="AP337" s="37" t="s">
        <v>1096</v>
      </c>
      <c r="AQ337" s="37" t="s">
        <v>1097</v>
      </c>
      <c r="AR337" s="37" t="s">
        <v>1353</v>
      </c>
      <c r="AS337" s="37">
        <v>1</v>
      </c>
      <c r="AT337" s="42"/>
      <c r="AV33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sonoff-ceiling-network-switch</v>
      </c>
      <c r="AW33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Ceiling Network Switch</v>
      </c>
      <c r="AY337" s="21" t="str">
        <f>IF(ISBLANK(Table2[[#This Row],[device_model]]), "", Table2[[#This Row],[device_suggested_area]])</f>
        <v>Ceiling</v>
      </c>
      <c r="AZ337" s="37" t="s">
        <v>230</v>
      </c>
      <c r="BA337" s="37" t="s">
        <v>1106</v>
      </c>
      <c r="BB337" s="37" t="s">
        <v>1358</v>
      </c>
      <c r="BC337" s="37" t="s">
        <v>1075</v>
      </c>
      <c r="BD337" s="37" t="s">
        <v>442</v>
      </c>
      <c r="BJ33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8" spans="1:62" ht="16" hidden="1" customHeight="1">
      <c r="A338" s="21">
        <v>2593</v>
      </c>
      <c r="B338" s="21" t="s">
        <v>26</v>
      </c>
      <c r="C338" s="21" t="s">
        <v>982</v>
      </c>
      <c r="D338" s="21" t="s">
        <v>149</v>
      </c>
      <c r="E338" s="27" t="s">
        <v>1177</v>
      </c>
      <c r="F338" s="25" t="str">
        <f>IF(ISBLANK(Table2[[#This Row],[unique_id]]), "", Table2[[#This Row],[unique_id]])</f>
        <v>template_rack_internet_modem_plug_proxy</v>
      </c>
      <c r="G338" s="21" t="s">
        <v>231</v>
      </c>
      <c r="H338" s="21" t="s">
        <v>619</v>
      </c>
      <c r="I338" s="21" t="s">
        <v>307</v>
      </c>
      <c r="O338" s="22" t="s">
        <v>959</v>
      </c>
      <c r="R338" s="21" t="s">
        <v>975</v>
      </c>
      <c r="S338" s="21" t="str">
        <f>Table2[[#This Row],[friendly_name]]</f>
        <v>Internet Modem</v>
      </c>
      <c r="T338" s="27" t="s">
        <v>1309</v>
      </c>
      <c r="V338" s="22"/>
      <c r="W338" s="22"/>
      <c r="X338" s="22"/>
      <c r="Y338" s="22"/>
      <c r="AG338" s="22"/>
      <c r="AH338" s="22"/>
      <c r="AJ338" s="21" t="str">
        <f>IF(ISBLANK(AI338),  "", _xlfn.CONCAT("haas/entity/sensor/", LOWER(C338), "/", E338, "/config"))</f>
        <v/>
      </c>
      <c r="AK338" s="21" t="str">
        <f>IF(ISBLANK(AI338),  "", _xlfn.CONCAT(LOWER(C338), "/", E338))</f>
        <v/>
      </c>
      <c r="AS338" s="21"/>
      <c r="AT338" s="23"/>
      <c r="AU338" s="21" t="s">
        <v>134</v>
      </c>
      <c r="AV33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Y338" s="21" t="str">
        <f>IF(ISBLANK(Table2[[#This Row],[device_model]]), "", Table2[[#This Row],[device_suggested_area]])</f>
        <v>Rack</v>
      </c>
      <c r="AZ338" s="21" t="s">
        <v>1239</v>
      </c>
      <c r="BA338" s="24" t="s">
        <v>392</v>
      </c>
      <c r="BB338" s="21" t="s">
        <v>243</v>
      </c>
      <c r="BC338" s="21" t="s">
        <v>393</v>
      </c>
      <c r="BD338" s="21" t="s">
        <v>28</v>
      </c>
      <c r="BH338" s="21"/>
      <c r="BI338" s="21"/>
      <c r="BJ33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39" spans="1:62" s="37" customFormat="1" ht="16" hidden="1" customHeight="1">
      <c r="A339" s="21">
        <v>2594</v>
      </c>
      <c r="B339" s="21" t="s">
        <v>26</v>
      </c>
      <c r="C339" s="21" t="s">
        <v>243</v>
      </c>
      <c r="D339" s="21" t="s">
        <v>134</v>
      </c>
      <c r="E339" s="21" t="s">
        <v>1026</v>
      </c>
      <c r="F339" s="25" t="str">
        <f>IF(ISBLANK(Table2[[#This Row],[unique_id]]), "", Table2[[#This Row],[unique_id]])</f>
        <v>rack_internet_modem_plug</v>
      </c>
      <c r="G339" s="21" t="s">
        <v>231</v>
      </c>
      <c r="H339" s="21" t="s">
        <v>619</v>
      </c>
      <c r="I339" s="21" t="s">
        <v>307</v>
      </c>
      <c r="J339" s="21"/>
      <c r="K339" s="21"/>
      <c r="L339" s="21"/>
      <c r="M339" s="21" t="s">
        <v>268</v>
      </c>
      <c r="N339" s="21"/>
      <c r="O339" s="22" t="s">
        <v>959</v>
      </c>
      <c r="P339" s="21"/>
      <c r="Q339" s="21"/>
      <c r="R339" s="21" t="s">
        <v>975</v>
      </c>
      <c r="S339" s="21" t="str">
        <f>Table2[[#This Row],[friendly_name]]</f>
        <v>Internet Modem</v>
      </c>
      <c r="T339" s="27" t="str">
        <f>"power_sensor_id: sensor." &amp; Table2[[#This Row],[unique_id]] &amp; "_current_consumption" &amp; CHAR(10) &amp; "force_energy_sensor_creation: true" &amp; CHAR(10)</f>
        <v xml:space="preserve">power_sensor_id: sensor.rack_internet_modem_plug_current_consumption
force_energy_sensor_creation: true
</v>
      </c>
      <c r="U339" s="21"/>
      <c r="V339" s="22"/>
      <c r="W339" s="22"/>
      <c r="X339" s="22"/>
      <c r="Y339" s="22"/>
      <c r="Z339" s="22"/>
      <c r="AA339" s="22"/>
      <c r="AB339" s="21"/>
      <c r="AC339" s="21"/>
      <c r="AD339" s="21"/>
      <c r="AE339" s="21" t="s">
        <v>265</v>
      </c>
      <c r="AF339" s="21"/>
      <c r="AG339" s="22"/>
      <c r="AH339" s="22"/>
      <c r="AI339" s="21"/>
      <c r="AJ339" s="21" t="str">
        <f>IF(ISBLANK(AI339),  "", _xlfn.CONCAT("haas/entity/sensor/", LOWER(C339), "/", E339, "/config"))</f>
        <v/>
      </c>
      <c r="AK339" s="21" t="str">
        <f>IF(ISBLANK(AI339),  "", _xlfn.CONCAT(LOWER(C339), "/", E339))</f>
        <v/>
      </c>
      <c r="AL339" s="21"/>
      <c r="AM339" s="21"/>
      <c r="AN339" s="21"/>
      <c r="AO339" s="21"/>
      <c r="AP339" s="21"/>
      <c r="AQ339" s="21"/>
      <c r="AR339" s="21"/>
      <c r="AS339" s="21"/>
      <c r="AT339" s="23"/>
      <c r="AU339" s="21"/>
      <c r="AV33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tplink-rack-modem</v>
      </c>
      <c r="AW33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Modem</v>
      </c>
      <c r="AX339" s="21"/>
      <c r="AY339" s="21" t="str">
        <f>IF(ISBLANK(Table2[[#This Row],[device_model]]), "", Table2[[#This Row],[device_suggested_area]])</f>
        <v>Rack</v>
      </c>
      <c r="AZ339" s="21" t="s">
        <v>1239</v>
      </c>
      <c r="BA339" s="24" t="s">
        <v>392</v>
      </c>
      <c r="BB339" s="21" t="s">
        <v>243</v>
      </c>
      <c r="BC339" s="21" t="s">
        <v>393</v>
      </c>
      <c r="BD339" s="21" t="s">
        <v>28</v>
      </c>
      <c r="BE339" s="21"/>
      <c r="BF339" s="21" t="s">
        <v>1186</v>
      </c>
      <c r="BG339" s="21" t="s">
        <v>472</v>
      </c>
      <c r="BH339" s="21" t="s">
        <v>386</v>
      </c>
      <c r="BI339" s="21" t="s">
        <v>469</v>
      </c>
      <c r="BJ33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"10:27:f5:31:f6:7e"], ["ip", "10.0.6.85"]]</v>
      </c>
    </row>
    <row r="340" spans="1:62" ht="16" hidden="1" customHeight="1">
      <c r="A340" s="21">
        <v>2595</v>
      </c>
      <c r="B340" s="37" t="s">
        <v>26</v>
      </c>
      <c r="C340" s="37" t="s">
        <v>853</v>
      </c>
      <c r="D340" s="37" t="s">
        <v>129</v>
      </c>
      <c r="E340" s="37" t="s">
        <v>1077</v>
      </c>
      <c r="F340" s="39" t="str">
        <f>IF(ISBLANK(Table2[[#This Row],[unique_id]]), "", Table2[[#This Row],[unique_id]])</f>
        <v>rack_fans_plug</v>
      </c>
      <c r="G340" s="37" t="s">
        <v>688</v>
      </c>
      <c r="H340" s="37" t="s">
        <v>619</v>
      </c>
      <c r="I340" s="37" t="s">
        <v>307</v>
      </c>
      <c r="J340" s="37"/>
      <c r="K340" s="37"/>
      <c r="L340" s="37"/>
      <c r="M340" s="37" t="s">
        <v>268</v>
      </c>
      <c r="N340" s="37"/>
      <c r="O340" s="40" t="s">
        <v>959</v>
      </c>
      <c r="P340" s="37"/>
      <c r="Q340" s="37"/>
      <c r="R340" s="37"/>
      <c r="S340" s="37"/>
      <c r="T340" s="38" t="s">
        <v>1179</v>
      </c>
      <c r="U340" s="37"/>
      <c r="V340" s="40"/>
      <c r="W340" s="40"/>
      <c r="X340" s="40"/>
      <c r="Y340" s="40"/>
      <c r="Z340" s="40"/>
      <c r="AA340" s="40" t="s">
        <v>1357</v>
      </c>
      <c r="AB340" s="37"/>
      <c r="AC340" s="37"/>
      <c r="AD340" s="37"/>
      <c r="AE340" s="37" t="s">
        <v>690</v>
      </c>
      <c r="AF340" s="37">
        <v>10</v>
      </c>
      <c r="AG340" s="40" t="s">
        <v>34</v>
      </c>
      <c r="AH340" s="40" t="s">
        <v>1087</v>
      </c>
      <c r="AI340" s="37"/>
      <c r="AJ340" s="37" t="str">
        <f>_xlfn.CONCAT("haas/entity/", Table2[[#This Row],[entity_namespace]], "/tasmota/",Table2[[#This Row],[unique_id]], "/config")</f>
        <v>haas/entity/fan/tasmota/rack_fans_plug/config</v>
      </c>
      <c r="AK340" s="37" t="str">
        <f>_xlfn.CONCAT("tasmota/device/", SUBSTITUTE(SUBSTITUTE(SUBSTITUTE(SUBSTITUTE(Table2[[#This Row],[unique_id]], "_energy_power", ""), "_energy_total", ""), "_temperature", ""), "_humidity", ""), "/stat/POWER")</f>
        <v>tasmota/device/rack_fans_plug/stat/POWER</v>
      </c>
      <c r="AL340" s="37" t="str">
        <f>_xlfn.CONCAT("tasmota/device/",Table2[[#This Row],[unique_id]], "/cmnd/POWER")</f>
        <v>tasmota/device/rack_fans_plug/cmnd/POWER</v>
      </c>
      <c r="AM340" s="37" t="str">
        <f>_xlfn.CONCAT("tasmota/device/", ,SUBSTITUTE(SUBSTITUTE(SUBSTITUTE(SUBSTITUTE(Table2[[#This Row],[unique_id]], "_energy_power", ""), "_energy_total", ""), "_temperature", ""), "_humidity", ""), "/tele/LWT")</f>
        <v>tasmota/device/rack_fans_plug/tele/LWT</v>
      </c>
      <c r="AN340" s="37" t="s">
        <v>1107</v>
      </c>
      <c r="AO340" s="37" t="s">
        <v>1108</v>
      </c>
      <c r="AP340" s="37" t="s">
        <v>1096</v>
      </c>
      <c r="AQ340" s="37" t="s">
        <v>1097</v>
      </c>
      <c r="AR340" s="37" t="s">
        <v>1178</v>
      </c>
      <c r="AS340" s="37">
        <v>1</v>
      </c>
      <c r="AT340" s="42" t="str">
        <f>HYPERLINK(_xlfn.CONCAT("http://", Table2[[#This Row],[connection_ip]], "/?"))</f>
        <v>http://10.0.6.101/?</v>
      </c>
      <c r="AU340" s="37"/>
      <c r="AV34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sonoff-rack-fans</v>
      </c>
      <c r="AW34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Rack Fans</v>
      </c>
      <c r="AX340" s="37"/>
      <c r="AY340" s="21" t="str">
        <f>IF(ISBLANK(Table2[[#This Row],[device_model]]), "", Table2[[#This Row],[device_suggested_area]])</f>
        <v>Rack</v>
      </c>
      <c r="AZ340" s="37" t="s">
        <v>131</v>
      </c>
      <c r="BA340" s="43" t="s">
        <v>936</v>
      </c>
      <c r="BB340" s="37" t="s">
        <v>1358</v>
      </c>
      <c r="BC340" s="37" t="s">
        <v>1075</v>
      </c>
      <c r="BD340" s="37" t="s">
        <v>28</v>
      </c>
      <c r="BE340" s="37"/>
      <c r="BF340" s="37"/>
      <c r="BG340" s="37" t="s">
        <v>472</v>
      </c>
      <c r="BH340" s="37" t="s">
        <v>689</v>
      </c>
      <c r="BI340" s="37" t="s">
        <v>1078</v>
      </c>
      <c r="BJ34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"4c:eb:d6:b5:a5:28"], ["ip", "10.0.6.101"]]</v>
      </c>
    </row>
    <row r="341" spans="1:62" ht="16" hidden="1" customHeight="1">
      <c r="A341" s="21">
        <v>2596</v>
      </c>
      <c r="B341" s="21" t="s">
        <v>26</v>
      </c>
      <c r="C341" s="21" t="s">
        <v>409</v>
      </c>
      <c r="D341" s="21" t="s">
        <v>134</v>
      </c>
      <c r="E341" s="24" t="s">
        <v>759</v>
      </c>
      <c r="F341" s="25" t="str">
        <f>IF(ISBLANK(Table2[[#This Row],[unique_id]]), "", Table2[[#This Row],[unique_id]])</f>
        <v>deck_fans_outlet</v>
      </c>
      <c r="G341" s="21" t="s">
        <v>762</v>
      </c>
      <c r="H341" s="21" t="s">
        <v>619</v>
      </c>
      <c r="I341" s="21" t="s">
        <v>307</v>
      </c>
      <c r="M341" s="21" t="s">
        <v>268</v>
      </c>
      <c r="O341" s="22" t="s">
        <v>959</v>
      </c>
      <c r="P341" s="21" t="s">
        <v>172</v>
      </c>
      <c r="Q341" s="21" t="s">
        <v>929</v>
      </c>
      <c r="R341" s="21" t="s">
        <v>931</v>
      </c>
      <c r="S341" s="21" t="s">
        <v>993</v>
      </c>
      <c r="T341" s="27" t="s">
        <v>992</v>
      </c>
      <c r="V341" s="22"/>
      <c r="W341" s="22" t="s">
        <v>581</v>
      </c>
      <c r="X341" s="22"/>
      <c r="Y341" s="30" t="s">
        <v>926</v>
      </c>
      <c r="AE341" s="21" t="s">
        <v>262</v>
      </c>
      <c r="AG341" s="22"/>
      <c r="AH341" s="22"/>
      <c r="AJ341" s="21" t="str">
        <f>IF(ISBLANK(AI341),  "", _xlfn.CONCAT("haas/entity/sensor/", LOWER(C341), "/", E341, "/config"))</f>
        <v/>
      </c>
      <c r="AK341" s="21" t="str">
        <f>IF(ISBLANK(AI341),  "", _xlfn.CONCAT(LOWER(C341), "/", E341))</f>
        <v/>
      </c>
      <c r="AS341" s="21"/>
      <c r="AT341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https://zigbee2mqtt.janeandgraham.com/#/device/0x00178801086168ac</v>
      </c>
      <c r="AU341" s="27"/>
      <c r="AV34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deck-fans-outlet</v>
      </c>
      <c r="AW34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Deck Fans Outlet</v>
      </c>
      <c r="AX341" s="21" t="str">
        <f>Table2[[#This Row],[device_suggested_area]]</f>
        <v>Deck</v>
      </c>
      <c r="AY341" s="21" t="str">
        <f>IF(ISBLANK(Table2[[#This Row],[device_model]]), "", Table2[[#This Row],[device_suggested_area]])</f>
        <v>Deck</v>
      </c>
      <c r="AZ341" s="27" t="s">
        <v>1228</v>
      </c>
      <c r="BA341" s="27" t="s">
        <v>764</v>
      </c>
      <c r="BB341" s="21" t="s">
        <v>409</v>
      </c>
      <c r="BC341" s="27" t="s">
        <v>765</v>
      </c>
      <c r="BD341" s="21" t="s">
        <v>389</v>
      </c>
      <c r="BH341" s="21" t="s">
        <v>766</v>
      </c>
      <c r="BI341" s="21"/>
      <c r="BJ34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"0x00178801086168ac"]]</v>
      </c>
    </row>
    <row r="342" spans="1:62" ht="16" hidden="1" customHeight="1">
      <c r="A342" s="21">
        <v>2597</v>
      </c>
      <c r="B342" s="21" t="s">
        <v>26</v>
      </c>
      <c r="C342" s="21" t="s">
        <v>409</v>
      </c>
      <c r="D342" s="21" t="s">
        <v>134</v>
      </c>
      <c r="E342" s="24" t="s">
        <v>760</v>
      </c>
      <c r="F342" s="25" t="str">
        <f>IF(ISBLANK(Table2[[#This Row],[unique_id]]), "", Table2[[#This Row],[unique_id]])</f>
        <v>kitchen_fan_outlet</v>
      </c>
      <c r="G342" s="21" t="s">
        <v>761</v>
      </c>
      <c r="H342" s="21" t="s">
        <v>619</v>
      </c>
      <c r="I342" s="21" t="s">
        <v>307</v>
      </c>
      <c r="M342" s="21" t="s">
        <v>268</v>
      </c>
      <c r="O342" s="22" t="s">
        <v>959</v>
      </c>
      <c r="P342" s="21" t="s">
        <v>172</v>
      </c>
      <c r="Q342" s="21" t="s">
        <v>929</v>
      </c>
      <c r="R342" s="21" t="s">
        <v>931</v>
      </c>
      <c r="S342" s="21" t="s">
        <v>993</v>
      </c>
      <c r="T342" s="27" t="s">
        <v>992</v>
      </c>
      <c r="V342" s="22"/>
      <c r="W342" s="22" t="s">
        <v>581</v>
      </c>
      <c r="X342" s="22"/>
      <c r="Y342" s="30" t="s">
        <v>926</v>
      </c>
      <c r="AE342" s="21" t="s">
        <v>262</v>
      </c>
      <c r="AG342" s="22"/>
      <c r="AH342" s="22"/>
      <c r="AJ342" s="21" t="str">
        <f>IF(ISBLANK(AI342),  "", _xlfn.CONCAT("haas/entity/sensor/", LOWER(C342), "/", E342, "/config"))</f>
        <v/>
      </c>
      <c r="AK342" s="21" t="str">
        <f>IF(ISBLANK(AI342),  "", _xlfn.CONCAT(LOWER(C342), "/", E342))</f>
        <v/>
      </c>
      <c r="AS342" s="21"/>
      <c r="AT342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https://zigbee2mqtt.janeandgraham.com/#/device/0x0017880109d4659c</v>
      </c>
      <c r="AU342" s="27"/>
      <c r="AV34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kitchen-fan-outlet</v>
      </c>
      <c r="AW34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Fan Outlet</v>
      </c>
      <c r="AX342" s="21" t="str">
        <f>Table2[[#This Row],[device_suggested_area]]</f>
        <v>Kitchen</v>
      </c>
      <c r="AY342" s="21" t="str">
        <f>IF(ISBLANK(Table2[[#This Row],[device_model]]), "", Table2[[#This Row],[device_suggested_area]])</f>
        <v>Kitchen</v>
      </c>
      <c r="AZ342" s="27" t="s">
        <v>1229</v>
      </c>
      <c r="BA342" s="27" t="s">
        <v>764</v>
      </c>
      <c r="BB342" s="21" t="s">
        <v>409</v>
      </c>
      <c r="BC342" s="27" t="s">
        <v>765</v>
      </c>
      <c r="BD342" s="21" t="s">
        <v>215</v>
      </c>
      <c r="BH342" s="21" t="s">
        <v>767</v>
      </c>
      <c r="BI342" s="21"/>
      <c r="BJ34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"0x0017880109d4659c"]]</v>
      </c>
    </row>
    <row r="343" spans="1:62" ht="16" hidden="1" customHeight="1">
      <c r="A343" s="21">
        <v>2598</v>
      </c>
      <c r="B343" s="21" t="s">
        <v>26</v>
      </c>
      <c r="C343" s="21" t="s">
        <v>409</v>
      </c>
      <c r="D343" s="21" t="s">
        <v>134</v>
      </c>
      <c r="E343" s="24" t="s">
        <v>758</v>
      </c>
      <c r="F343" s="25" t="str">
        <f>IF(ISBLANK(Table2[[#This Row],[unique_id]]), "", Table2[[#This Row],[unique_id]])</f>
        <v>edwin_wardrobe_outlet</v>
      </c>
      <c r="G343" s="21" t="s">
        <v>768</v>
      </c>
      <c r="H343" s="21" t="s">
        <v>619</v>
      </c>
      <c r="I343" s="21" t="s">
        <v>307</v>
      </c>
      <c r="M343" s="21" t="s">
        <v>268</v>
      </c>
      <c r="O343" s="22" t="s">
        <v>959</v>
      </c>
      <c r="P343" s="21" t="s">
        <v>172</v>
      </c>
      <c r="Q343" s="21" t="s">
        <v>929</v>
      </c>
      <c r="R343" s="21" t="s">
        <v>931</v>
      </c>
      <c r="S343" s="21" t="s">
        <v>993</v>
      </c>
      <c r="T343" s="27" t="s">
        <v>992</v>
      </c>
      <c r="V343" s="22"/>
      <c r="W343" s="22" t="s">
        <v>581</v>
      </c>
      <c r="X343" s="22"/>
      <c r="Y343" s="30" t="s">
        <v>926</v>
      </c>
      <c r="Z343" s="30"/>
      <c r="AA343" s="30"/>
      <c r="AE343" s="21" t="s">
        <v>262</v>
      </c>
      <c r="AG343" s="22"/>
      <c r="AH343" s="22"/>
      <c r="AJ343" s="21" t="str">
        <f>IF(ISBLANK(AI343),  "", _xlfn.CONCAT("haas/entity/sensor/", LOWER(C343), "/", E343, "/config"))</f>
        <v/>
      </c>
      <c r="AK343" s="21" t="str">
        <f>IF(ISBLANK(AI343),  "", _xlfn.CONCAT(LOWER(C343), "/", E343))</f>
        <v/>
      </c>
      <c r="AS343" s="21"/>
      <c r="AT343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https://zigbee2mqtt.janeandgraham.com/#/device/0x0017880108fd8633</v>
      </c>
      <c r="AU343" s="27"/>
      <c r="AV34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edwin-wardrobe-outlet</v>
      </c>
      <c r="AW34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Wardrobe Outlet</v>
      </c>
      <c r="AX343" s="21" t="str">
        <f>Table2[[#This Row],[device_suggested_area]]</f>
        <v>Edwin</v>
      </c>
      <c r="AY343" s="21" t="str">
        <f>IF(ISBLANK(Table2[[#This Row],[device_model]]), "", Table2[[#This Row],[device_suggested_area]])</f>
        <v>Edwin</v>
      </c>
      <c r="AZ343" s="27" t="s">
        <v>1230</v>
      </c>
      <c r="BA343" s="27" t="s">
        <v>764</v>
      </c>
      <c r="BB343" s="21" t="s">
        <v>409</v>
      </c>
      <c r="BC343" s="27" t="s">
        <v>765</v>
      </c>
      <c r="BD343" s="21" t="s">
        <v>127</v>
      </c>
      <c r="BH343" s="21" t="s">
        <v>763</v>
      </c>
      <c r="BI343" s="21"/>
      <c r="BJ34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"0x0017880108fd8633"]]</v>
      </c>
    </row>
    <row r="344" spans="1:62" ht="16" hidden="1" customHeight="1">
      <c r="A344" s="21">
        <v>2599</v>
      </c>
      <c r="B344" s="21" t="s">
        <v>26</v>
      </c>
      <c r="C344" s="21" t="s">
        <v>537</v>
      </c>
      <c r="D344" s="21" t="s">
        <v>27</v>
      </c>
      <c r="E344" s="21" t="s">
        <v>988</v>
      </c>
      <c r="F344" s="25" t="str">
        <f>IF(ISBLANK(Table2[[#This Row],[unique_id]]), "", Table2[[#This Row],[unique_id]])</f>
        <v>garden_repeater_linkquality</v>
      </c>
      <c r="G344" s="21" t="s">
        <v>857</v>
      </c>
      <c r="H344" s="21" t="s">
        <v>619</v>
      </c>
      <c r="I344" s="21" t="s">
        <v>307</v>
      </c>
      <c r="O344" s="22" t="s">
        <v>959</v>
      </c>
      <c r="P344" s="21" t="s">
        <v>172</v>
      </c>
      <c r="Q344" s="21" t="s">
        <v>929</v>
      </c>
      <c r="R344" s="21" t="s">
        <v>931</v>
      </c>
      <c r="S344" s="21" t="s">
        <v>993</v>
      </c>
      <c r="T344" s="27" t="s">
        <v>991</v>
      </c>
      <c r="V344" s="22"/>
      <c r="W344" s="22" t="s">
        <v>581</v>
      </c>
      <c r="X344" s="22"/>
      <c r="Y344" s="30" t="s">
        <v>926</v>
      </c>
      <c r="AG344" s="22"/>
      <c r="AH344" s="22"/>
      <c r="AJ344" s="21" t="str">
        <f>IF(ISBLANK(AI344),  "", _xlfn.CONCAT("haas/entity/sensor/", LOWER(C344), "/", E344, "/config"))</f>
        <v/>
      </c>
      <c r="AK344" s="21" t="str">
        <f>IF(ISBLANK(AI344),  "", _xlfn.CONCAT(LOWER(C344), "/", E344))</f>
        <v/>
      </c>
      <c r="AS344" s="21"/>
      <c r="AT344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https://zigbee2mqtt.janeandgraham.com/#/device/0x2c1165fffec5a3f6</v>
      </c>
      <c r="AV34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garden-repeater</v>
      </c>
      <c r="AW34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Garden Repeater</v>
      </c>
      <c r="AX344" s="21" t="str">
        <f>Table2[[#This Row],[device_suggested_area]]</f>
        <v>Garden</v>
      </c>
      <c r="AY344" s="21" t="str">
        <f>IF(ISBLANK(Table2[[#This Row],[device_model]]), "", Table2[[#This Row],[device_suggested_area]])</f>
        <v>Garden</v>
      </c>
      <c r="AZ344" s="21" t="s">
        <v>1202</v>
      </c>
      <c r="BA344" s="24" t="s">
        <v>855</v>
      </c>
      <c r="BB344" s="21" t="s">
        <v>537</v>
      </c>
      <c r="BC344" s="21" t="s">
        <v>854</v>
      </c>
      <c r="BD344" s="21" t="s">
        <v>672</v>
      </c>
      <c r="BH344" s="21" t="s">
        <v>856</v>
      </c>
      <c r="BI344" s="21"/>
      <c r="BJ34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"0x2c1165fffec5a3f6"]]</v>
      </c>
    </row>
    <row r="345" spans="1:62" ht="16" hidden="1" customHeight="1">
      <c r="A345" s="21">
        <v>2600</v>
      </c>
      <c r="B345" s="21" t="s">
        <v>26</v>
      </c>
      <c r="C345" s="21" t="s">
        <v>537</v>
      </c>
      <c r="D345" s="21" t="s">
        <v>27</v>
      </c>
      <c r="E345" s="21" t="s">
        <v>989</v>
      </c>
      <c r="F345" s="25" t="str">
        <f>IF(ISBLANK(Table2[[#This Row],[unique_id]]), "", Table2[[#This Row],[unique_id]])</f>
        <v>landing_repeater_linkquality</v>
      </c>
      <c r="G345" s="21" t="s">
        <v>859</v>
      </c>
      <c r="H345" s="21" t="s">
        <v>619</v>
      </c>
      <c r="I345" s="21" t="s">
        <v>307</v>
      </c>
      <c r="O345" s="22" t="s">
        <v>959</v>
      </c>
      <c r="P345" s="21" t="s">
        <v>172</v>
      </c>
      <c r="Q345" s="21" t="s">
        <v>929</v>
      </c>
      <c r="R345" s="21" t="s">
        <v>931</v>
      </c>
      <c r="S345" s="21" t="s">
        <v>993</v>
      </c>
      <c r="T345" s="27" t="s">
        <v>991</v>
      </c>
      <c r="V345" s="22"/>
      <c r="W345" s="22" t="s">
        <v>581</v>
      </c>
      <c r="X345" s="22"/>
      <c r="Y345" s="30" t="s">
        <v>926</v>
      </c>
      <c r="AG345" s="22"/>
      <c r="AH345" s="22"/>
      <c r="AJ345" s="21" t="str">
        <f>IF(ISBLANK(AI345),  "", _xlfn.CONCAT("haas/entity/sensor/", LOWER(C345), "/", E345, "/config"))</f>
        <v/>
      </c>
      <c r="AK345" s="21" t="str">
        <f>IF(ISBLANK(AI345),  "", _xlfn.CONCAT(LOWER(C345), "/", E345))</f>
        <v/>
      </c>
      <c r="AS345" s="21"/>
      <c r="AT345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https://zigbee2mqtt.janeandgraham.com/#/device/0x2c1165fffebaa93c</v>
      </c>
      <c r="AV34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landing-repeater</v>
      </c>
      <c r="AW34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Landing Repeater</v>
      </c>
      <c r="AX345" s="21" t="str">
        <f>Table2[[#This Row],[device_suggested_area]]</f>
        <v>Landing</v>
      </c>
      <c r="AY345" s="21" t="str">
        <f>IF(ISBLANK(Table2[[#This Row],[device_model]]), "", Table2[[#This Row],[device_suggested_area]])</f>
        <v>Landing</v>
      </c>
      <c r="AZ345" s="21" t="s">
        <v>1202</v>
      </c>
      <c r="BA345" s="24" t="s">
        <v>855</v>
      </c>
      <c r="BB345" s="21" t="s">
        <v>537</v>
      </c>
      <c r="BC345" s="21" t="s">
        <v>854</v>
      </c>
      <c r="BD345" s="21" t="s">
        <v>653</v>
      </c>
      <c r="BH345" s="21" t="s">
        <v>861</v>
      </c>
      <c r="BI345" s="21"/>
      <c r="BJ34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"0x2c1165fffebaa93c"]]</v>
      </c>
    </row>
    <row r="346" spans="1:62" ht="16" hidden="1" customHeight="1">
      <c r="A346" s="21">
        <v>2601</v>
      </c>
      <c r="B346" s="21" t="s">
        <v>26</v>
      </c>
      <c r="C346" s="21" t="s">
        <v>537</v>
      </c>
      <c r="D346" s="21" t="s">
        <v>27</v>
      </c>
      <c r="E346" s="21" t="s">
        <v>990</v>
      </c>
      <c r="F346" s="25" t="str">
        <f>IF(ISBLANK(Table2[[#This Row],[unique_id]]), "", Table2[[#This Row],[unique_id]])</f>
        <v>driveway_repeater_linkquality</v>
      </c>
      <c r="G346" s="21" t="s">
        <v>858</v>
      </c>
      <c r="H346" s="21" t="s">
        <v>619</v>
      </c>
      <c r="I346" s="21" t="s">
        <v>307</v>
      </c>
      <c r="O346" s="22" t="s">
        <v>959</v>
      </c>
      <c r="P346" s="21" t="s">
        <v>172</v>
      </c>
      <c r="Q346" s="21" t="s">
        <v>929</v>
      </c>
      <c r="R346" s="21" t="s">
        <v>931</v>
      </c>
      <c r="S346" s="21" t="s">
        <v>993</v>
      </c>
      <c r="T346" s="27" t="s">
        <v>991</v>
      </c>
      <c r="V346" s="22"/>
      <c r="W346" s="22" t="s">
        <v>581</v>
      </c>
      <c r="X346" s="22"/>
      <c r="Y346" s="30" t="s">
        <v>926</v>
      </c>
      <c r="AG346" s="22"/>
      <c r="AH346" s="22"/>
      <c r="AJ346" s="21" t="str">
        <f>IF(ISBLANK(AI346),  "", _xlfn.CONCAT("haas/entity/sensor/", LOWER(C346), "/", E346, "/config"))</f>
        <v/>
      </c>
      <c r="AK346" s="21" t="str">
        <f>IF(ISBLANK(AI346),  "", _xlfn.CONCAT(LOWER(C346), "/", E346))</f>
        <v/>
      </c>
      <c r="AS346" s="21"/>
      <c r="AT346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https://zigbee2mqtt.janeandgraham.com/#/device/0x50325ffffe47b8fa</v>
      </c>
      <c r="AV34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driveway-repeater</v>
      </c>
      <c r="AW34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Driveway Repeater</v>
      </c>
      <c r="AX346" s="21" t="str">
        <f>Table2[[#This Row],[device_suggested_area]]</f>
        <v>Driveway</v>
      </c>
      <c r="AY346" s="21" t="str">
        <f>IF(ISBLANK(Table2[[#This Row],[device_model]]), "", Table2[[#This Row],[device_suggested_area]])</f>
        <v>Driveway</v>
      </c>
      <c r="AZ346" s="21" t="s">
        <v>1202</v>
      </c>
      <c r="BA346" s="24" t="s">
        <v>855</v>
      </c>
      <c r="BB346" s="21" t="s">
        <v>537</v>
      </c>
      <c r="BC346" s="21" t="s">
        <v>854</v>
      </c>
      <c r="BD346" s="21" t="s">
        <v>860</v>
      </c>
      <c r="BH346" s="21" t="s">
        <v>862</v>
      </c>
      <c r="BI346" s="21"/>
      <c r="BJ34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"0x50325ffffe47b8fa"]]</v>
      </c>
    </row>
    <row r="347" spans="1:62" ht="16" hidden="1" customHeight="1">
      <c r="A347" s="21">
        <v>2602</v>
      </c>
      <c r="B347" s="21" t="s">
        <v>26</v>
      </c>
      <c r="C347" s="21" t="s">
        <v>527</v>
      </c>
      <c r="D347" s="21" t="s">
        <v>364</v>
      </c>
      <c r="E347" s="21" t="s">
        <v>363</v>
      </c>
      <c r="F347" s="25" t="str">
        <f>IF(ISBLANK(Table2[[#This Row],[unique_id]]), "", Table2[[#This Row],[unique_id]])</f>
        <v>column_break</v>
      </c>
      <c r="G347" s="21" t="s">
        <v>360</v>
      </c>
      <c r="H347" s="21" t="s">
        <v>619</v>
      </c>
      <c r="I347" s="21" t="s">
        <v>307</v>
      </c>
      <c r="M347" s="21" t="s">
        <v>361</v>
      </c>
      <c r="N347" s="21" t="s">
        <v>362</v>
      </c>
      <c r="T347" s="27"/>
      <c r="V347" s="22"/>
      <c r="W347" s="22"/>
      <c r="X347" s="22"/>
      <c r="Y347" s="22"/>
      <c r="AG347" s="22"/>
      <c r="AH347" s="22"/>
      <c r="AK347" s="21" t="str">
        <f>IF(ISBLANK(AI347),  "", _xlfn.CONCAT(LOWER(C347), "/", E347))</f>
        <v/>
      </c>
      <c r="AS347" s="21"/>
      <c r="AT347" s="23"/>
      <c r="AU347" s="22"/>
      <c r="AV34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7" s="21" t="str">
        <f>IF(ISBLANK(Table2[[#This Row],[device_model]]), "", Table2[[#This Row],[device_suggested_area]])</f>
        <v/>
      </c>
      <c r="BC347" s="22"/>
      <c r="BH347" s="21"/>
      <c r="BI347" s="21"/>
      <c r="BJ34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8" spans="1:62" ht="16" hidden="1" customHeight="1">
      <c r="A348" s="24">
        <v>2620</v>
      </c>
      <c r="B348" s="21" t="s">
        <v>26</v>
      </c>
      <c r="C348" s="21" t="s">
        <v>151</v>
      </c>
      <c r="D348" s="21" t="s">
        <v>330</v>
      </c>
      <c r="E348" s="21" t="s">
        <v>1074</v>
      </c>
      <c r="F348" s="25" t="str">
        <f>IF(ISBLANK(Table2[[#This Row],[unique_id]]), "", Table2[[#This Row],[unique_id]])</f>
        <v>lighting_reset_adaptive_lighting_all</v>
      </c>
      <c r="G348" s="21" t="s">
        <v>961</v>
      </c>
      <c r="H348" s="21" t="s">
        <v>638</v>
      </c>
      <c r="I348" s="21" t="s">
        <v>307</v>
      </c>
      <c r="M348" s="21" t="s">
        <v>268</v>
      </c>
      <c r="T348" s="27"/>
      <c r="V348" s="22"/>
      <c r="W348" s="22"/>
      <c r="X348" s="22"/>
      <c r="Y348" s="22"/>
      <c r="AE348" s="21" t="s">
        <v>308</v>
      </c>
      <c r="AG348" s="22"/>
      <c r="AH348" s="22"/>
      <c r="AJ348" s="21" t="str">
        <f>IF(ISBLANK(AI348),  "", _xlfn.CONCAT("haas/entity/sensor/", LOWER(C348), "/", E348, "/config"))</f>
        <v/>
      </c>
      <c r="AK348" s="21" t="str">
        <f>IF(ISBLANK(AI348),  "", _xlfn.CONCAT(LOWER(C348), "/", E348))</f>
        <v/>
      </c>
      <c r="AS348" s="21"/>
      <c r="AT348" s="23"/>
      <c r="AU348" s="22"/>
      <c r="AV34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8" s="21" t="str">
        <f>IF(ISBLANK(Table2[[#This Row],[device_model]]), "", Table2[[#This Row],[device_suggested_area]])</f>
        <v/>
      </c>
      <c r="BC348" s="22"/>
      <c r="BD348" s="21" t="s">
        <v>172</v>
      </c>
      <c r="BH348" s="21"/>
      <c r="BI348" s="21"/>
      <c r="BJ34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49" spans="1:62" ht="16" hidden="1" customHeight="1">
      <c r="A349" s="24">
        <v>2621</v>
      </c>
      <c r="B349" s="21" t="s">
        <v>26</v>
      </c>
      <c r="C349" s="21" t="s">
        <v>151</v>
      </c>
      <c r="D349" s="21" t="s">
        <v>330</v>
      </c>
      <c r="E349" t="s">
        <v>624</v>
      </c>
      <c r="F349" s="25" t="str">
        <f>IF(ISBLANK(Table2[[#This Row],[unique_id]]), "", Table2[[#This Row],[unique_id]])</f>
        <v>lighting_reset_adaptive_lighting_ada_lamp</v>
      </c>
      <c r="G349" t="s">
        <v>204</v>
      </c>
      <c r="H349" s="21" t="s">
        <v>638</v>
      </c>
      <c r="I349" s="21" t="s">
        <v>307</v>
      </c>
      <c r="J349" s="21" t="s">
        <v>623</v>
      </c>
      <c r="M349" s="21" t="s">
        <v>268</v>
      </c>
      <c r="T349" s="27"/>
      <c r="V349" s="22"/>
      <c r="W349" s="22"/>
      <c r="X349" s="22"/>
      <c r="Y349" s="22"/>
      <c r="AE349" s="21" t="s">
        <v>308</v>
      </c>
      <c r="AG349" s="22"/>
      <c r="AH349" s="22"/>
      <c r="AJ349" s="21" t="str">
        <f>IF(ISBLANK(AI349),  "", _xlfn.CONCAT("haas/entity/sensor/", LOWER(C349), "/", E349, "/config"))</f>
        <v/>
      </c>
      <c r="AK349" s="21" t="str">
        <f>IF(ISBLANK(AI349),  "", _xlfn.CONCAT(LOWER(C349), "/", E349))</f>
        <v/>
      </c>
      <c r="AS349" s="21"/>
      <c r="AT349" s="15"/>
      <c r="AU349" s="22"/>
      <c r="AV34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4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49" s="21" t="str">
        <f>IF(ISBLANK(Table2[[#This Row],[device_model]]), "", Table2[[#This Row],[device_suggested_area]])</f>
        <v/>
      </c>
      <c r="BC349" s="22"/>
      <c r="BD349" s="21" t="s">
        <v>130</v>
      </c>
      <c r="BE349" s="21" t="s">
        <v>840</v>
      </c>
      <c r="BH349" s="21"/>
      <c r="BI349" s="21"/>
      <c r="BJ34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0" spans="1:62" ht="16" hidden="1" customHeight="1">
      <c r="A350" s="24">
        <v>2622</v>
      </c>
      <c r="B350" s="21" t="s">
        <v>26</v>
      </c>
      <c r="C350" s="21" t="s">
        <v>151</v>
      </c>
      <c r="D350" s="21" t="s">
        <v>330</v>
      </c>
      <c r="E350" t="s">
        <v>617</v>
      </c>
      <c r="F350" s="25" t="str">
        <f>IF(ISBLANK(Table2[[#This Row],[unique_id]]), "", Table2[[#This Row],[unique_id]])</f>
        <v>lighting_reset_adaptive_lighting_edwin_lamp</v>
      </c>
      <c r="G350" t="s">
        <v>214</v>
      </c>
      <c r="H350" s="21" t="s">
        <v>638</v>
      </c>
      <c r="I350" s="21" t="s">
        <v>307</v>
      </c>
      <c r="J350" s="21" t="s">
        <v>623</v>
      </c>
      <c r="M350" s="21" t="s">
        <v>268</v>
      </c>
      <c r="T350" s="27"/>
      <c r="V350" s="22"/>
      <c r="W350" s="22"/>
      <c r="X350" s="22"/>
      <c r="Y350" s="22"/>
      <c r="AE350" s="21" t="s">
        <v>308</v>
      </c>
      <c r="AG350" s="22"/>
      <c r="AH350" s="22"/>
      <c r="AJ350" s="21" t="str">
        <f>IF(ISBLANK(AI350),  "", _xlfn.CONCAT("haas/entity/sensor/", LOWER(C350), "/", E350, "/config"))</f>
        <v/>
      </c>
      <c r="AK350" s="21" t="str">
        <f>IF(ISBLANK(AI350),  "", _xlfn.CONCAT(LOWER(C350), "/", E350))</f>
        <v/>
      </c>
      <c r="AS350" s="21"/>
      <c r="AT350" s="23"/>
      <c r="AU350" s="22"/>
      <c r="AV35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0" s="21" t="str">
        <f>IF(ISBLANK(Table2[[#This Row],[device_model]]), "", Table2[[#This Row],[device_suggested_area]])</f>
        <v/>
      </c>
      <c r="BC350" s="22"/>
      <c r="BD350" s="21" t="s">
        <v>127</v>
      </c>
      <c r="BE350" s="21" t="s">
        <v>840</v>
      </c>
      <c r="BH350" s="21"/>
      <c r="BI350" s="21"/>
      <c r="BJ35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1" spans="1:62" ht="16" hidden="1" customHeight="1">
      <c r="A351" s="24">
        <v>2623</v>
      </c>
      <c r="B351" s="21" t="s">
        <v>26</v>
      </c>
      <c r="C351" s="21" t="s">
        <v>151</v>
      </c>
      <c r="D351" s="21" t="s">
        <v>330</v>
      </c>
      <c r="E351" t="s">
        <v>625</v>
      </c>
      <c r="F351" s="25" t="str">
        <f>IF(ISBLANK(Table2[[#This Row],[unique_id]]), "", Table2[[#This Row],[unique_id]])</f>
        <v>lighting_reset_adaptive_lighting_edwin_night_light</v>
      </c>
      <c r="G351" t="s">
        <v>473</v>
      </c>
      <c r="H351" s="21" t="s">
        <v>638</v>
      </c>
      <c r="I351" s="21" t="s">
        <v>307</v>
      </c>
      <c r="J351" s="21" t="s">
        <v>636</v>
      </c>
      <c r="M351" s="21" t="s">
        <v>268</v>
      </c>
      <c r="T351" s="27"/>
      <c r="V351" s="22"/>
      <c r="W351" s="22"/>
      <c r="X351" s="22"/>
      <c r="Y351" s="22"/>
      <c r="AE351" s="21" t="s">
        <v>308</v>
      </c>
      <c r="AG351" s="22"/>
      <c r="AH351" s="22"/>
      <c r="AJ351" s="21" t="str">
        <f>IF(ISBLANK(AI351),  "", _xlfn.CONCAT("haas/entity/sensor/", LOWER(C351), "/", E351, "/config"))</f>
        <v/>
      </c>
      <c r="AK351" s="21" t="str">
        <f>IF(ISBLANK(AI351),  "", _xlfn.CONCAT(LOWER(C351), "/", E351))</f>
        <v/>
      </c>
      <c r="AS351" s="21"/>
      <c r="AT351" s="23"/>
      <c r="AU351" s="22"/>
      <c r="AV35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1" s="21" t="str">
        <f>IF(ISBLANK(Table2[[#This Row],[device_model]]), "", Table2[[#This Row],[device_suggested_area]])</f>
        <v/>
      </c>
      <c r="BC351" s="22"/>
      <c r="BD351" s="21" t="s">
        <v>127</v>
      </c>
      <c r="BE351" s="21" t="s">
        <v>840</v>
      </c>
      <c r="BH351" s="21"/>
      <c r="BI351" s="21"/>
      <c r="BJ35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2" spans="1:62" ht="16" hidden="1" customHeight="1">
      <c r="A352" s="24">
        <v>2624</v>
      </c>
      <c r="B352" s="21" t="s">
        <v>26</v>
      </c>
      <c r="C352" s="21" t="s">
        <v>151</v>
      </c>
      <c r="D352" s="21" t="s">
        <v>330</v>
      </c>
      <c r="E352" t="s">
        <v>626</v>
      </c>
      <c r="F352" s="25" t="str">
        <f>IF(ISBLANK(Table2[[#This Row],[unique_id]]), "", Table2[[#This Row],[unique_id]])</f>
        <v>lighting_reset_adaptive_lighting_hallway_main</v>
      </c>
      <c r="G352" t="s">
        <v>209</v>
      </c>
      <c r="H352" s="21" t="s">
        <v>638</v>
      </c>
      <c r="I352" s="21" t="s">
        <v>307</v>
      </c>
      <c r="J352" s="21" t="s">
        <v>645</v>
      </c>
      <c r="M352" s="21" t="s">
        <v>268</v>
      </c>
      <c r="T352" s="27"/>
      <c r="V352" s="22"/>
      <c r="W352" s="22"/>
      <c r="X352" s="22"/>
      <c r="Y352" s="22"/>
      <c r="AE352" s="21" t="s">
        <v>308</v>
      </c>
      <c r="AG352" s="22"/>
      <c r="AH352" s="22"/>
      <c r="AJ352" s="21" t="str">
        <f>IF(ISBLANK(AI352),  "", _xlfn.CONCAT("haas/entity/sensor/", LOWER(C352), "/", E352, "/config"))</f>
        <v/>
      </c>
      <c r="AK352" s="21" t="str">
        <f>IF(ISBLANK(AI352),  "", _xlfn.CONCAT(LOWER(C352), "/", E352))</f>
        <v/>
      </c>
      <c r="AS352" s="21"/>
      <c r="AT352" s="23"/>
      <c r="AU352" s="22"/>
      <c r="AV35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2" s="21" t="str">
        <f>IF(ISBLANK(Table2[[#This Row],[device_model]]), "", Table2[[#This Row],[device_suggested_area]])</f>
        <v/>
      </c>
      <c r="BC352" s="22"/>
      <c r="BD352" s="21" t="s">
        <v>443</v>
      </c>
      <c r="BH352" s="21"/>
      <c r="BI352" s="21"/>
      <c r="BJ35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3" spans="1:62" ht="16" hidden="1" customHeight="1">
      <c r="A353" s="24">
        <v>2625</v>
      </c>
      <c r="B353" s="21" t="s">
        <v>26</v>
      </c>
      <c r="C353" s="21" t="s">
        <v>151</v>
      </c>
      <c r="D353" s="21" t="s">
        <v>330</v>
      </c>
      <c r="E353" t="s">
        <v>1058</v>
      </c>
      <c r="F353" s="25" t="str">
        <f>IF(ISBLANK(Table2[[#This Row],[unique_id]]), "", Table2[[#This Row],[unique_id]])</f>
        <v>lighting_reset_adaptive_lighting_hallway_sconces</v>
      </c>
      <c r="G353" t="s">
        <v>1043</v>
      </c>
      <c r="H353" s="21" t="s">
        <v>638</v>
      </c>
      <c r="I353" s="21" t="s">
        <v>307</v>
      </c>
      <c r="J353" s="21" t="s">
        <v>1059</v>
      </c>
      <c r="M353" s="21" t="s">
        <v>268</v>
      </c>
      <c r="T353" s="27"/>
      <c r="V353" s="22"/>
      <c r="W353" s="22"/>
      <c r="X353" s="22"/>
      <c r="Y353" s="22"/>
      <c r="AE353" s="21" t="s">
        <v>308</v>
      </c>
      <c r="AG353" s="22"/>
      <c r="AH353" s="22"/>
      <c r="AJ353" s="21" t="str">
        <f>IF(ISBLANK(AI353),  "", _xlfn.CONCAT("haas/entity/sensor/", LOWER(C353), "/", E353, "/config"))</f>
        <v/>
      </c>
      <c r="AK353" s="21" t="str">
        <f>IF(ISBLANK(AI353),  "", _xlfn.CONCAT(LOWER(C353), "/", E353))</f>
        <v/>
      </c>
      <c r="AS353" s="21"/>
      <c r="AT353" s="23"/>
      <c r="AU353" s="22"/>
      <c r="AV35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3" s="21" t="str">
        <f>IF(ISBLANK(Table2[[#This Row],[device_model]]), "", Table2[[#This Row],[device_suggested_area]])</f>
        <v/>
      </c>
      <c r="BC353" s="22"/>
      <c r="BD353" s="21" t="s">
        <v>443</v>
      </c>
      <c r="BH353" s="21"/>
      <c r="BI353" s="21"/>
      <c r="BJ35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4" spans="1:62" ht="16" hidden="1" customHeight="1">
      <c r="A354" s="24">
        <v>2626</v>
      </c>
      <c r="B354" s="21" t="s">
        <v>26</v>
      </c>
      <c r="C354" s="21" t="s">
        <v>151</v>
      </c>
      <c r="D354" s="21" t="s">
        <v>330</v>
      </c>
      <c r="E354" t="s">
        <v>627</v>
      </c>
      <c r="F354" s="25" t="str">
        <f>IF(ISBLANK(Table2[[#This Row],[unique_id]]), "", Table2[[#This Row],[unique_id]])</f>
        <v>lighting_reset_adaptive_lighting_dining_main</v>
      </c>
      <c r="G354" t="s">
        <v>138</v>
      </c>
      <c r="H354" s="21" t="s">
        <v>638</v>
      </c>
      <c r="I354" s="21" t="s">
        <v>307</v>
      </c>
      <c r="J354" s="21" t="s">
        <v>645</v>
      </c>
      <c r="M354" s="21" t="s">
        <v>268</v>
      </c>
      <c r="T354" s="27"/>
      <c r="V354" s="22"/>
      <c r="W354" s="22"/>
      <c r="X354" s="22"/>
      <c r="Y354" s="22"/>
      <c r="AE354" s="21" t="s">
        <v>308</v>
      </c>
      <c r="AG354" s="22"/>
      <c r="AH354" s="22"/>
      <c r="AJ354" s="21" t="str">
        <f>IF(ISBLANK(AI354),  "", _xlfn.CONCAT("haas/entity/sensor/", LOWER(C354), "/", E354, "/config"))</f>
        <v/>
      </c>
      <c r="AK354" s="21" t="str">
        <f>IF(ISBLANK(AI354),  "", _xlfn.CONCAT(LOWER(C354), "/", E354))</f>
        <v/>
      </c>
      <c r="AS354" s="21"/>
      <c r="AT354" s="23"/>
      <c r="AU354" s="22"/>
      <c r="AV35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4" s="21" t="str">
        <f>IF(ISBLANK(Table2[[#This Row],[device_model]]), "", Table2[[#This Row],[device_suggested_area]])</f>
        <v/>
      </c>
      <c r="BC354" s="22"/>
      <c r="BD354" s="21" t="s">
        <v>202</v>
      </c>
      <c r="BH354" s="21"/>
      <c r="BI354" s="21"/>
      <c r="BJ35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5" spans="1:62" ht="16" hidden="1" customHeight="1">
      <c r="A355" s="24">
        <v>2627</v>
      </c>
      <c r="B355" s="21" t="s">
        <v>26</v>
      </c>
      <c r="C355" s="21" t="s">
        <v>151</v>
      </c>
      <c r="D355" s="21" t="s">
        <v>330</v>
      </c>
      <c r="E355" t="s">
        <v>628</v>
      </c>
      <c r="F355" s="25" t="str">
        <f>IF(ISBLANK(Table2[[#This Row],[unique_id]]), "", Table2[[#This Row],[unique_id]])</f>
        <v>lighting_reset_adaptive_lighting_lounge_main</v>
      </c>
      <c r="G355" t="s">
        <v>216</v>
      </c>
      <c r="H355" s="21" t="s">
        <v>638</v>
      </c>
      <c r="I355" s="21" t="s">
        <v>307</v>
      </c>
      <c r="J355" s="21" t="s">
        <v>645</v>
      </c>
      <c r="M355" s="21" t="s">
        <v>268</v>
      </c>
      <c r="T355" s="27"/>
      <c r="V355" s="22"/>
      <c r="W355" s="22"/>
      <c r="X355" s="22"/>
      <c r="Y355" s="22"/>
      <c r="AE355" s="21" t="s">
        <v>308</v>
      </c>
      <c r="AG355" s="22"/>
      <c r="AH355" s="22"/>
      <c r="AJ355" s="21" t="str">
        <f>IF(ISBLANK(AI355),  "", _xlfn.CONCAT("haas/entity/sensor/", LOWER(C355), "/", E355, "/config"))</f>
        <v/>
      </c>
      <c r="AK355" s="21" t="str">
        <f>IF(ISBLANK(AI355),  "", _xlfn.CONCAT(LOWER(C355), "/", E355))</f>
        <v/>
      </c>
      <c r="AS355" s="21"/>
      <c r="AT355" s="23"/>
      <c r="AU355" s="22"/>
      <c r="AV35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5" s="21" t="str">
        <f>IF(ISBLANK(Table2[[#This Row],[device_model]]), "", Table2[[#This Row],[device_suggested_area]])</f>
        <v/>
      </c>
      <c r="BC355" s="22"/>
      <c r="BD355" s="21" t="s">
        <v>203</v>
      </c>
      <c r="BH355" s="21"/>
      <c r="BI355" s="21"/>
      <c r="BJ35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6" spans="1:62" ht="16" hidden="1" customHeight="1">
      <c r="A356" s="24">
        <v>2628</v>
      </c>
      <c r="B356" s="21" t="s">
        <v>26</v>
      </c>
      <c r="C356" s="21" t="s">
        <v>151</v>
      </c>
      <c r="D356" s="21" t="s">
        <v>330</v>
      </c>
      <c r="E356" t="s">
        <v>685</v>
      </c>
      <c r="F356" s="25" t="str">
        <f>IF(ISBLANK(Table2[[#This Row],[unique_id]]), "", Table2[[#This Row],[unique_id]])</f>
        <v>lighting_reset_adaptive_lighting_lounge_lamp</v>
      </c>
      <c r="G356" t="s">
        <v>650</v>
      </c>
      <c r="H356" s="21" t="s">
        <v>638</v>
      </c>
      <c r="I356" s="21" t="s">
        <v>307</v>
      </c>
      <c r="J356" s="21" t="s">
        <v>623</v>
      </c>
      <c r="M356" s="21" t="s">
        <v>268</v>
      </c>
      <c r="T356" s="27"/>
      <c r="V356" s="22"/>
      <c r="W356" s="22"/>
      <c r="X356" s="22"/>
      <c r="Y356" s="22"/>
      <c r="AE356" s="21" t="s">
        <v>308</v>
      </c>
      <c r="AG356" s="22"/>
      <c r="AH356" s="22"/>
      <c r="AJ356" s="21" t="str">
        <f>IF(ISBLANK(AI356),  "", _xlfn.CONCAT("haas/entity/sensor/", LOWER(C356), "/", E356, "/config"))</f>
        <v/>
      </c>
      <c r="AK356" s="21" t="str">
        <f>IF(ISBLANK(AI356),  "", _xlfn.CONCAT(LOWER(C356), "/", E356))</f>
        <v/>
      </c>
      <c r="AS356" s="21"/>
      <c r="AT356" s="23"/>
      <c r="AU356" s="22"/>
      <c r="AV35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6" s="21" t="str">
        <f>IF(ISBLANK(Table2[[#This Row],[device_model]]), "", Table2[[#This Row],[device_suggested_area]])</f>
        <v/>
      </c>
      <c r="BC356" s="22"/>
      <c r="BD356" s="21" t="s">
        <v>172</v>
      </c>
      <c r="BE356" s="21" t="s">
        <v>840</v>
      </c>
      <c r="BH356" s="21"/>
      <c r="BI356" s="21"/>
      <c r="BJ35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7" spans="1:62" ht="16" hidden="1" customHeight="1">
      <c r="A357" s="24">
        <v>2629</v>
      </c>
      <c r="B357" s="21" t="s">
        <v>26</v>
      </c>
      <c r="C357" s="21" t="s">
        <v>151</v>
      </c>
      <c r="D357" s="21" t="s">
        <v>330</v>
      </c>
      <c r="E357" t="s">
        <v>629</v>
      </c>
      <c r="F357" s="25" t="str">
        <f>IF(ISBLANK(Table2[[#This Row],[unique_id]]), "", Table2[[#This Row],[unique_id]])</f>
        <v>lighting_reset_adaptive_lighting_parents_main</v>
      </c>
      <c r="G357" t="s">
        <v>205</v>
      </c>
      <c r="H357" s="21" t="s">
        <v>638</v>
      </c>
      <c r="I357" s="21" t="s">
        <v>307</v>
      </c>
      <c r="J357" s="21" t="s">
        <v>645</v>
      </c>
      <c r="M357" s="21" t="s">
        <v>268</v>
      </c>
      <c r="T357" s="27"/>
      <c r="V357" s="22"/>
      <c r="W357" s="22"/>
      <c r="X357" s="22"/>
      <c r="Y357" s="22"/>
      <c r="AE357" s="21" t="s">
        <v>308</v>
      </c>
      <c r="AG357" s="22"/>
      <c r="AH357" s="22"/>
      <c r="AJ357" s="21" t="str">
        <f>IF(ISBLANK(AI357),  "", _xlfn.CONCAT("haas/entity/sensor/", LOWER(C357), "/", E357, "/config"))</f>
        <v/>
      </c>
      <c r="AK357" s="21" t="str">
        <f>IF(ISBLANK(AI357),  "", _xlfn.CONCAT(LOWER(C357), "/", E357))</f>
        <v/>
      </c>
      <c r="AS357" s="21"/>
      <c r="AT357" s="23"/>
      <c r="AU357" s="22"/>
      <c r="AV35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7" s="21" t="str">
        <f>IF(ISBLANK(Table2[[#This Row],[device_model]]), "", Table2[[#This Row],[device_suggested_area]])</f>
        <v/>
      </c>
      <c r="BC357" s="22"/>
      <c r="BD357" s="21" t="s">
        <v>201</v>
      </c>
      <c r="BH357" s="21"/>
      <c r="BI357" s="21"/>
      <c r="BJ35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8" spans="1:62" ht="16" hidden="1" customHeight="1">
      <c r="A358" s="24">
        <v>2630</v>
      </c>
      <c r="B358" s="21" t="s">
        <v>26</v>
      </c>
      <c r="C358" s="21" t="s">
        <v>151</v>
      </c>
      <c r="D358" s="21" t="s">
        <v>330</v>
      </c>
      <c r="E358" t="s">
        <v>1060</v>
      </c>
      <c r="F358" s="25" t="str">
        <f>IF(ISBLANK(Table2[[#This Row],[unique_id]]), "", Table2[[#This Row],[unique_id]])</f>
        <v>lighting_reset_adaptive_lighting_parents_jane_bedside</v>
      </c>
      <c r="G358" t="s">
        <v>1052</v>
      </c>
      <c r="H358" s="21" t="s">
        <v>638</v>
      </c>
      <c r="I358" s="21" t="s">
        <v>307</v>
      </c>
      <c r="J358" s="21" t="s">
        <v>1062</v>
      </c>
      <c r="M358" s="21" t="s">
        <v>268</v>
      </c>
      <c r="T358" s="27"/>
      <c r="V358" s="22"/>
      <c r="W358" s="22"/>
      <c r="X358" s="22"/>
      <c r="Y358" s="22"/>
      <c r="AE358" s="21" t="s">
        <v>308</v>
      </c>
      <c r="AG358" s="22"/>
      <c r="AH358" s="22"/>
      <c r="AJ358" s="21" t="str">
        <f>IF(ISBLANK(AI358),  "", _xlfn.CONCAT("haas/entity/sensor/", LOWER(C358), "/", E358, "/config"))</f>
        <v/>
      </c>
      <c r="AK358" s="21" t="str">
        <f>IF(ISBLANK(AI358),  "", _xlfn.CONCAT(LOWER(C358), "/", E358))</f>
        <v/>
      </c>
      <c r="AS358" s="21"/>
      <c r="AT358" s="23"/>
      <c r="AU358" s="22"/>
      <c r="AV35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8" s="21" t="str">
        <f>IF(ISBLANK(Table2[[#This Row],[device_model]]), "", Table2[[#This Row],[device_suggested_area]])</f>
        <v/>
      </c>
      <c r="BC358" s="22"/>
      <c r="BD358" s="21" t="s">
        <v>201</v>
      </c>
      <c r="BH358" s="21"/>
      <c r="BI358" s="21"/>
      <c r="BJ35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59" spans="1:62" ht="16" hidden="1" customHeight="1">
      <c r="A359" s="24">
        <v>2631</v>
      </c>
      <c r="B359" s="21" t="s">
        <v>26</v>
      </c>
      <c r="C359" s="21" t="s">
        <v>151</v>
      </c>
      <c r="D359" s="21" t="s">
        <v>330</v>
      </c>
      <c r="E359" t="s">
        <v>1061</v>
      </c>
      <c r="F359" s="25" t="str">
        <f>IF(ISBLANK(Table2[[#This Row],[unique_id]]), "", Table2[[#This Row],[unique_id]])</f>
        <v>lighting_reset_adaptive_lighting_parents_graham_bedside</v>
      </c>
      <c r="G359" t="s">
        <v>1053</v>
      </c>
      <c r="H359" s="21" t="s">
        <v>638</v>
      </c>
      <c r="I359" s="21" t="s">
        <v>307</v>
      </c>
      <c r="J359" s="21" t="s">
        <v>1063</v>
      </c>
      <c r="M359" s="21" t="s">
        <v>268</v>
      </c>
      <c r="T359" s="27"/>
      <c r="V359" s="22"/>
      <c r="W359" s="22"/>
      <c r="X359" s="22"/>
      <c r="Y359" s="22"/>
      <c r="AE359" s="21" t="s">
        <v>308</v>
      </c>
      <c r="AG359" s="22"/>
      <c r="AH359" s="22"/>
      <c r="AJ359" s="21" t="str">
        <f>IF(ISBLANK(AI359),  "", _xlfn.CONCAT("haas/entity/sensor/", LOWER(C359), "/", E359, "/config"))</f>
        <v/>
      </c>
      <c r="AK359" s="21" t="str">
        <f>IF(ISBLANK(AI359),  "", _xlfn.CONCAT(LOWER(C359), "/", E359))</f>
        <v/>
      </c>
      <c r="AS359" s="21"/>
      <c r="AT359" s="23"/>
      <c r="AU359" s="22"/>
      <c r="AV35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5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59" s="21" t="str">
        <f>IF(ISBLANK(Table2[[#This Row],[device_model]]), "", Table2[[#This Row],[device_suggested_area]])</f>
        <v/>
      </c>
      <c r="BC359" s="22"/>
      <c r="BD359" s="21" t="s">
        <v>201</v>
      </c>
      <c r="BH359" s="21"/>
      <c r="BI359" s="21"/>
      <c r="BJ35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0" spans="1:62" ht="16" hidden="1" customHeight="1">
      <c r="A360" s="24">
        <v>2632</v>
      </c>
      <c r="B360" s="21" t="s">
        <v>26</v>
      </c>
      <c r="C360" s="21" t="s">
        <v>151</v>
      </c>
      <c r="D360" s="21" t="s">
        <v>330</v>
      </c>
      <c r="E360" t="s">
        <v>1064</v>
      </c>
      <c r="F360" s="25" t="str">
        <f>IF(ISBLANK(Table2[[#This Row],[unique_id]]), "", Table2[[#This Row],[unique_id]])</f>
        <v>lighting_reset_adaptive_lighting_study_lamp</v>
      </c>
      <c r="G360" t="s">
        <v>911</v>
      </c>
      <c r="H360" s="21" t="s">
        <v>638</v>
      </c>
      <c r="I360" s="21" t="s">
        <v>307</v>
      </c>
      <c r="J360" s="21" t="s">
        <v>623</v>
      </c>
      <c r="M360" s="21" t="s">
        <v>268</v>
      </c>
      <c r="T360" s="27"/>
      <c r="V360" s="22"/>
      <c r="W360" s="22"/>
      <c r="X360" s="22"/>
      <c r="Y360" s="22"/>
      <c r="AE360" s="21" t="s">
        <v>308</v>
      </c>
      <c r="AG360" s="22"/>
      <c r="AH360" s="22"/>
      <c r="AJ360" s="21" t="str">
        <f>IF(ISBLANK(AI360),  "", _xlfn.CONCAT("haas/entity/sensor/", LOWER(C360), "/", E360, "/config"))</f>
        <v/>
      </c>
      <c r="AK360" s="21" t="str">
        <f>IF(ISBLANK(AI360),  "", _xlfn.CONCAT(LOWER(C360), "/", E360))</f>
        <v/>
      </c>
      <c r="AS360" s="21"/>
      <c r="AT360" s="23"/>
      <c r="AU360" s="22"/>
      <c r="AV36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0" s="21" t="str">
        <f>IF(ISBLANK(Table2[[#This Row],[device_model]]), "", Table2[[#This Row],[device_suggested_area]])</f>
        <v/>
      </c>
      <c r="BC360" s="22"/>
      <c r="BD360" s="21" t="s">
        <v>388</v>
      </c>
      <c r="BH360" s="21"/>
      <c r="BI360" s="21"/>
      <c r="BJ36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1" spans="1:62" ht="16" hidden="1" customHeight="1">
      <c r="A361" s="24">
        <v>2633</v>
      </c>
      <c r="B361" s="21" t="s">
        <v>26</v>
      </c>
      <c r="C361" s="21" t="s">
        <v>151</v>
      </c>
      <c r="D361" s="21" t="s">
        <v>330</v>
      </c>
      <c r="E361" t="s">
        <v>630</v>
      </c>
      <c r="F361" s="25" t="str">
        <f>IF(ISBLANK(Table2[[#This Row],[unique_id]]), "", Table2[[#This Row],[unique_id]])</f>
        <v>lighting_reset_adaptive_lighting_kitchen_main</v>
      </c>
      <c r="G361" t="s">
        <v>211</v>
      </c>
      <c r="H361" s="21" t="s">
        <v>638</v>
      </c>
      <c r="I361" s="21" t="s">
        <v>307</v>
      </c>
      <c r="J361" s="21" t="s">
        <v>645</v>
      </c>
      <c r="M361" s="21" t="s">
        <v>268</v>
      </c>
      <c r="T361" s="27"/>
      <c r="V361" s="22"/>
      <c r="W361" s="22"/>
      <c r="X361" s="22"/>
      <c r="Y361" s="22"/>
      <c r="AE361" s="21" t="s">
        <v>308</v>
      </c>
      <c r="AG361" s="22"/>
      <c r="AH361" s="22"/>
      <c r="AJ361" s="21" t="str">
        <f>IF(ISBLANK(AI361),  "", _xlfn.CONCAT("haas/entity/sensor/", LOWER(C361), "/", E361, "/config"))</f>
        <v/>
      </c>
      <c r="AK361" s="21" t="str">
        <f>IF(ISBLANK(AI361),  "", _xlfn.CONCAT(LOWER(C361), "/", E361))</f>
        <v/>
      </c>
      <c r="AS361" s="21"/>
      <c r="AT361" s="23"/>
      <c r="AU361" s="22"/>
      <c r="AV36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1" s="21" t="str">
        <f>IF(ISBLANK(Table2[[#This Row],[device_model]]), "", Table2[[#This Row],[device_suggested_area]])</f>
        <v/>
      </c>
      <c r="BC361" s="22"/>
      <c r="BD361" s="21" t="s">
        <v>215</v>
      </c>
      <c r="BH361" s="21"/>
      <c r="BI361" s="21"/>
      <c r="BJ36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2" spans="1:62" ht="16" hidden="1" customHeight="1">
      <c r="A362" s="24">
        <v>2634</v>
      </c>
      <c r="B362" s="21" t="s">
        <v>26</v>
      </c>
      <c r="C362" s="21" t="s">
        <v>151</v>
      </c>
      <c r="D362" s="21" t="s">
        <v>330</v>
      </c>
      <c r="E362" t="s">
        <v>631</v>
      </c>
      <c r="F362" s="25" t="str">
        <f>IF(ISBLANK(Table2[[#This Row],[unique_id]]), "", Table2[[#This Row],[unique_id]])</f>
        <v>lighting_reset_adaptive_lighting_laundry_main</v>
      </c>
      <c r="G362" t="s">
        <v>213</v>
      </c>
      <c r="H362" s="21" t="s">
        <v>638</v>
      </c>
      <c r="I362" s="21" t="s">
        <v>307</v>
      </c>
      <c r="J362" s="21" t="s">
        <v>645</v>
      </c>
      <c r="M362" s="21" t="s">
        <v>268</v>
      </c>
      <c r="T362" s="27"/>
      <c r="V362" s="22"/>
      <c r="W362" s="22"/>
      <c r="X362" s="22"/>
      <c r="Y362" s="22"/>
      <c r="AE362" s="21" t="s">
        <v>308</v>
      </c>
      <c r="AG362" s="22"/>
      <c r="AH362" s="22"/>
      <c r="AJ362" s="21" t="str">
        <f>IF(ISBLANK(AI362),  "", _xlfn.CONCAT("haas/entity/sensor/", LOWER(C362), "/", E362, "/config"))</f>
        <v/>
      </c>
      <c r="AK362" s="21" t="str">
        <f>IF(ISBLANK(AI362),  "", _xlfn.CONCAT(LOWER(C362), "/", E362))</f>
        <v/>
      </c>
      <c r="AS362" s="21"/>
      <c r="AT362" s="23"/>
      <c r="AU362" s="22"/>
      <c r="AV36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2" s="21" t="str">
        <f>IF(ISBLANK(Table2[[#This Row],[device_model]]), "", Table2[[#This Row],[device_suggested_area]])</f>
        <v/>
      </c>
      <c r="BC362" s="22"/>
      <c r="BD362" s="21" t="s">
        <v>223</v>
      </c>
      <c r="BH362" s="21"/>
      <c r="BI362" s="21"/>
      <c r="BJ36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3" spans="1:62" ht="16" hidden="1" customHeight="1">
      <c r="A363" s="24">
        <v>2635</v>
      </c>
      <c r="B363" s="21" t="s">
        <v>26</v>
      </c>
      <c r="C363" s="21" t="s">
        <v>151</v>
      </c>
      <c r="D363" s="21" t="s">
        <v>330</v>
      </c>
      <c r="E363" t="s">
        <v>632</v>
      </c>
      <c r="F363" s="25" t="str">
        <f>IF(ISBLANK(Table2[[#This Row],[unique_id]]), "", Table2[[#This Row],[unique_id]])</f>
        <v>lighting_reset_adaptive_lighting_pantry_main</v>
      </c>
      <c r="G363" t="s">
        <v>212</v>
      </c>
      <c r="H363" s="21" t="s">
        <v>638</v>
      </c>
      <c r="I363" s="21" t="s">
        <v>307</v>
      </c>
      <c r="J363" s="21" t="s">
        <v>645</v>
      </c>
      <c r="M363" s="21" t="s">
        <v>268</v>
      </c>
      <c r="T363" s="27"/>
      <c r="V363" s="22"/>
      <c r="W363" s="22"/>
      <c r="X363" s="22"/>
      <c r="Y363" s="22"/>
      <c r="AE363" s="21" t="s">
        <v>308</v>
      </c>
      <c r="AG363" s="22"/>
      <c r="AH363" s="22"/>
      <c r="AJ363" s="21" t="str">
        <f>IF(ISBLANK(AI363),  "", _xlfn.CONCAT("haas/entity/sensor/", LOWER(C363), "/", E363, "/config"))</f>
        <v/>
      </c>
      <c r="AK363" s="21" t="str">
        <f>IF(ISBLANK(AI363),  "", _xlfn.CONCAT(LOWER(C363), "/", E363))</f>
        <v/>
      </c>
      <c r="AS363" s="21"/>
      <c r="AT363" s="23"/>
      <c r="AU363" s="22"/>
      <c r="AV36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3" s="21" t="str">
        <f>IF(ISBLANK(Table2[[#This Row],[device_model]]), "", Table2[[#This Row],[device_suggested_area]])</f>
        <v/>
      </c>
      <c r="BC363" s="22"/>
      <c r="BD363" s="21" t="s">
        <v>221</v>
      </c>
      <c r="BH363" s="21"/>
      <c r="BI363" s="21"/>
      <c r="BJ36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4" spans="1:62" ht="16" hidden="1" customHeight="1">
      <c r="A364" s="24">
        <v>2636</v>
      </c>
      <c r="B364" s="21" t="s">
        <v>26</v>
      </c>
      <c r="C364" s="21" t="s">
        <v>151</v>
      </c>
      <c r="D364" s="21" t="s">
        <v>330</v>
      </c>
      <c r="E364" t="s">
        <v>646</v>
      </c>
      <c r="F364" s="25" t="str">
        <f>IF(ISBLANK(Table2[[#This Row],[unique_id]]), "", Table2[[#This Row],[unique_id]])</f>
        <v>lighting_reset_adaptive_lighting_office_main</v>
      </c>
      <c r="G364" t="s">
        <v>208</v>
      </c>
      <c r="H364" s="21" t="s">
        <v>638</v>
      </c>
      <c r="I364" s="21" t="s">
        <v>307</v>
      </c>
      <c r="J364" s="21" t="s">
        <v>645</v>
      </c>
      <c r="M364" s="21" t="s">
        <v>268</v>
      </c>
      <c r="T364" s="27"/>
      <c r="V364" s="22"/>
      <c r="W364" s="22"/>
      <c r="X364" s="22"/>
      <c r="Y364" s="22"/>
      <c r="AE364" s="21" t="s">
        <v>308</v>
      </c>
      <c r="AG364" s="22"/>
      <c r="AH364" s="22"/>
      <c r="AJ364" s="21" t="str">
        <f>IF(ISBLANK(AI364),  "", _xlfn.CONCAT("haas/entity/sensor/", LOWER(C364), "/", E364, "/config"))</f>
        <v/>
      </c>
      <c r="AK364" s="21" t="str">
        <f>IF(ISBLANK(AI364),  "", _xlfn.CONCAT(LOWER(C364), "/", E364))</f>
        <v/>
      </c>
      <c r="AS364" s="21"/>
      <c r="AT364" s="23"/>
      <c r="AU364" s="22"/>
      <c r="AV36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4" s="21" t="str">
        <f>IF(ISBLANK(Table2[[#This Row],[device_model]]), "", Table2[[#This Row],[device_suggested_area]])</f>
        <v/>
      </c>
      <c r="BC364" s="22"/>
      <c r="BD364" s="21" t="s">
        <v>222</v>
      </c>
      <c r="BH364" s="21"/>
      <c r="BI364" s="21"/>
      <c r="BJ36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5" spans="1:62" ht="16" hidden="1" customHeight="1">
      <c r="A365" s="24">
        <v>2637</v>
      </c>
      <c r="B365" s="21" t="s">
        <v>26</v>
      </c>
      <c r="C365" s="21" t="s">
        <v>151</v>
      </c>
      <c r="D365" s="21" t="s">
        <v>330</v>
      </c>
      <c r="E365" t="s">
        <v>633</v>
      </c>
      <c r="F365" s="25" t="str">
        <f>IF(ISBLANK(Table2[[#This Row],[unique_id]]), "", Table2[[#This Row],[unique_id]])</f>
        <v>lighting_reset_adaptive_lighting_bathroom_main</v>
      </c>
      <c r="G365" t="s">
        <v>207</v>
      </c>
      <c r="H365" s="21" t="s">
        <v>638</v>
      </c>
      <c r="I365" s="21" t="s">
        <v>307</v>
      </c>
      <c r="J365" s="21" t="s">
        <v>645</v>
      </c>
      <c r="M365" s="21" t="s">
        <v>268</v>
      </c>
      <c r="T365" s="27"/>
      <c r="V365" s="22"/>
      <c r="W365" s="22"/>
      <c r="X365" s="22"/>
      <c r="Y365" s="22"/>
      <c r="AE365" s="21" t="s">
        <v>308</v>
      </c>
      <c r="AG365" s="22"/>
      <c r="AH365" s="22"/>
      <c r="AJ365" s="21" t="str">
        <f>IF(ISBLANK(AI365),  "", _xlfn.CONCAT("haas/entity/sensor/", LOWER(C365), "/", E365, "/config"))</f>
        <v/>
      </c>
      <c r="AK365" s="21" t="str">
        <f>IF(ISBLANK(AI365),  "", _xlfn.CONCAT(LOWER(C365), "/", E365))</f>
        <v/>
      </c>
      <c r="AS365" s="21"/>
      <c r="AT365" s="23"/>
      <c r="AU365" s="22"/>
      <c r="AV36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5" s="21" t="str">
        <f>IF(ISBLANK(Table2[[#This Row],[device_model]]), "", Table2[[#This Row],[device_suggested_area]])</f>
        <v/>
      </c>
      <c r="BC365" s="22"/>
      <c r="BD365" s="21" t="s">
        <v>390</v>
      </c>
      <c r="BH365" s="21"/>
      <c r="BI365" s="21"/>
      <c r="BJ36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6" spans="1:62" ht="16" hidden="1" customHeight="1">
      <c r="A366" s="24">
        <v>2638</v>
      </c>
      <c r="B366" s="21" t="s">
        <v>26</v>
      </c>
      <c r="C366" s="21" t="s">
        <v>151</v>
      </c>
      <c r="D366" s="21" t="s">
        <v>330</v>
      </c>
      <c r="E366" t="s">
        <v>1065</v>
      </c>
      <c r="F366" s="25" t="str">
        <f>IF(ISBLANK(Table2[[#This Row],[unique_id]]), "", Table2[[#This Row],[unique_id]])</f>
        <v>lighting_reset_adaptive_lighting_bathroom_sconces</v>
      </c>
      <c r="G366" t="s">
        <v>1049</v>
      </c>
      <c r="H366" s="21" t="s">
        <v>638</v>
      </c>
      <c r="I366" s="21" t="s">
        <v>307</v>
      </c>
      <c r="J366" s="21" t="s">
        <v>1059</v>
      </c>
      <c r="M366" s="21" t="s">
        <v>268</v>
      </c>
      <c r="T366" s="27"/>
      <c r="V366" s="22"/>
      <c r="W366" s="22"/>
      <c r="X366" s="22"/>
      <c r="Y366" s="22"/>
      <c r="AE366" s="21" t="s">
        <v>308</v>
      </c>
      <c r="AG366" s="22"/>
      <c r="AH366" s="22"/>
      <c r="AJ366" s="21" t="str">
        <f>IF(ISBLANK(AI366),  "", _xlfn.CONCAT("haas/entity/sensor/", LOWER(C366), "/", E366, "/config"))</f>
        <v/>
      </c>
      <c r="AK366" s="21" t="str">
        <f>IF(ISBLANK(AI366),  "", _xlfn.CONCAT(LOWER(C366), "/", E366))</f>
        <v/>
      </c>
      <c r="AS366" s="21"/>
      <c r="AT366" s="23"/>
      <c r="AU366" s="22"/>
      <c r="AV36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6" s="21" t="str">
        <f>IF(ISBLANK(Table2[[#This Row],[device_model]]), "", Table2[[#This Row],[device_suggested_area]])</f>
        <v/>
      </c>
      <c r="BC366" s="22"/>
      <c r="BD366" s="21" t="s">
        <v>390</v>
      </c>
      <c r="BH366" s="21"/>
      <c r="BI366" s="21"/>
      <c r="BJ36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7" spans="1:62" ht="16" hidden="1" customHeight="1">
      <c r="A367" s="24">
        <v>2639</v>
      </c>
      <c r="B367" s="21" t="s">
        <v>26</v>
      </c>
      <c r="C367" s="21" t="s">
        <v>151</v>
      </c>
      <c r="D367" s="21" t="s">
        <v>330</v>
      </c>
      <c r="E367" t="s">
        <v>634</v>
      </c>
      <c r="F367" s="25" t="str">
        <f>IF(ISBLANK(Table2[[#This Row],[unique_id]]), "", Table2[[#This Row],[unique_id]])</f>
        <v>lighting_reset_adaptive_lighting_ensuite_main</v>
      </c>
      <c r="G367" t="s">
        <v>206</v>
      </c>
      <c r="H367" s="21" t="s">
        <v>638</v>
      </c>
      <c r="I367" s="21" t="s">
        <v>307</v>
      </c>
      <c r="J367" s="21" t="s">
        <v>645</v>
      </c>
      <c r="M367" s="21" t="s">
        <v>268</v>
      </c>
      <c r="T367" s="27"/>
      <c r="V367" s="22"/>
      <c r="W367" s="22"/>
      <c r="X367" s="22"/>
      <c r="Y367" s="22"/>
      <c r="AE367" s="21" t="s">
        <v>308</v>
      </c>
      <c r="AG367" s="22"/>
      <c r="AH367" s="22"/>
      <c r="AJ367" s="21" t="str">
        <f>IF(ISBLANK(AI367),  "", _xlfn.CONCAT("haas/entity/sensor/", LOWER(C367), "/", E367, "/config"))</f>
        <v/>
      </c>
      <c r="AK367" s="21" t="str">
        <f>IF(ISBLANK(AI367),  "", _xlfn.CONCAT(LOWER(C367), "/", E367))</f>
        <v/>
      </c>
      <c r="AS367" s="21"/>
      <c r="AT367" s="23"/>
      <c r="AU367" s="22"/>
      <c r="AV36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7" s="21" t="str">
        <f>IF(ISBLANK(Table2[[#This Row],[device_model]]), "", Table2[[#This Row],[device_suggested_area]])</f>
        <v/>
      </c>
      <c r="BC367" s="22"/>
      <c r="BD367" s="21" t="s">
        <v>428</v>
      </c>
      <c r="BH367" s="21"/>
      <c r="BI367" s="21"/>
      <c r="BJ36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8" spans="1:62" ht="16" hidden="1" customHeight="1">
      <c r="A368" s="24">
        <v>2640</v>
      </c>
      <c r="B368" s="21" t="s">
        <v>26</v>
      </c>
      <c r="C368" s="21" t="s">
        <v>151</v>
      </c>
      <c r="D368" s="21" t="s">
        <v>330</v>
      </c>
      <c r="E368" t="s">
        <v>1066</v>
      </c>
      <c r="F368" s="25" t="str">
        <f>IF(ISBLANK(Table2[[#This Row],[unique_id]]), "", Table2[[#This Row],[unique_id]])</f>
        <v>lighting_reset_adaptive_lighting_ensuite_sconces</v>
      </c>
      <c r="G368" t="s">
        <v>1032</v>
      </c>
      <c r="H368" s="21" t="s">
        <v>638</v>
      </c>
      <c r="I368" s="21" t="s">
        <v>307</v>
      </c>
      <c r="J368" s="21" t="s">
        <v>1059</v>
      </c>
      <c r="M368" s="21" t="s">
        <v>268</v>
      </c>
      <c r="T368" s="27"/>
      <c r="V368" s="22"/>
      <c r="W368" s="22"/>
      <c r="X368" s="22"/>
      <c r="Y368" s="22"/>
      <c r="AE368" s="21" t="s">
        <v>308</v>
      </c>
      <c r="AG368" s="22"/>
      <c r="AH368" s="22"/>
      <c r="AJ368" s="21" t="str">
        <f>IF(ISBLANK(AI368),  "", _xlfn.CONCAT("haas/entity/sensor/", LOWER(C368), "/", E368, "/config"))</f>
        <v/>
      </c>
      <c r="AK368" s="21" t="str">
        <f>IF(ISBLANK(AI368),  "", _xlfn.CONCAT(LOWER(C368), "/", E368))</f>
        <v/>
      </c>
      <c r="AS368" s="21"/>
      <c r="AT368" s="23"/>
      <c r="AU368" s="22"/>
      <c r="AV36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8" s="21" t="str">
        <f>IF(ISBLANK(Table2[[#This Row],[device_model]]), "", Table2[[#This Row],[device_suggested_area]])</f>
        <v/>
      </c>
      <c r="BC368" s="22"/>
      <c r="BD368" s="21" t="s">
        <v>428</v>
      </c>
      <c r="BH368" s="21"/>
      <c r="BI368" s="21"/>
      <c r="BJ36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69" spans="1:62" ht="16" hidden="1" customHeight="1">
      <c r="A369" s="24">
        <v>2641</v>
      </c>
      <c r="B369" s="21" t="s">
        <v>26</v>
      </c>
      <c r="C369" s="21" t="s">
        <v>151</v>
      </c>
      <c r="D369" s="21" t="s">
        <v>330</v>
      </c>
      <c r="E369" t="s">
        <v>635</v>
      </c>
      <c r="F369" s="25" t="str">
        <f>IF(ISBLANK(Table2[[#This Row],[unique_id]]), "", Table2[[#This Row],[unique_id]])</f>
        <v>lighting_reset_adaptive_lighting_wardrobe_main</v>
      </c>
      <c r="G369" t="s">
        <v>210</v>
      </c>
      <c r="H369" s="21" t="s">
        <v>638</v>
      </c>
      <c r="I369" s="21" t="s">
        <v>307</v>
      </c>
      <c r="J369" s="21" t="s">
        <v>645</v>
      </c>
      <c r="M369" s="21" t="s">
        <v>268</v>
      </c>
      <c r="T369" s="27"/>
      <c r="V369" s="22"/>
      <c r="W369" s="22"/>
      <c r="X369" s="22"/>
      <c r="Y369" s="22"/>
      <c r="AE369" s="21" t="s">
        <v>308</v>
      </c>
      <c r="AG369" s="22"/>
      <c r="AH369" s="22"/>
      <c r="AJ369" s="21" t="str">
        <f>IF(ISBLANK(AI369),  "", _xlfn.CONCAT("haas/entity/sensor/", LOWER(C369), "/", E369, "/config"))</f>
        <v/>
      </c>
      <c r="AK369" s="21" t="str">
        <f>IF(ISBLANK(AI369),  "", _xlfn.CONCAT(LOWER(C369), "/", E369))</f>
        <v/>
      </c>
      <c r="AS369" s="21"/>
      <c r="AT369" s="23"/>
      <c r="AU369" s="22"/>
      <c r="AV36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6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69" s="21" t="str">
        <f>IF(ISBLANK(Table2[[#This Row],[device_model]]), "", Table2[[#This Row],[device_suggested_area]])</f>
        <v/>
      </c>
      <c r="BC369" s="22"/>
      <c r="BD369" s="21" t="s">
        <v>587</v>
      </c>
      <c r="BH369" s="21"/>
      <c r="BI369" s="21"/>
      <c r="BJ36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0" spans="1:62" ht="16" hidden="1" customHeight="1">
      <c r="A370" s="24">
        <v>2642</v>
      </c>
      <c r="B370" s="21" t="s">
        <v>26</v>
      </c>
      <c r="C370" s="21" t="s">
        <v>527</v>
      </c>
      <c r="D370" s="21" t="s">
        <v>364</v>
      </c>
      <c r="E370" s="21" t="s">
        <v>363</v>
      </c>
      <c r="F370" s="25" t="str">
        <f>IF(ISBLANK(Table2[[#This Row],[unique_id]]), "", Table2[[#This Row],[unique_id]])</f>
        <v>column_break</v>
      </c>
      <c r="G370" s="21" t="s">
        <v>360</v>
      </c>
      <c r="H370" s="21" t="s">
        <v>638</v>
      </c>
      <c r="I370" s="21" t="s">
        <v>307</v>
      </c>
      <c r="M370" s="21" t="s">
        <v>361</v>
      </c>
      <c r="N370" s="21" t="s">
        <v>362</v>
      </c>
      <c r="T370" s="27"/>
      <c r="V370" s="22"/>
      <c r="W370" s="22"/>
      <c r="X370" s="22"/>
      <c r="Y370" s="22"/>
      <c r="AG370" s="22"/>
      <c r="AH370" s="22"/>
      <c r="AK370" s="21" t="str">
        <f>IF(ISBLANK(AI370),  "", _xlfn.CONCAT(LOWER(C370), "/", E370))</f>
        <v/>
      </c>
      <c r="AS370" s="21"/>
      <c r="AT370" s="23"/>
      <c r="AU370" s="22"/>
      <c r="AV37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0" s="21" t="str">
        <f>IF(ISBLANK(Table2[[#This Row],[device_model]]), "", Table2[[#This Row],[device_suggested_area]])</f>
        <v/>
      </c>
      <c r="BC370" s="22"/>
      <c r="BH370" s="21"/>
      <c r="BI370" s="21"/>
      <c r="BJ37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1" spans="1:62" ht="16" hidden="1" customHeight="1">
      <c r="A371" s="24">
        <v>2643</v>
      </c>
      <c r="B371" s="21" t="s">
        <v>26</v>
      </c>
      <c r="C371" s="21" t="s">
        <v>151</v>
      </c>
      <c r="D371" s="21" t="s">
        <v>749</v>
      </c>
      <c r="E371" s="21" t="s">
        <v>750</v>
      </c>
      <c r="F371" s="25" t="str">
        <f>IF(ISBLANK(Table2[[#This Row],[unique_id]]), "", Table2[[#This Row],[unique_id]])</f>
        <v>synchronize_devices</v>
      </c>
      <c r="G371" s="21" t="s">
        <v>752</v>
      </c>
      <c r="H371" s="21" t="s">
        <v>751</v>
      </c>
      <c r="I371" s="21" t="s">
        <v>307</v>
      </c>
      <c r="M371" s="21" t="s">
        <v>268</v>
      </c>
      <c r="T371" s="27"/>
      <c r="V371" s="22"/>
      <c r="W371" s="22"/>
      <c r="X371" s="22"/>
      <c r="Y371" s="22"/>
      <c r="AG371" s="22"/>
      <c r="AH371" s="22"/>
      <c r="AJ371" s="21" t="str">
        <f>IF(ISBLANK(AI371),  "", _xlfn.CONCAT("haas/entity/sensor/", LOWER(C371), "/", E371, "/config"))</f>
        <v/>
      </c>
      <c r="AK371" s="21" t="str">
        <f>IF(ISBLANK(AI371),  "", _xlfn.CONCAT(LOWER(C371), "/", E371))</f>
        <v/>
      </c>
      <c r="AR371" s="24"/>
      <c r="AS371" s="21"/>
      <c r="AT371" s="15"/>
      <c r="AU371" s="22"/>
      <c r="AV37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1" s="21" t="str">
        <f>IF(ISBLANK(Table2[[#This Row],[device_model]]), "", Table2[[#This Row],[device_suggested_area]])</f>
        <v/>
      </c>
      <c r="BC371" s="22"/>
      <c r="BH371" s="21"/>
      <c r="BI371" s="21"/>
      <c r="BJ37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72" spans="1:62" ht="16" hidden="1" customHeight="1">
      <c r="A372" s="21">
        <v>2650</v>
      </c>
      <c r="B372" s="21" t="s">
        <v>26</v>
      </c>
      <c r="C372" s="21" t="s">
        <v>245</v>
      </c>
      <c r="D372" s="21" t="s">
        <v>145</v>
      </c>
      <c r="E372" s="21" t="s">
        <v>146</v>
      </c>
      <c r="F372" s="25" t="str">
        <f>IF(ISBLANK(Table2[[#This Row],[unique_id]]), "", Table2[[#This Row],[unique_id]])</f>
        <v>ada_home</v>
      </c>
      <c r="G372" s="21" t="s">
        <v>194</v>
      </c>
      <c r="H372" s="21" t="s">
        <v>914</v>
      </c>
      <c r="I372" s="21" t="s">
        <v>144</v>
      </c>
      <c r="M372" s="21" t="s">
        <v>136</v>
      </c>
      <c r="N372" s="21" t="s">
        <v>281</v>
      </c>
      <c r="O372" s="22" t="s">
        <v>959</v>
      </c>
      <c r="P372" s="21" t="s">
        <v>172</v>
      </c>
      <c r="Q372" s="21" t="s">
        <v>929</v>
      </c>
      <c r="R372" s="46" t="s">
        <v>914</v>
      </c>
      <c r="S372" s="21" t="str">
        <f>_xlfn.CONCAT( Table2[[#This Row],[friendly_name]], " Devices")</f>
        <v>Ada Home Devices</v>
      </c>
      <c r="T372" s="27"/>
      <c r="V372" s="22"/>
      <c r="W372" s="22"/>
      <c r="X372" s="22"/>
      <c r="Y372" s="22"/>
      <c r="AG372" s="22"/>
      <c r="AH372" s="22"/>
      <c r="AJ372" s="21" t="str">
        <f>IF(ISBLANK(AI372),  "", _xlfn.CONCAT("haas/entity/sensor/", LOWER(C372), "/", E372, "/config"))</f>
        <v/>
      </c>
      <c r="AK372" s="21" t="str">
        <f>IF(ISBLANK(AI372),  "", _xlfn.CONCAT(LOWER(C372), "/", E372))</f>
        <v/>
      </c>
      <c r="AS372" s="21"/>
      <c r="AT372" s="23"/>
      <c r="AV37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google-ada-home</v>
      </c>
      <c r="AW37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Ada Home</v>
      </c>
      <c r="AY372" s="21" t="str">
        <f>IF(ISBLANK(Table2[[#This Row],[device_model]]), "", Table2[[#This Row],[device_suggested_area]])</f>
        <v>Ada</v>
      </c>
      <c r="AZ372" s="21" t="s">
        <v>172</v>
      </c>
      <c r="BA372" s="21" t="s">
        <v>425</v>
      </c>
      <c r="BB372" s="21" t="s">
        <v>245</v>
      </c>
      <c r="BC372" s="21" t="s">
        <v>1270</v>
      </c>
      <c r="BD372" s="21" t="s">
        <v>130</v>
      </c>
      <c r="BG372" s="21" t="s">
        <v>452</v>
      </c>
      <c r="BH372" s="28" t="s">
        <v>496</v>
      </c>
      <c r="BI372" s="24" t="s">
        <v>488</v>
      </c>
      <c r="BJ37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"d4:f5:47:1c:cc:2d"], ["ip", "10.0.4.50"]]</v>
      </c>
    </row>
    <row r="373" spans="1:62" ht="16" hidden="1" customHeight="1">
      <c r="A373" s="21">
        <v>2651</v>
      </c>
      <c r="B373" s="21" t="s">
        <v>26</v>
      </c>
      <c r="C373" s="21" t="s">
        <v>245</v>
      </c>
      <c r="D373" s="21" t="s">
        <v>145</v>
      </c>
      <c r="E373" s="21" t="s">
        <v>269</v>
      </c>
      <c r="F373" s="25" t="str">
        <f>IF(ISBLANK(Table2[[#This Row],[unique_id]]), "", Table2[[#This Row],[unique_id]])</f>
        <v>edwin_home</v>
      </c>
      <c r="G373" s="21" t="s">
        <v>270</v>
      </c>
      <c r="H373" s="21" t="s">
        <v>914</v>
      </c>
      <c r="I373" s="21" t="s">
        <v>144</v>
      </c>
      <c r="M373" s="21" t="s">
        <v>136</v>
      </c>
      <c r="N373" s="21" t="s">
        <v>281</v>
      </c>
      <c r="O373" s="22" t="s">
        <v>959</v>
      </c>
      <c r="P373" s="21" t="s">
        <v>172</v>
      </c>
      <c r="Q373" s="21" t="s">
        <v>929</v>
      </c>
      <c r="R373" s="46" t="s">
        <v>914</v>
      </c>
      <c r="S373" s="21" t="str">
        <f>_xlfn.CONCAT( Table2[[#This Row],[friendly_name]], " Devices")</f>
        <v>Edwin Home Devices</v>
      </c>
      <c r="T373" s="27"/>
      <c r="V373" s="22"/>
      <c r="W373" s="22"/>
      <c r="X373" s="22"/>
      <c r="Y373" s="22"/>
      <c r="AG373" s="22"/>
      <c r="AH373" s="22"/>
      <c r="AJ373" s="21" t="str">
        <f>IF(ISBLANK(AI373),  "", _xlfn.CONCAT("haas/entity/sensor/", LOWER(C373), "/", E373, "/config"))</f>
        <v/>
      </c>
      <c r="AK373" s="21" t="str">
        <f>IF(ISBLANK(AI373),  "", _xlfn.CONCAT(LOWER(C373), "/", E373))</f>
        <v/>
      </c>
      <c r="AS373" s="21"/>
      <c r="AT373" s="23"/>
      <c r="AV37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google-edwin-home</v>
      </c>
      <c r="AW37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Edwin Home</v>
      </c>
      <c r="AY373" s="21" t="str">
        <f>IF(ISBLANK(Table2[[#This Row],[device_model]]), "", Table2[[#This Row],[device_suggested_area]])</f>
        <v>Edwin</v>
      </c>
      <c r="AZ373" s="21" t="s">
        <v>172</v>
      </c>
      <c r="BA373" s="21" t="s">
        <v>425</v>
      </c>
      <c r="BB373" s="21" t="s">
        <v>245</v>
      </c>
      <c r="BC373" s="21" t="s">
        <v>1270</v>
      </c>
      <c r="BD373" s="21" t="s">
        <v>127</v>
      </c>
      <c r="BG373" s="21" t="s">
        <v>452</v>
      </c>
      <c r="BH373" s="28" t="s">
        <v>495</v>
      </c>
      <c r="BI373" s="24" t="s">
        <v>489</v>
      </c>
      <c r="BJ37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"d4:f5:47:25:92:d5"], ["ip", "10.0.4.51"]]</v>
      </c>
    </row>
    <row r="374" spans="1:62" ht="16" hidden="1" customHeight="1">
      <c r="A374" s="21">
        <v>2652</v>
      </c>
      <c r="B374" s="21" t="s">
        <v>26</v>
      </c>
      <c r="C374" s="21" t="s">
        <v>245</v>
      </c>
      <c r="D374" s="21" t="s">
        <v>145</v>
      </c>
      <c r="E374" s="21" t="s">
        <v>277</v>
      </c>
      <c r="F374" s="25" t="str">
        <f>IF(ISBLANK(Table2[[#This Row],[unique_id]]), "", Table2[[#This Row],[unique_id]])</f>
        <v>parents_home</v>
      </c>
      <c r="G374" s="21" t="s">
        <v>271</v>
      </c>
      <c r="H374" s="21" t="s">
        <v>914</v>
      </c>
      <c r="I374" s="21" t="s">
        <v>144</v>
      </c>
      <c r="M374" s="21" t="s">
        <v>136</v>
      </c>
      <c r="N374" s="21" t="s">
        <v>281</v>
      </c>
      <c r="O374" s="22" t="s">
        <v>959</v>
      </c>
      <c r="P374" s="21" t="s">
        <v>172</v>
      </c>
      <c r="Q374" s="21" t="s">
        <v>929</v>
      </c>
      <c r="R374" s="46" t="s">
        <v>914</v>
      </c>
      <c r="S374" s="21" t="str">
        <f>_xlfn.CONCAT( Table2[[#This Row],[friendly_name]], " Devices")</f>
        <v>Parents Home Devices</v>
      </c>
      <c r="T374" s="27" t="s">
        <v>939</v>
      </c>
      <c r="V374" s="22"/>
      <c r="W374" s="22"/>
      <c r="X374" s="22"/>
      <c r="Y374" s="22"/>
      <c r="AG374" s="22"/>
      <c r="AH374" s="22"/>
      <c r="AJ374" s="21" t="str">
        <f>IF(ISBLANK(AI374),  "", _xlfn.CONCAT("haas/entity/sensor/", LOWER(C374), "/", E374, "/config"))</f>
        <v/>
      </c>
      <c r="AK374" s="21" t="str">
        <f>IF(ISBLANK(AI374),  "", _xlfn.CONCAT(LOWER(C374), "/", E374))</f>
        <v/>
      </c>
      <c r="AS374" s="21"/>
      <c r="AT374" s="23"/>
      <c r="AV37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google-parents-home</v>
      </c>
      <c r="AW37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Home</v>
      </c>
      <c r="AY374" s="21" t="str">
        <f>IF(ISBLANK(Table2[[#This Row],[device_model]]), "", Table2[[#This Row],[device_suggested_area]])</f>
        <v>Parents</v>
      </c>
      <c r="AZ374" s="21" t="s">
        <v>172</v>
      </c>
      <c r="BA374" s="21" t="s">
        <v>1264</v>
      </c>
      <c r="BB374" s="21" t="s">
        <v>245</v>
      </c>
      <c r="BC374" s="21" t="s">
        <v>1271</v>
      </c>
      <c r="BD374" s="21" t="s">
        <v>201</v>
      </c>
      <c r="BG374" s="21" t="s">
        <v>452</v>
      </c>
      <c r="BH374" s="28" t="s">
        <v>786</v>
      </c>
      <c r="BI374" s="24" t="s">
        <v>785</v>
      </c>
      <c r="BJ37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"dc:e5:5b:a5:a3:0d"], ["ip", "10.0.4.55"]]</v>
      </c>
    </row>
    <row r="375" spans="1:62" ht="16" hidden="1" customHeight="1">
      <c r="A375" s="21">
        <v>2653</v>
      </c>
      <c r="B375" s="21" t="s">
        <v>26</v>
      </c>
      <c r="C375" s="21" t="s">
        <v>245</v>
      </c>
      <c r="D375" s="21" t="s">
        <v>145</v>
      </c>
      <c r="E375" s="21" t="s">
        <v>273</v>
      </c>
      <c r="F375" s="25" t="str">
        <f>IF(ISBLANK(Table2[[#This Row],[unique_id]]), "", Table2[[#This Row],[unique_id]])</f>
        <v>kitchen_home</v>
      </c>
      <c r="G375" s="21" t="s">
        <v>272</v>
      </c>
      <c r="H375" s="21" t="s">
        <v>914</v>
      </c>
      <c r="I375" s="21" t="s">
        <v>144</v>
      </c>
      <c r="M375" s="21" t="s">
        <v>136</v>
      </c>
      <c r="N375" s="21" t="s">
        <v>281</v>
      </c>
      <c r="O375" s="22" t="s">
        <v>959</v>
      </c>
      <c r="P375" s="21" t="s">
        <v>172</v>
      </c>
      <c r="Q375" s="21" t="s">
        <v>929</v>
      </c>
      <c r="R375" s="46" t="s">
        <v>914</v>
      </c>
      <c r="S375" s="21" t="str">
        <f>_xlfn.CONCAT( Table2[[#This Row],[friendly_name]], " Devices")</f>
        <v>Kitchen Home Devices</v>
      </c>
      <c r="T375" s="27" t="s">
        <v>939</v>
      </c>
      <c r="V375" s="22"/>
      <c r="W375" s="22"/>
      <c r="X375" s="22"/>
      <c r="Y375" s="22"/>
      <c r="AG375" s="22"/>
      <c r="AH375" s="22"/>
      <c r="AJ375" s="21" t="str">
        <f>IF(ISBLANK(AI375),  "", _xlfn.CONCAT("haas/entity/sensor/", LOWER(C375), "/", E375, "/config"))</f>
        <v/>
      </c>
      <c r="AK375" s="21" t="str">
        <f>IF(ISBLANK(AI375),  "", _xlfn.CONCAT(LOWER(C375), "/", E375))</f>
        <v/>
      </c>
      <c r="AS375" s="21"/>
      <c r="AT375" s="23"/>
      <c r="AV37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google-kitchen-home</v>
      </c>
      <c r="AW37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Home</v>
      </c>
      <c r="AY375" s="21" t="str">
        <f>IF(ISBLANK(Table2[[#This Row],[device_model]]), "", Table2[[#This Row],[device_suggested_area]])</f>
        <v>Kitchen</v>
      </c>
      <c r="AZ375" s="21" t="s">
        <v>172</v>
      </c>
      <c r="BA375" s="21" t="s">
        <v>1264</v>
      </c>
      <c r="BB375" s="21" t="s">
        <v>245</v>
      </c>
      <c r="BC375" s="21" t="s">
        <v>1271</v>
      </c>
      <c r="BD375" s="21" t="s">
        <v>215</v>
      </c>
      <c r="BG375" s="21" t="s">
        <v>452</v>
      </c>
      <c r="BH375" s="28" t="s">
        <v>899</v>
      </c>
      <c r="BI375" s="24" t="s">
        <v>898</v>
      </c>
      <c r="BJ37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"dc:e5:5b:4c:e9:69"], ["ip", "10.0.4.56"]]</v>
      </c>
    </row>
    <row r="376" spans="1:62" ht="16" hidden="1" customHeight="1">
      <c r="A376" s="21">
        <v>2654</v>
      </c>
      <c r="B376" s="21" t="s">
        <v>26</v>
      </c>
      <c r="C376" s="21" t="s">
        <v>245</v>
      </c>
      <c r="D376" s="21" t="s">
        <v>145</v>
      </c>
      <c r="E376" s="21" t="s">
        <v>753</v>
      </c>
      <c r="F376" s="25" t="str">
        <f>IF(ISBLANK(Table2[[#This Row],[unique_id]]), "", Table2[[#This Row],[unique_id]])</f>
        <v>office_home</v>
      </c>
      <c r="G376" s="21" t="s">
        <v>754</v>
      </c>
      <c r="H376" s="21" t="s">
        <v>914</v>
      </c>
      <c r="I376" s="21" t="s">
        <v>144</v>
      </c>
      <c r="M376" s="21" t="s">
        <v>136</v>
      </c>
      <c r="N376" s="21" t="s">
        <v>281</v>
      </c>
      <c r="O376" s="22" t="s">
        <v>959</v>
      </c>
      <c r="P376" s="21" t="s">
        <v>172</v>
      </c>
      <c r="Q376" s="21" t="s">
        <v>929</v>
      </c>
      <c r="R376" s="46" t="s">
        <v>914</v>
      </c>
      <c r="S376" s="21" t="str">
        <f>_xlfn.CONCAT( Table2[[#This Row],[friendly_name]], " Devices")</f>
        <v>Office Home Devices</v>
      </c>
      <c r="T376" s="27"/>
      <c r="V376" s="22"/>
      <c r="W376" s="22"/>
      <c r="X376" s="22"/>
      <c r="Y376" s="22"/>
      <c r="AG376" s="22"/>
      <c r="AH376" s="22"/>
      <c r="AJ376" s="21" t="str">
        <f>IF(ISBLANK(AI376),  "", _xlfn.CONCAT("haas/entity/sensor/", LOWER(C376), "/", E376, "/config"))</f>
        <v/>
      </c>
      <c r="AK376" s="21" t="str">
        <f>IF(ISBLANK(AI376),  "", _xlfn.CONCAT(LOWER(C376), "/", E376))</f>
        <v/>
      </c>
      <c r="AS376" s="21"/>
      <c r="AT376" s="23"/>
      <c r="AV37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google-office-home</v>
      </c>
      <c r="AW37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Home</v>
      </c>
      <c r="AY376" s="21" t="str">
        <f>IF(ISBLANK(Table2[[#This Row],[device_model]]), "", Table2[[#This Row],[device_suggested_area]])</f>
        <v>Office</v>
      </c>
      <c r="AZ376" s="21" t="s">
        <v>172</v>
      </c>
      <c r="BA376" s="21" t="s">
        <v>425</v>
      </c>
      <c r="BB376" s="21" t="s">
        <v>245</v>
      </c>
      <c r="BC376" s="21" t="s">
        <v>1270</v>
      </c>
      <c r="BD376" s="21" t="s">
        <v>222</v>
      </c>
      <c r="BG376" s="21" t="s">
        <v>452</v>
      </c>
      <c r="BH376" s="28" t="s">
        <v>493</v>
      </c>
      <c r="BI376" s="24" t="s">
        <v>492</v>
      </c>
      <c r="BJ37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"d4:f5:47:32:df:7b"], ["ip", "10.0.4.54"]]</v>
      </c>
    </row>
    <row r="377" spans="1:62" ht="16" hidden="1" customHeight="1">
      <c r="A377" s="21">
        <v>2655</v>
      </c>
      <c r="B377" s="21" t="s">
        <v>26</v>
      </c>
      <c r="C377" s="21" t="s">
        <v>245</v>
      </c>
      <c r="D377" s="21" t="s">
        <v>145</v>
      </c>
      <c r="E377" s="21" t="s">
        <v>791</v>
      </c>
      <c r="F377" s="25" t="str">
        <f>IF(ISBLANK(Table2[[#This Row],[unique_id]]), "", Table2[[#This Row],[unique_id]])</f>
        <v>lounge_home</v>
      </c>
      <c r="G377" s="21" t="s">
        <v>792</v>
      </c>
      <c r="H377" s="21" t="s">
        <v>914</v>
      </c>
      <c r="I377" s="21" t="s">
        <v>144</v>
      </c>
      <c r="M377" s="21" t="s">
        <v>136</v>
      </c>
      <c r="N377" s="21" t="s">
        <v>281</v>
      </c>
      <c r="O377" s="22" t="s">
        <v>959</v>
      </c>
      <c r="P377" s="21" t="s">
        <v>172</v>
      </c>
      <c r="Q377" s="21" t="s">
        <v>929</v>
      </c>
      <c r="R377" s="46" t="s">
        <v>914</v>
      </c>
      <c r="S377" s="21" t="str">
        <f>_xlfn.CONCAT( Table2[[#This Row],[friendly_name]], " Devices")</f>
        <v>Lounge Home Devices</v>
      </c>
      <c r="T377" s="27"/>
      <c r="V377" s="22"/>
      <c r="W377" s="22"/>
      <c r="X377" s="22"/>
      <c r="Y377" s="22"/>
      <c r="AG377" s="22"/>
      <c r="AH377" s="22"/>
      <c r="AJ377" s="21" t="str">
        <f>IF(ISBLANK(AI377),  "", _xlfn.CONCAT("haas/entity/sensor/", LOWER(C377), "/", E377, "/config"))</f>
        <v/>
      </c>
      <c r="AK377" s="21" t="str">
        <f>IF(ISBLANK(AI377),  "", _xlfn.CONCAT(LOWER(C377), "/", E377))</f>
        <v/>
      </c>
      <c r="AS377" s="21"/>
      <c r="AT377" s="23"/>
      <c r="AV37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google-lounge-home</v>
      </c>
      <c r="AW37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Home</v>
      </c>
      <c r="AY377" s="21" t="str">
        <f>IF(ISBLANK(Table2[[#This Row],[device_model]]), "", Table2[[#This Row],[device_suggested_area]])</f>
        <v>Lounge</v>
      </c>
      <c r="AZ377" s="21" t="s">
        <v>172</v>
      </c>
      <c r="BA377" s="21" t="s">
        <v>425</v>
      </c>
      <c r="BB377" s="21" t="s">
        <v>245</v>
      </c>
      <c r="BC377" s="21" t="s">
        <v>1270</v>
      </c>
      <c r="BD377" s="21" t="s">
        <v>203</v>
      </c>
      <c r="BG377" s="21" t="s">
        <v>452</v>
      </c>
      <c r="BH377" s="28" t="s">
        <v>494</v>
      </c>
      <c r="BI377" s="24" t="s">
        <v>490</v>
      </c>
      <c r="BJ37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"d4:f5:47:8c:d1:7e"], ["ip", "10.0.4.52"]]</v>
      </c>
    </row>
    <row r="378" spans="1:62" ht="16" hidden="1" customHeight="1">
      <c r="A378" s="21">
        <v>2656</v>
      </c>
      <c r="B378" s="21" t="s">
        <v>26</v>
      </c>
      <c r="C378" s="21" t="s">
        <v>245</v>
      </c>
      <c r="D378" s="21" t="s">
        <v>145</v>
      </c>
      <c r="E378" s="21" t="s">
        <v>994</v>
      </c>
      <c r="F378" s="25" t="str">
        <f>IF(ISBLANK(Table2[[#This Row],[unique_id]]), "", Table2[[#This Row],[unique_id]])</f>
        <v>ada_tablet</v>
      </c>
      <c r="G378" s="21" t="s">
        <v>995</v>
      </c>
      <c r="H378" s="21" t="s">
        <v>914</v>
      </c>
      <c r="I378" s="21" t="s">
        <v>144</v>
      </c>
      <c r="M378" s="21" t="s">
        <v>136</v>
      </c>
      <c r="N378" s="21" t="s">
        <v>281</v>
      </c>
      <c r="R378" s="46"/>
      <c r="T378" s="27"/>
      <c r="V378" s="22"/>
      <c r="W378" s="22"/>
      <c r="X378" s="22"/>
      <c r="Y378" s="22"/>
      <c r="AG378" s="22"/>
      <c r="AH378" s="22"/>
      <c r="AJ378" s="21" t="str">
        <f>IF(ISBLANK(AI378),  "", _xlfn.CONCAT("haas/entity/sensor/", LOWER(C378), "/", E378, "/config"))</f>
        <v/>
      </c>
      <c r="AK378" s="21" t="str">
        <f>IF(ISBLANK(AI378),  "", _xlfn.CONCAT(LOWER(C378), "/", E378))</f>
        <v/>
      </c>
      <c r="AS378" s="21"/>
      <c r="AT378" s="23"/>
      <c r="AV37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google-lounge-ada-tablet</v>
      </c>
      <c r="AW37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Ada Tablet</v>
      </c>
      <c r="AY378" s="21" t="str">
        <f>IF(ISBLANK(Table2[[#This Row],[device_model]]), "", Table2[[#This Row],[device_suggested_area]])</f>
        <v>Lounge</v>
      </c>
      <c r="AZ378" s="21" t="s">
        <v>995</v>
      </c>
      <c r="BA378" s="21" t="s">
        <v>1272</v>
      </c>
      <c r="BB378" s="21" t="s">
        <v>245</v>
      </c>
      <c r="BC378" s="21" t="s">
        <v>1000</v>
      </c>
      <c r="BD378" s="21" t="s">
        <v>203</v>
      </c>
      <c r="BG378" s="21" t="s">
        <v>452</v>
      </c>
      <c r="BH378" s="28" t="s">
        <v>997</v>
      </c>
      <c r="BI378" s="24" t="s">
        <v>998</v>
      </c>
      <c r="BJ37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"32:4c:57:35:08:8d"], ["ip", "10.0.4.57"]]</v>
      </c>
    </row>
    <row r="379" spans="1:62" ht="16" hidden="1" customHeight="1">
      <c r="A379" s="21">
        <v>2657</v>
      </c>
      <c r="B379" s="21" t="s">
        <v>26</v>
      </c>
      <c r="C379" s="21" t="s">
        <v>527</v>
      </c>
      <c r="D379" s="21" t="s">
        <v>364</v>
      </c>
      <c r="E379" s="21" t="s">
        <v>363</v>
      </c>
      <c r="F379" s="25" t="str">
        <f>IF(ISBLANK(Table2[[#This Row],[unique_id]]), "", Table2[[#This Row],[unique_id]])</f>
        <v>column_break</v>
      </c>
      <c r="G379" s="21" t="s">
        <v>360</v>
      </c>
      <c r="H379" s="21" t="s">
        <v>914</v>
      </c>
      <c r="I379" s="21" t="s">
        <v>144</v>
      </c>
      <c r="M379" s="21" t="s">
        <v>361</v>
      </c>
      <c r="N379" s="21" t="s">
        <v>362</v>
      </c>
      <c r="O379" s="47"/>
      <c r="T379" s="27"/>
      <c r="V379" s="22"/>
      <c r="W379" s="22"/>
      <c r="X379" s="22"/>
      <c r="Y379" s="22"/>
      <c r="AG379" s="22"/>
      <c r="AH379" s="22"/>
      <c r="AK379" s="21" t="str">
        <f>IF(ISBLANK(AI379),  "", _xlfn.CONCAT(LOWER(C379), "/", E379))</f>
        <v/>
      </c>
      <c r="AS379" s="21"/>
      <c r="AT379" s="23"/>
      <c r="AU379" s="22"/>
      <c r="AV37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7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79" s="21" t="str">
        <f>IF(ISBLANK(Table2[[#This Row],[device_model]]), "", Table2[[#This Row],[device_suggested_area]])</f>
        <v/>
      </c>
      <c r="BC379" s="22"/>
      <c r="BH379" s="21"/>
      <c r="BI379" s="21"/>
      <c r="BJ37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0" spans="1:62" ht="16" hidden="1" customHeight="1">
      <c r="A380" s="21">
        <v>2658</v>
      </c>
      <c r="B380" s="21" t="s">
        <v>26</v>
      </c>
      <c r="C380" s="21" t="s">
        <v>677</v>
      </c>
      <c r="D380" s="21" t="s">
        <v>145</v>
      </c>
      <c r="E380" s="21" t="s">
        <v>748</v>
      </c>
      <c r="F380" s="25" t="str">
        <f>IF(ISBLANK(Table2[[#This Row],[unique_id]]), "", Table2[[#This Row],[unique_id]])</f>
        <v>lg_webos_smart_tv</v>
      </c>
      <c r="G380" s="21" t="s">
        <v>187</v>
      </c>
      <c r="H380" s="21" t="s">
        <v>914</v>
      </c>
      <c r="I380" s="21" t="s">
        <v>144</v>
      </c>
      <c r="M380" s="21" t="s">
        <v>136</v>
      </c>
      <c r="N380" s="21" t="s">
        <v>281</v>
      </c>
      <c r="R380" s="46"/>
      <c r="T380" s="27"/>
      <c r="V380" s="22"/>
      <c r="W380" s="22"/>
      <c r="X380" s="22"/>
      <c r="Y380" s="22"/>
      <c r="AG380" s="22"/>
      <c r="AH380" s="22"/>
      <c r="AJ380" s="21" t="str">
        <f>IF(ISBLANK(AI380),  "", _xlfn.CONCAT("haas/entity/sensor/", LOWER(C380), "/", E380, "/config"))</f>
        <v/>
      </c>
      <c r="AK380" s="21" t="str">
        <f>IF(ISBLANK(AI380),  "", _xlfn.CONCAT(LOWER(C380), "/", E380))</f>
        <v/>
      </c>
      <c r="AS380" s="21"/>
      <c r="AT380" s="23"/>
      <c r="AV38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lg-lounge-tv</v>
      </c>
      <c r="AW38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TV</v>
      </c>
      <c r="AY380" s="21" t="str">
        <f>IF(ISBLANK(Table2[[#This Row],[device_model]]), "", Table2[[#This Row],[device_suggested_area]])</f>
        <v>Lounge</v>
      </c>
      <c r="AZ380" s="21" t="s">
        <v>1193</v>
      </c>
      <c r="BA380" s="21" t="s">
        <v>681</v>
      </c>
      <c r="BB380" s="21" t="s">
        <v>677</v>
      </c>
      <c r="BC380" s="21" t="s">
        <v>680</v>
      </c>
      <c r="BD380" s="21" t="s">
        <v>203</v>
      </c>
      <c r="BG380" s="21" t="s">
        <v>452</v>
      </c>
      <c r="BH380" s="28" t="s">
        <v>678</v>
      </c>
      <c r="BI380" s="24" t="s">
        <v>679</v>
      </c>
      <c r="BJ38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"4c:ba:d7:bf:94:d0"], ["ip", "10.0.4.49"]]</v>
      </c>
    </row>
    <row r="381" spans="1:62" ht="16" hidden="1" customHeight="1">
      <c r="A381" s="21">
        <v>2659</v>
      </c>
      <c r="B381" s="21" t="s">
        <v>676</v>
      </c>
      <c r="C381" s="21" t="s">
        <v>275</v>
      </c>
      <c r="D381" s="21" t="s">
        <v>145</v>
      </c>
      <c r="E381" s="21" t="s">
        <v>276</v>
      </c>
      <c r="F381" s="25" t="str">
        <f>IF(ISBLANK(Table2[[#This Row],[unique_id]]), "", Table2[[#This Row],[unique_id]])</f>
        <v>parents_tv</v>
      </c>
      <c r="G381" s="21" t="s">
        <v>274</v>
      </c>
      <c r="H381" s="21" t="s">
        <v>914</v>
      </c>
      <c r="I381" s="21" t="s">
        <v>144</v>
      </c>
      <c r="M381" s="21" t="s">
        <v>136</v>
      </c>
      <c r="N381" s="21" t="s">
        <v>281</v>
      </c>
      <c r="T381" s="27"/>
      <c r="V381" s="22"/>
      <c r="W381" s="22"/>
      <c r="X381" s="22"/>
      <c r="Y381" s="22"/>
      <c r="AG381" s="22"/>
      <c r="AH381" s="22"/>
      <c r="AJ381" s="21" t="str">
        <f>IF(ISBLANK(AI381),  "", _xlfn.CONCAT("haas/entity/sensor/", LOWER(C381), "/", E381, "/config"))</f>
        <v/>
      </c>
      <c r="AK381" s="21" t="str">
        <f>IF(ISBLANK(AI381),  "", _xlfn.CONCAT(LOWER(C381), "/", E381))</f>
        <v/>
      </c>
      <c r="AS381" s="21"/>
      <c r="AT381" s="23"/>
      <c r="AV38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</v>
      </c>
      <c r="AW38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</v>
      </c>
      <c r="AY381" s="21" t="str">
        <f>IF(ISBLANK(Table2[[#This Row],[device_model]]), "", Table2[[#This Row],[device_suggested_area]])</f>
        <v>Parents</v>
      </c>
      <c r="AZ381" s="21" t="s">
        <v>1193</v>
      </c>
      <c r="BA381" s="21" t="s">
        <v>1265</v>
      </c>
      <c r="BB381" s="21" t="s">
        <v>275</v>
      </c>
      <c r="BC381" s="21" t="s">
        <v>431</v>
      </c>
      <c r="BD381" s="21" t="s">
        <v>201</v>
      </c>
      <c r="BG381" s="21" t="s">
        <v>452</v>
      </c>
      <c r="BH381" s="28" t="s">
        <v>433</v>
      </c>
      <c r="BI381" s="24" t="s">
        <v>498</v>
      </c>
      <c r="BJ38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"90:dd:5d:ce:1e:96"], ["ip", "10.0.4.47"]]</v>
      </c>
    </row>
    <row r="382" spans="1:62" ht="16" hidden="1" customHeight="1">
      <c r="A382" s="21">
        <v>2660</v>
      </c>
      <c r="B382" s="21" t="s">
        <v>26</v>
      </c>
      <c r="C382" s="21" t="s">
        <v>245</v>
      </c>
      <c r="D382" s="21" t="s">
        <v>145</v>
      </c>
      <c r="E382" s="21" t="s">
        <v>1001</v>
      </c>
      <c r="F382" s="25" t="str">
        <f>IF(ISBLANK(Table2[[#This Row],[unique_id]]), "", Table2[[#This Row],[unique_id]])</f>
        <v>edwin_tablet</v>
      </c>
      <c r="G382" s="21" t="s">
        <v>1002</v>
      </c>
      <c r="H382" s="21" t="s">
        <v>914</v>
      </c>
      <c r="I382" s="21" t="s">
        <v>144</v>
      </c>
      <c r="M382" s="21" t="s">
        <v>136</v>
      </c>
      <c r="N382" s="21" t="s">
        <v>281</v>
      </c>
      <c r="R382" s="46"/>
      <c r="T382" s="27"/>
      <c r="V382" s="22"/>
      <c r="W382" s="22"/>
      <c r="X382" s="22"/>
      <c r="Y382" s="22"/>
      <c r="AG382" s="22"/>
      <c r="AH382" s="22"/>
      <c r="AJ382" s="21" t="str">
        <f>IF(ISBLANK(AI382),  "", _xlfn.CONCAT("haas/entity/sensor/", LOWER(C382), "/", E382, "/config"))</f>
        <v/>
      </c>
      <c r="AK382" s="21" t="str">
        <f>IF(ISBLANK(AI382),  "", _xlfn.CONCAT(LOWER(C382), "/", E382))</f>
        <v/>
      </c>
      <c r="AS382" s="21"/>
      <c r="AT382" s="23"/>
      <c r="AV38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google-kitchen-edwin-tablet</v>
      </c>
      <c r="AW38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Edwin Tablet</v>
      </c>
      <c r="AY382" s="21" t="str">
        <f>IF(ISBLANK(Table2[[#This Row],[device_model]]), "", Table2[[#This Row],[device_suggested_area]])</f>
        <v>Kitchen</v>
      </c>
      <c r="AZ382" s="21" t="s">
        <v>1002</v>
      </c>
      <c r="BA382" s="21" t="s">
        <v>1272</v>
      </c>
      <c r="BB382" s="21" t="s">
        <v>245</v>
      </c>
      <c r="BC382" s="21" t="s">
        <v>1000</v>
      </c>
      <c r="BD382" s="21" t="s">
        <v>215</v>
      </c>
      <c r="BG382" s="21" t="s">
        <v>452</v>
      </c>
      <c r="BH382" s="28" t="s">
        <v>1008</v>
      </c>
      <c r="BI382" s="24" t="s">
        <v>999</v>
      </c>
      <c r="BJ38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"12:93:f0:d4:3f:cb"], ["ip", "10.0.4.58"]]</v>
      </c>
    </row>
    <row r="383" spans="1:62" ht="16" hidden="1" customHeight="1">
      <c r="A383" s="21">
        <v>2661</v>
      </c>
      <c r="B383" s="21" t="s">
        <v>676</v>
      </c>
      <c r="C383" s="21" t="s">
        <v>245</v>
      </c>
      <c r="D383" s="21" t="s">
        <v>145</v>
      </c>
      <c r="E383" s="21" t="s">
        <v>838</v>
      </c>
      <c r="F383" s="25" t="str">
        <f>IF(ISBLANK(Table2[[#This Row],[unique_id]]), "", Table2[[#This Row],[unique_id]])</f>
        <v>office_tv</v>
      </c>
      <c r="G383" s="21" t="s">
        <v>839</v>
      </c>
      <c r="H383" s="21" t="s">
        <v>914</v>
      </c>
      <c r="I383" s="21" t="s">
        <v>144</v>
      </c>
      <c r="M383" s="21" t="s">
        <v>136</v>
      </c>
      <c r="N383" s="21" t="s">
        <v>281</v>
      </c>
      <c r="T383" s="27"/>
      <c r="V383" s="22"/>
      <c r="W383" s="22"/>
      <c r="X383" s="22"/>
      <c r="Y383" s="22"/>
      <c r="AG383" s="22"/>
      <c r="AH383" s="22"/>
      <c r="AJ383" s="21" t="str">
        <f>IF(ISBLANK(AI383),  "", _xlfn.CONCAT("haas/entity/sensor/", LOWER(C383), "/", E383, "/config"))</f>
        <v/>
      </c>
      <c r="AK383" s="21" t="str">
        <f>IF(ISBLANK(AI383),  "", _xlfn.CONCAT(LOWER(C383), "/", E383))</f>
        <v/>
      </c>
      <c r="AS383" s="21"/>
      <c r="AT383" s="23"/>
      <c r="AV38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google-office-tv</v>
      </c>
      <c r="AW38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Office TV</v>
      </c>
      <c r="AY383" s="21" t="str">
        <f>IF(ISBLANK(Table2[[#This Row],[device_model]]), "", Table2[[#This Row],[device_suggested_area]])</f>
        <v>Office</v>
      </c>
      <c r="AZ383" s="21" t="s">
        <v>1193</v>
      </c>
      <c r="BA383" s="21" t="s">
        <v>426</v>
      </c>
      <c r="BB383" s="21" t="s">
        <v>245</v>
      </c>
      <c r="BC383" s="21" t="s">
        <v>427</v>
      </c>
      <c r="BD383" s="21" t="s">
        <v>222</v>
      </c>
      <c r="BG383" s="21" t="s">
        <v>452</v>
      </c>
      <c r="BH383" s="28" t="s">
        <v>497</v>
      </c>
      <c r="BI383" s="24" t="s">
        <v>491</v>
      </c>
      <c r="BJ38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"48:d6:d5:33:7c:28"], ["ip", "10.0.4.53"]]</v>
      </c>
    </row>
    <row r="384" spans="1:62" ht="16" hidden="1" customHeight="1">
      <c r="A384" s="21">
        <v>2662</v>
      </c>
      <c r="B384" s="21" t="s">
        <v>26</v>
      </c>
      <c r="C384" s="21" t="s">
        <v>527</v>
      </c>
      <c r="D384" s="21" t="s">
        <v>364</v>
      </c>
      <c r="E384" s="21" t="s">
        <v>363</v>
      </c>
      <c r="F384" s="25" t="str">
        <f>IF(ISBLANK(Table2[[#This Row],[unique_id]]), "", Table2[[#This Row],[unique_id]])</f>
        <v>column_break</v>
      </c>
      <c r="G384" s="21" t="s">
        <v>360</v>
      </c>
      <c r="H384" s="21" t="s">
        <v>914</v>
      </c>
      <c r="I384" s="21" t="s">
        <v>144</v>
      </c>
      <c r="M384" s="21" t="s">
        <v>361</v>
      </c>
      <c r="N384" s="21" t="s">
        <v>362</v>
      </c>
      <c r="T384" s="27"/>
      <c r="V384" s="22"/>
      <c r="W384" s="22"/>
      <c r="X384" s="22"/>
      <c r="Y384" s="22"/>
      <c r="AG384" s="22"/>
      <c r="AH384" s="22"/>
      <c r="AK384" s="21" t="str">
        <f>IF(ISBLANK(AI384),  "", _xlfn.CONCAT(LOWER(C384), "/", E384))</f>
        <v/>
      </c>
      <c r="AS384" s="21"/>
      <c r="AT384" s="23"/>
      <c r="AU384" s="22"/>
      <c r="AV38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8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84" s="21" t="str">
        <f>IF(ISBLANK(Table2[[#This Row],[device_model]]), "", Table2[[#This Row],[device_suggested_area]])</f>
        <v/>
      </c>
      <c r="BC384" s="22"/>
      <c r="BH384" s="21"/>
      <c r="BI384" s="21"/>
      <c r="BJ38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5" spans="1:62" ht="16" hidden="1" customHeight="1">
      <c r="A385" s="21">
        <v>2663</v>
      </c>
      <c r="B385" s="21" t="s">
        <v>26</v>
      </c>
      <c r="C385" s="21" t="s">
        <v>189</v>
      </c>
      <c r="D385" s="21" t="s">
        <v>145</v>
      </c>
      <c r="E385" s="21" t="s">
        <v>903</v>
      </c>
      <c r="F385" s="25" t="str">
        <f>IF(ISBLANK(Table2[[#This Row],[unique_id]]), "", Table2[[#This Row],[unique_id]])</f>
        <v>lounge_arc</v>
      </c>
      <c r="G385" s="21" t="s">
        <v>906</v>
      </c>
      <c r="H385" s="21" t="s">
        <v>914</v>
      </c>
      <c r="I385" s="21" t="s">
        <v>144</v>
      </c>
      <c r="M385" s="21" t="s">
        <v>136</v>
      </c>
      <c r="N385" s="21" t="s">
        <v>281</v>
      </c>
      <c r="O385" s="22" t="s">
        <v>959</v>
      </c>
      <c r="R385" s="46"/>
      <c r="T385" s="27" t="str">
        <f>_xlfn.CONCAT("name: ", Table2[[#This Row],[friendly_name]])</f>
        <v>name: Lounge Arc</v>
      </c>
      <c r="V385" s="22"/>
      <c r="W385" s="22"/>
      <c r="X385" s="22"/>
      <c r="Y385" s="22"/>
      <c r="AG385" s="22"/>
      <c r="AH385" s="22"/>
      <c r="AJ385" s="21" t="str">
        <f>IF(ISBLANK(AI385),  "", _xlfn.CONCAT("haas/entity/sensor/", LOWER(C385), "/", E385, "/config"))</f>
        <v/>
      </c>
      <c r="AK385" s="21" t="str">
        <f>IF(ISBLANK(AI385),  "", _xlfn.CONCAT(LOWER(C385), "/", E385))</f>
        <v/>
      </c>
      <c r="AS385" s="21"/>
      <c r="AT385" s="23"/>
      <c r="AV38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sonos-lounge-arc</v>
      </c>
      <c r="AW38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Lounge Arc</v>
      </c>
      <c r="AY385" s="21" t="str">
        <f>IF(ISBLANK(Table2[[#This Row],[device_model]]), "", Table2[[#This Row],[device_suggested_area]])</f>
        <v>Lounge</v>
      </c>
      <c r="AZ385" s="21" t="s">
        <v>682</v>
      </c>
      <c r="BA385" s="21" t="s">
        <v>1268</v>
      </c>
      <c r="BB385" s="21" t="s">
        <v>189</v>
      </c>
      <c r="BC385" s="21">
        <v>15.4</v>
      </c>
      <c r="BD385" s="21" t="s">
        <v>203</v>
      </c>
      <c r="BG385" s="21" t="s">
        <v>452</v>
      </c>
      <c r="BH385" s="21" t="s">
        <v>683</v>
      </c>
      <c r="BI385" s="24" t="s">
        <v>684</v>
      </c>
      <c r="BJ38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"38:42:0b:47:73:dc"], ["ip", "10.0.4.43"]]</v>
      </c>
    </row>
    <row r="386" spans="1:62" ht="16" hidden="1" customHeight="1">
      <c r="A386" s="21">
        <v>2664</v>
      </c>
      <c r="B386" s="21" t="s">
        <v>676</v>
      </c>
      <c r="C386" s="21" t="s">
        <v>982</v>
      </c>
      <c r="D386" s="21" t="s">
        <v>149</v>
      </c>
      <c r="E386" s="21" t="s">
        <v>984</v>
      </c>
      <c r="F386" s="25" t="str">
        <f>IF(ISBLANK(Table2[[#This Row],[unique_id]]), "", Table2[[#This Row],[unique_id]])</f>
        <v>template_kitchen_move_proxy</v>
      </c>
      <c r="G386" s="21" t="s">
        <v>907</v>
      </c>
      <c r="H386" s="21" t="s">
        <v>914</v>
      </c>
      <c r="I386" s="21" t="s">
        <v>144</v>
      </c>
      <c r="O386" s="22" t="s">
        <v>959</v>
      </c>
      <c r="P386" s="21" t="s">
        <v>172</v>
      </c>
      <c r="Q386" s="21" t="s">
        <v>929</v>
      </c>
      <c r="R386" s="46" t="s">
        <v>914</v>
      </c>
      <c r="S386" s="21" t="str">
        <f>_xlfn.CONCAT( Table2[[#This Row],[friendly_name]], " Devices")</f>
        <v>Kitchen Move Devices</v>
      </c>
      <c r="T386" s="27" t="s">
        <v>987</v>
      </c>
      <c r="V386" s="22"/>
      <c r="W386" s="22"/>
      <c r="X386" s="22"/>
      <c r="Y386" s="22"/>
      <c r="AG386" s="22"/>
      <c r="AH386" s="22"/>
      <c r="AJ386" s="21" t="str">
        <f>IF(ISBLANK(AI386),  "", _xlfn.CONCAT("haas/entity/sensor/", LOWER(C386), "/", E386, "/config"))</f>
        <v/>
      </c>
      <c r="AK386" s="21" t="str">
        <f>IF(ISBLANK(AI386),  "", _xlfn.CONCAT(LOWER(C386), "/", E386))</f>
        <v/>
      </c>
      <c r="AS386" s="21"/>
      <c r="AT386" s="23"/>
      <c r="AU386" s="21" t="s">
        <v>145</v>
      </c>
      <c r="AV38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6" s="21" t="str">
        <f>IF(ISBLANK(Table2[[#This Row],[device_model]]), "", Table2[[#This Row],[device_suggested_area]])</f>
        <v>Kitchen</v>
      </c>
      <c r="AZ386" s="21" t="s">
        <v>397</v>
      </c>
      <c r="BA386" s="21" t="s">
        <v>1266</v>
      </c>
      <c r="BB386" s="21" t="s">
        <v>189</v>
      </c>
      <c r="BC386" s="21">
        <v>15.4</v>
      </c>
      <c r="BD386" s="21" t="s">
        <v>215</v>
      </c>
      <c r="BH386" s="21"/>
      <c r="BI386" s="24"/>
      <c r="BJ38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87" spans="1:62" ht="16" hidden="1" customHeight="1">
      <c r="A387" s="21">
        <v>2665</v>
      </c>
      <c r="B387" s="21" t="s">
        <v>26</v>
      </c>
      <c r="C387" s="21" t="s">
        <v>189</v>
      </c>
      <c r="D387" s="21" t="s">
        <v>145</v>
      </c>
      <c r="E387" s="21" t="s">
        <v>902</v>
      </c>
      <c r="F387" s="25" t="str">
        <f>IF(ISBLANK(Table2[[#This Row],[unique_id]]), "", Table2[[#This Row],[unique_id]])</f>
        <v>kitchen_move</v>
      </c>
      <c r="G387" s="21" t="s">
        <v>907</v>
      </c>
      <c r="H387" s="21" t="s">
        <v>914</v>
      </c>
      <c r="I387" s="21" t="s">
        <v>144</v>
      </c>
      <c r="M387" s="21" t="s">
        <v>136</v>
      </c>
      <c r="N387" s="21" t="s">
        <v>281</v>
      </c>
      <c r="O387" s="22" t="s">
        <v>959</v>
      </c>
      <c r="P387" s="21" t="s">
        <v>172</v>
      </c>
      <c r="Q387" s="21" t="s">
        <v>929</v>
      </c>
      <c r="R387" s="46" t="s">
        <v>914</v>
      </c>
      <c r="S387" s="21" t="str">
        <f>_xlfn.CONCAT( Table2[[#This Row],[friendly_name]], " Devices")</f>
        <v>Kitchen Move Devices</v>
      </c>
      <c r="T387" s="27"/>
      <c r="V387" s="22"/>
      <c r="W387" s="22"/>
      <c r="X387" s="22"/>
      <c r="Y387" s="22"/>
      <c r="AG387" s="22"/>
      <c r="AH387" s="22"/>
      <c r="AJ387" s="21" t="str">
        <f>IF(ISBLANK(AI387),  "", _xlfn.CONCAT("haas/entity/sensor/", LOWER(C387), "/", E387, "/config"))</f>
        <v/>
      </c>
      <c r="AK387" s="21" t="str">
        <f>IF(ISBLANK(AI387),  "", _xlfn.CONCAT(LOWER(C387), "/", E387))</f>
        <v/>
      </c>
      <c r="AS387" s="21"/>
      <c r="AT387" s="23"/>
      <c r="AV38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sonos-kitchen-move</v>
      </c>
      <c r="AW38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Move</v>
      </c>
      <c r="AY387" s="21" t="str">
        <f>IF(ISBLANK(Table2[[#This Row],[device_model]]), "", Table2[[#This Row],[device_suggested_area]])</f>
        <v>Kitchen</v>
      </c>
      <c r="AZ387" s="21" t="s">
        <v>397</v>
      </c>
      <c r="BA387" s="21" t="s">
        <v>1266</v>
      </c>
      <c r="BB387" s="21" t="s">
        <v>189</v>
      </c>
      <c r="BC387" s="21">
        <v>15.4</v>
      </c>
      <c r="BD387" s="21" t="s">
        <v>215</v>
      </c>
      <c r="BG387" s="21" t="s">
        <v>452</v>
      </c>
      <c r="BH387" s="21" t="s">
        <v>400</v>
      </c>
      <c r="BI387" s="24" t="s">
        <v>521</v>
      </c>
      <c r="BJ38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"48:a6:b8:e2:50:40"], ["ip", "10.0.4.41"]]</v>
      </c>
    </row>
    <row r="388" spans="1:62" ht="16" hidden="1" customHeight="1">
      <c r="A388" s="21">
        <v>2666</v>
      </c>
      <c r="B388" s="21" t="s">
        <v>26</v>
      </c>
      <c r="C388" s="21" t="s">
        <v>189</v>
      </c>
      <c r="D388" s="21" t="s">
        <v>145</v>
      </c>
      <c r="E388" s="21" t="s">
        <v>901</v>
      </c>
      <c r="F388" s="25" t="str">
        <f>IF(ISBLANK(Table2[[#This Row],[unique_id]]), "", Table2[[#This Row],[unique_id]])</f>
        <v>kitchen_five</v>
      </c>
      <c r="G388" s="21" t="s">
        <v>908</v>
      </c>
      <c r="H388" s="21" t="s">
        <v>914</v>
      </c>
      <c r="I388" s="21" t="s">
        <v>144</v>
      </c>
      <c r="M388" s="21" t="s">
        <v>136</v>
      </c>
      <c r="N388" s="21" t="s">
        <v>281</v>
      </c>
      <c r="O388" s="22" t="s">
        <v>959</v>
      </c>
      <c r="P388" s="21" t="s">
        <v>172</v>
      </c>
      <c r="Q388" s="21" t="s">
        <v>929</v>
      </c>
      <c r="R388" s="46" t="s">
        <v>914</v>
      </c>
      <c r="S388" s="21" t="str">
        <f>_xlfn.CONCAT( Table2[[#This Row],[friendly_name]], " Devices")</f>
        <v>Kitchen Five Devices</v>
      </c>
      <c r="T388" s="27"/>
      <c r="V388" s="22"/>
      <c r="W388" s="22"/>
      <c r="X388" s="22"/>
      <c r="Y388" s="22"/>
      <c r="AG388" s="22"/>
      <c r="AH388" s="22"/>
      <c r="AJ388" s="21" t="str">
        <f>IF(ISBLANK(AI388),  "", _xlfn.CONCAT("haas/entity/sensor/", LOWER(C388), "/", E388, "/config"))</f>
        <v/>
      </c>
      <c r="AK388" s="21" t="str">
        <f>IF(ISBLANK(AI388),  "", _xlfn.CONCAT(LOWER(C388), "/", E388))</f>
        <v/>
      </c>
      <c r="AS388" s="21"/>
      <c r="AT388" s="23"/>
      <c r="AV38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sonos-kitchen-five</v>
      </c>
      <c r="AW38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Kitchen Five</v>
      </c>
      <c r="AY388" s="21" t="str">
        <f>IF(ISBLANK(Table2[[#This Row],[device_model]]), "", Table2[[#This Row],[device_suggested_area]])</f>
        <v>Kitchen</v>
      </c>
      <c r="AZ388" s="21" t="s">
        <v>986</v>
      </c>
      <c r="BA388" s="21" t="s">
        <v>1267</v>
      </c>
      <c r="BB388" s="21" t="s">
        <v>189</v>
      </c>
      <c r="BC388" s="21">
        <v>15.4</v>
      </c>
      <c r="BD388" s="21" t="s">
        <v>215</v>
      </c>
      <c r="BG388" s="21" t="s">
        <v>452</v>
      </c>
      <c r="BH388" s="27" t="s">
        <v>399</v>
      </c>
      <c r="BI388" s="24" t="s">
        <v>522</v>
      </c>
      <c r="BJ38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"5c:aa:fd:f1:a3:d4"], ["ip", "10.0.4.42"]]</v>
      </c>
    </row>
    <row r="389" spans="1:62" ht="16" hidden="1" customHeight="1">
      <c r="A389" s="21">
        <v>2667</v>
      </c>
      <c r="B389" s="21" t="s">
        <v>676</v>
      </c>
      <c r="C389" s="21" t="s">
        <v>982</v>
      </c>
      <c r="D389" s="21" t="s">
        <v>149</v>
      </c>
      <c r="E389" s="21" t="s">
        <v>985</v>
      </c>
      <c r="F389" s="25" t="str">
        <f>IF(ISBLANK(Table2[[#This Row],[unique_id]]), "", Table2[[#This Row],[unique_id]])</f>
        <v>template_parents_move_proxy</v>
      </c>
      <c r="G389" s="21" t="s">
        <v>909</v>
      </c>
      <c r="H389" s="21" t="s">
        <v>914</v>
      </c>
      <c r="I389" s="21" t="s">
        <v>144</v>
      </c>
      <c r="O389" s="22" t="s">
        <v>959</v>
      </c>
      <c r="P389" s="21" t="s">
        <v>172</v>
      </c>
      <c r="Q389" s="21" t="s">
        <v>929</v>
      </c>
      <c r="R389" s="46" t="s">
        <v>914</v>
      </c>
      <c r="S389" s="21" t="str">
        <f>_xlfn.CONCAT( Table2[[#This Row],[friendly_name]], " Devices")</f>
        <v>Parents Move Devices</v>
      </c>
      <c r="T389" s="27" t="s">
        <v>987</v>
      </c>
      <c r="V389" s="22"/>
      <c r="W389" s="22"/>
      <c r="X389" s="22"/>
      <c r="Y389" s="22"/>
      <c r="AG389" s="22"/>
      <c r="AH389" s="22"/>
      <c r="AJ389" s="21" t="str">
        <f>IF(ISBLANK(AI389),  "", _xlfn.CONCAT("haas/entity/sensor/", LOWER(C389), "/", E389, "/config"))</f>
        <v/>
      </c>
      <c r="AK389" s="21" t="str">
        <f>IF(ISBLANK(AI389),  "", _xlfn.CONCAT(LOWER(C389), "/", E389))</f>
        <v/>
      </c>
      <c r="AS389" s="21"/>
      <c r="AT389" s="23"/>
      <c r="AU389" s="21" t="s">
        <v>145</v>
      </c>
      <c r="AV38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8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89" s="21" t="str">
        <f>IF(ISBLANK(Table2[[#This Row],[device_model]]), "", Table2[[#This Row],[device_suggested_area]])</f>
        <v>Parents</v>
      </c>
      <c r="AZ389" s="21" t="s">
        <v>397</v>
      </c>
      <c r="BA389" s="21" t="s">
        <v>1266</v>
      </c>
      <c r="BB389" s="21" t="s">
        <v>189</v>
      </c>
      <c r="BC389" s="21">
        <v>15.4</v>
      </c>
      <c r="BD389" s="21" t="s">
        <v>201</v>
      </c>
      <c r="BH389" s="21"/>
      <c r="BI389" s="24"/>
      <c r="BJ38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0" spans="1:62" ht="16" hidden="1" customHeight="1">
      <c r="A390" s="21">
        <v>2668</v>
      </c>
      <c r="B390" s="21" t="s">
        <v>26</v>
      </c>
      <c r="C390" s="21" t="s">
        <v>189</v>
      </c>
      <c r="D390" s="21" t="s">
        <v>145</v>
      </c>
      <c r="E390" s="21" t="s">
        <v>900</v>
      </c>
      <c r="F390" s="25" t="str">
        <f>IF(ISBLANK(Table2[[#This Row],[unique_id]]), "", Table2[[#This Row],[unique_id]])</f>
        <v>parents_move</v>
      </c>
      <c r="G390" s="21" t="s">
        <v>909</v>
      </c>
      <c r="H390" s="21" t="s">
        <v>914</v>
      </c>
      <c r="I390" s="21" t="s">
        <v>144</v>
      </c>
      <c r="M390" s="21" t="s">
        <v>136</v>
      </c>
      <c r="N390" s="21" t="s">
        <v>281</v>
      </c>
      <c r="O390" s="22" t="s">
        <v>959</v>
      </c>
      <c r="P390" s="21" t="s">
        <v>172</v>
      </c>
      <c r="Q390" s="21" t="s">
        <v>929</v>
      </c>
      <c r="R390" s="46" t="s">
        <v>914</v>
      </c>
      <c r="S390" s="21" t="str">
        <f>_xlfn.CONCAT( Table2[[#This Row],[friendly_name]], " Devices")</f>
        <v>Parents Move Devices</v>
      </c>
      <c r="T390" s="27"/>
      <c r="V390" s="22"/>
      <c r="W390" s="22"/>
      <c r="X390" s="22"/>
      <c r="Y390" s="22"/>
      <c r="AG390" s="22"/>
      <c r="AH390" s="22"/>
      <c r="AJ390" s="21" t="str">
        <f>IF(ISBLANK(AI390),  "", _xlfn.CONCAT("haas/entity/sensor/", LOWER(C390), "/", E390, "/config"))</f>
        <v/>
      </c>
      <c r="AK390" s="21" t="str">
        <f>IF(ISBLANK(AI390),  "", _xlfn.CONCAT(LOWER(C390), "/", E390))</f>
        <v/>
      </c>
      <c r="AS390" s="21"/>
      <c r="AT390" s="23"/>
      <c r="AV39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sonos-parents-move</v>
      </c>
      <c r="AW39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Move</v>
      </c>
      <c r="AY390" s="21" t="str">
        <f>IF(ISBLANK(Table2[[#This Row],[device_model]]), "", Table2[[#This Row],[device_suggested_area]])</f>
        <v>Parents</v>
      </c>
      <c r="AZ390" s="21" t="s">
        <v>397</v>
      </c>
      <c r="BA390" s="21" t="s">
        <v>1266</v>
      </c>
      <c r="BB390" s="21" t="s">
        <v>189</v>
      </c>
      <c r="BC390" s="21">
        <v>15.4</v>
      </c>
      <c r="BD390" s="21" t="s">
        <v>201</v>
      </c>
      <c r="BG390" s="21" t="s">
        <v>452</v>
      </c>
      <c r="BH390" s="21" t="s">
        <v>398</v>
      </c>
      <c r="BI390" s="24" t="s">
        <v>520</v>
      </c>
      <c r="BJ39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"5c:aa:fd:d1:23:be"], ["ip", "10.0.4.40"]]</v>
      </c>
    </row>
    <row r="391" spans="1:62" ht="16" hidden="1" customHeight="1">
      <c r="A391" s="21">
        <v>2669</v>
      </c>
      <c r="B391" s="21" t="s">
        <v>676</v>
      </c>
      <c r="C391" s="21" t="s">
        <v>275</v>
      </c>
      <c r="D391" s="21" t="s">
        <v>145</v>
      </c>
      <c r="E391" s="21" t="s">
        <v>787</v>
      </c>
      <c r="F391" s="25" t="str">
        <f>IF(ISBLANK(Table2[[#This Row],[unique_id]]), "", Table2[[#This Row],[unique_id]])</f>
        <v>parents_tv_speaker</v>
      </c>
      <c r="G391" s="21" t="s">
        <v>788</v>
      </c>
      <c r="H391" s="21" t="s">
        <v>914</v>
      </c>
      <c r="I391" s="21" t="s">
        <v>144</v>
      </c>
      <c r="M391" s="21" t="s">
        <v>136</v>
      </c>
      <c r="N391" s="21" t="s">
        <v>281</v>
      </c>
      <c r="T391" s="27"/>
      <c r="V391" s="22"/>
      <c r="W391" s="22"/>
      <c r="X391" s="22"/>
      <c r="Y391" s="22"/>
      <c r="AG391" s="22"/>
      <c r="AH391" s="22"/>
      <c r="AJ391" s="21" t="str">
        <f>IF(ISBLANK(AI391),  "", _xlfn.CONCAT("haas/entity/sensor/", LOWER(C391), "/", E391, "/config"))</f>
        <v/>
      </c>
      <c r="AK391" s="21" t="str">
        <f>IF(ISBLANK(AI391),  "", _xlfn.CONCAT(LOWER(C391), "/", E391))</f>
        <v/>
      </c>
      <c r="AS391" s="21"/>
      <c r="AT391" s="23"/>
      <c r="AV39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apple-parents-tv-speaker</v>
      </c>
      <c r="AW39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Parents TV Speaker</v>
      </c>
      <c r="AY391" s="21" t="str">
        <f>IF(ISBLANK(Table2[[#This Row],[device_model]]), "", Table2[[#This Row],[device_suggested_area]])</f>
        <v>Parents</v>
      </c>
      <c r="AZ391" s="21" t="s">
        <v>1196</v>
      </c>
      <c r="BA391" s="21" t="s">
        <v>1269</v>
      </c>
      <c r="BB391" s="21" t="s">
        <v>275</v>
      </c>
      <c r="BC391" s="21" t="s">
        <v>431</v>
      </c>
      <c r="BD391" s="21" t="s">
        <v>201</v>
      </c>
      <c r="BG391" s="21" t="s">
        <v>452</v>
      </c>
      <c r="BH391" s="28" t="s">
        <v>434</v>
      </c>
      <c r="BI391" s="24" t="s">
        <v>499</v>
      </c>
      <c r="BJ39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"d4:a3:3d:5c:8c:28"], ["ip", "10.0.4.48"]]</v>
      </c>
    </row>
    <row r="392" spans="1:62" ht="16" hidden="1" customHeight="1">
      <c r="A392" s="21">
        <v>2700</v>
      </c>
      <c r="B392" s="21" t="s">
        <v>26</v>
      </c>
      <c r="C392" s="21" t="s">
        <v>151</v>
      </c>
      <c r="D392" s="21" t="s">
        <v>330</v>
      </c>
      <c r="E392" s="21" t="s">
        <v>804</v>
      </c>
      <c r="F392" s="25" t="str">
        <f>IF(ISBLANK(Table2[[#This Row],[unique_id]]), "", Table2[[#This Row],[unique_id]])</f>
        <v>back_door_lock_security</v>
      </c>
      <c r="G392" s="21" t="s">
        <v>800</v>
      </c>
      <c r="H392" s="21" t="s">
        <v>779</v>
      </c>
      <c r="I392" s="21" t="s">
        <v>219</v>
      </c>
      <c r="M392" s="21" t="s">
        <v>136</v>
      </c>
      <c r="T392" s="27"/>
      <c r="V392" s="22"/>
      <c r="W392" s="22"/>
      <c r="X392" s="22"/>
      <c r="Y392" s="22"/>
      <c r="AE392" s="21" t="s">
        <v>815</v>
      </c>
      <c r="AG392" s="22"/>
      <c r="AH392" s="22"/>
      <c r="AJ392" s="21" t="str">
        <f>IF(ISBLANK(AI392),  "", _xlfn.CONCAT("haas/entity/sensor/", LOWER(C392), "/", E392, "/config"))</f>
        <v/>
      </c>
      <c r="AK392" s="21" t="str">
        <f>IF(ISBLANK(AI392),  "", _xlfn.CONCAT(LOWER(C392), "/", E392))</f>
        <v/>
      </c>
      <c r="AS392" s="21"/>
      <c r="AT392" s="23"/>
      <c r="AU392" s="22"/>
      <c r="AV39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2" s="21" t="str">
        <f>IF(ISBLANK(Table2[[#This Row],[device_model]]), "", Table2[[#This Row],[device_suggested_area]])</f>
        <v/>
      </c>
      <c r="BC392" s="22"/>
      <c r="BH392" s="28"/>
      <c r="BI392" s="24"/>
      <c r="BJ39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3" spans="1:62" ht="16" hidden="1" customHeight="1">
      <c r="A393" s="21">
        <v>2701</v>
      </c>
      <c r="B393" s="21" t="s">
        <v>26</v>
      </c>
      <c r="C393" s="21" t="s">
        <v>151</v>
      </c>
      <c r="D393" s="21" t="s">
        <v>149</v>
      </c>
      <c r="E393" s="21" t="s">
        <v>817</v>
      </c>
      <c r="F393" s="25" t="str">
        <f>IF(ISBLANK(Table2[[#This Row],[unique_id]]), "", Table2[[#This Row],[unique_id]])</f>
        <v>template_back_door_state</v>
      </c>
      <c r="G393" s="21" t="s">
        <v>301</v>
      </c>
      <c r="H393" s="21" t="s">
        <v>779</v>
      </c>
      <c r="I393" s="21" t="s">
        <v>219</v>
      </c>
      <c r="T393" s="27"/>
      <c r="V393" s="22"/>
      <c r="W393" s="22"/>
      <c r="X393" s="22"/>
      <c r="Y393" s="22"/>
      <c r="AG393" s="22"/>
      <c r="AH393" s="22"/>
      <c r="AJ393" s="21" t="str">
        <f>IF(ISBLANK(AI393),  "", _xlfn.CONCAT("haas/entity/sensor/", LOWER(C393), "/", E393, "/config"))</f>
        <v/>
      </c>
      <c r="AK393" s="21" t="str">
        <f>IF(ISBLANK(AI393),  "", _xlfn.CONCAT(LOWER(C393), "/", E393))</f>
        <v/>
      </c>
      <c r="AS393" s="21"/>
      <c r="AT393" s="23"/>
      <c r="AU393" s="22"/>
      <c r="AV39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3" s="21" t="str">
        <f>IF(ISBLANK(Table2[[#This Row],[device_model]]), "", Table2[[#This Row],[device_suggested_area]])</f>
        <v/>
      </c>
      <c r="BC393" s="22"/>
      <c r="BH393" s="28"/>
      <c r="BI393" s="24"/>
      <c r="BJ39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4" spans="1:62" ht="16" hidden="1" customHeight="1">
      <c r="A394" s="21">
        <v>2702</v>
      </c>
      <c r="B394" s="21" t="s">
        <v>26</v>
      </c>
      <c r="C394" s="21" t="s">
        <v>770</v>
      </c>
      <c r="D394" s="21" t="s">
        <v>773</v>
      </c>
      <c r="E394" s="21" t="s">
        <v>774</v>
      </c>
      <c r="F394" s="25" t="str">
        <f>IF(ISBLANK(Table2[[#This Row],[unique_id]]), "", Table2[[#This Row],[unique_id]])</f>
        <v>back_door_lock</v>
      </c>
      <c r="G394" s="21" t="s">
        <v>819</v>
      </c>
      <c r="H394" s="21" t="s">
        <v>779</v>
      </c>
      <c r="I394" s="21" t="s">
        <v>219</v>
      </c>
      <c r="M394" s="21" t="s">
        <v>136</v>
      </c>
      <c r="T394" s="27"/>
      <c r="V394" s="22"/>
      <c r="W394" s="22" t="s">
        <v>581</v>
      </c>
      <c r="X394" s="22"/>
      <c r="Y394" s="30" t="s">
        <v>925</v>
      </c>
      <c r="AG394" s="22"/>
      <c r="AH394" s="22"/>
      <c r="AJ394" s="21" t="str">
        <f>IF(ISBLANK(AI394),  "", _xlfn.CONCAT("haas/entity/sensor/", LOWER(C394), "/", E394, "/config"))</f>
        <v/>
      </c>
      <c r="AK394" s="21" t="str">
        <f>IF(ISBLANK(AI394),  "", _xlfn.CONCAT(LOWER(C394), "/", E394))</f>
        <v/>
      </c>
      <c r="AS394" s="21"/>
      <c r="AT394" s="23"/>
      <c r="AV39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back-door-lock</v>
      </c>
      <c r="AW39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Lock</v>
      </c>
      <c r="AX394" s="21" t="str">
        <f>Table2[[#This Row],[device_suggested_area]]</f>
        <v>Back Door</v>
      </c>
      <c r="AY394" s="21" t="str">
        <f>IF(ISBLANK(Table2[[#This Row],[device_model]]), "", Table2[[#This Row],[device_suggested_area]])</f>
        <v>Back Door</v>
      </c>
      <c r="AZ394" s="21" t="s">
        <v>1250</v>
      </c>
      <c r="BA394" s="21" t="s">
        <v>771</v>
      </c>
      <c r="BB394" s="21" t="s">
        <v>770</v>
      </c>
      <c r="BC394" s="21" t="s">
        <v>772</v>
      </c>
      <c r="BD394" s="21" t="s">
        <v>779</v>
      </c>
      <c r="BH394" s="21" t="s">
        <v>769</v>
      </c>
      <c r="BI394" s="21"/>
      <c r="BJ39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"0x000d6f0011274420"]]</v>
      </c>
    </row>
    <row r="395" spans="1:62" ht="16" hidden="1" customHeight="1">
      <c r="A395" s="21">
        <v>2703</v>
      </c>
      <c r="B395" s="21" t="s">
        <v>26</v>
      </c>
      <c r="C395" s="21" t="s">
        <v>365</v>
      </c>
      <c r="D395" s="21" t="s">
        <v>149</v>
      </c>
      <c r="E395" s="21" t="s">
        <v>810</v>
      </c>
      <c r="F395" s="25" t="str">
        <f>IF(ISBLANK(Table2[[#This Row],[unique_id]]), "", Table2[[#This Row],[unique_id]])</f>
        <v>template_back_door_sensor_contact_last</v>
      </c>
      <c r="G395" s="21" t="s">
        <v>818</v>
      </c>
      <c r="H395" s="21" t="s">
        <v>779</v>
      </c>
      <c r="I395" s="21" t="s">
        <v>219</v>
      </c>
      <c r="M395" s="21" t="s">
        <v>136</v>
      </c>
      <c r="T395" s="27"/>
      <c r="V395" s="22"/>
      <c r="W395" s="22" t="s">
        <v>581</v>
      </c>
      <c r="X395" s="22"/>
      <c r="Y395" s="30" t="s">
        <v>925</v>
      </c>
      <c r="AG395" s="22"/>
      <c r="AH395" s="22"/>
      <c r="AJ395" s="21" t="str">
        <f>IF(ISBLANK(AI395),  "", _xlfn.CONCAT("haas/entity/sensor/", LOWER(C395), "/", E395, "/config"))</f>
        <v/>
      </c>
      <c r="AK395" s="21" t="str">
        <f>IF(ISBLANK(AI395),  "", _xlfn.CONCAT(LOWER(C395), "/", E395))</f>
        <v/>
      </c>
      <c r="AS395" s="21"/>
      <c r="AT395" s="23"/>
      <c r="AV39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back-door-sensor</v>
      </c>
      <c r="AW39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Back Door Sensor</v>
      </c>
      <c r="AX395" s="27" t="str">
        <f>Table2[[#This Row],[device_suggested_area]]</f>
        <v>Back Door</v>
      </c>
      <c r="AY395" s="21" t="str">
        <f>IF(ISBLANK(Table2[[#This Row],[device_model]]), "", Table2[[#This Row],[device_suggested_area]])</f>
        <v>Back Door</v>
      </c>
      <c r="AZ395" s="27" t="s">
        <v>1263</v>
      </c>
      <c r="BA395" s="27" t="s">
        <v>793</v>
      </c>
      <c r="BB395" s="21" t="s">
        <v>1358</v>
      </c>
      <c r="BC395" s="21" t="s">
        <v>772</v>
      </c>
      <c r="BD395" s="21" t="s">
        <v>779</v>
      </c>
      <c r="BH395" s="21" t="s">
        <v>795</v>
      </c>
      <c r="BI395" s="21"/>
      <c r="BJ39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"0x00124b0029119f9a"]]</v>
      </c>
    </row>
    <row r="396" spans="1:62" ht="16" hidden="1" customHeight="1">
      <c r="A396" s="21">
        <v>2704</v>
      </c>
      <c r="B396" s="21" t="s">
        <v>676</v>
      </c>
      <c r="C396" s="21" t="s">
        <v>244</v>
      </c>
      <c r="D396" s="21" t="s">
        <v>147</v>
      </c>
      <c r="F396" s="25" t="str">
        <f>IF(ISBLANK(Table2[[#This Row],[unique_id]]), "", Table2[[#This Row],[unique_id]])</f>
        <v/>
      </c>
      <c r="G396" s="21" t="s">
        <v>779</v>
      </c>
      <c r="H396" s="21" t="s">
        <v>790</v>
      </c>
      <c r="I396" s="21" t="s">
        <v>219</v>
      </c>
      <c r="T396" s="27"/>
      <c r="V396" s="22"/>
      <c r="W396" s="22"/>
      <c r="X396" s="22"/>
      <c r="Y396" s="22"/>
      <c r="AG396" s="22"/>
      <c r="AH396" s="22"/>
      <c r="AJ396" s="21" t="str">
        <f>IF(ISBLANK(AI396),  "", _xlfn.CONCAT("haas/entity/sensor/", LOWER(C396), "/", E396, "/config"))</f>
        <v/>
      </c>
      <c r="AK396" s="21" t="str">
        <f>IF(ISBLANK(AI396),  "", _xlfn.CONCAT(LOWER(C396), "/", E396))</f>
        <v/>
      </c>
      <c r="AS396" s="21"/>
      <c r="AT396" s="23"/>
      <c r="AU396" s="22"/>
      <c r="AV39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6" s="21" t="str">
        <f>IF(ISBLANK(Table2[[#This Row],[device_model]]), "", Table2[[#This Row],[device_suggested_area]])</f>
        <v/>
      </c>
      <c r="BA396" s="27"/>
      <c r="BC396" s="22"/>
      <c r="BH396" s="21"/>
      <c r="BI396" s="21"/>
      <c r="BJ39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7" spans="1:62" ht="16" hidden="1" customHeight="1">
      <c r="A397" s="21">
        <v>2705</v>
      </c>
      <c r="B397" s="21" t="s">
        <v>26</v>
      </c>
      <c r="C397" s="21" t="s">
        <v>151</v>
      </c>
      <c r="D397" s="21" t="s">
        <v>330</v>
      </c>
      <c r="E397" s="21" t="s">
        <v>805</v>
      </c>
      <c r="F397" s="25" t="str">
        <f>IF(ISBLANK(Table2[[#This Row],[unique_id]]), "", Table2[[#This Row],[unique_id]])</f>
        <v>front_door_lock_security</v>
      </c>
      <c r="G397" s="21" t="s">
        <v>800</v>
      </c>
      <c r="H397" s="21" t="s">
        <v>778</v>
      </c>
      <c r="I397" s="21" t="s">
        <v>219</v>
      </c>
      <c r="M397" s="21" t="s">
        <v>136</v>
      </c>
      <c r="T397" s="27"/>
      <c r="V397" s="22"/>
      <c r="W397" s="22"/>
      <c r="X397" s="22"/>
      <c r="Y397" s="22"/>
      <c r="AE397" s="21" t="s">
        <v>815</v>
      </c>
      <c r="AG397" s="22"/>
      <c r="AH397" s="22"/>
      <c r="AJ397" s="21" t="str">
        <f>IF(ISBLANK(AI397),  "", _xlfn.CONCAT("haas/entity/sensor/", LOWER(C397), "/", E397, "/config"))</f>
        <v/>
      </c>
      <c r="AK397" s="21" t="str">
        <f>IF(ISBLANK(AI397),  "", _xlfn.CONCAT(LOWER(C397), "/", E397))</f>
        <v/>
      </c>
      <c r="AS397" s="21"/>
      <c r="AT397" s="23"/>
      <c r="AU397" s="22"/>
      <c r="AV39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7" s="21" t="str">
        <f>IF(ISBLANK(Table2[[#This Row],[device_model]]), "", Table2[[#This Row],[device_suggested_area]])</f>
        <v/>
      </c>
      <c r="BC397" s="22"/>
      <c r="BH397" s="28"/>
      <c r="BI397" s="24"/>
      <c r="BJ39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8" spans="1:62" ht="16" hidden="1" customHeight="1">
      <c r="A398" s="21">
        <v>2706</v>
      </c>
      <c r="B398" s="21" t="s">
        <v>26</v>
      </c>
      <c r="C398" s="21" t="s">
        <v>151</v>
      </c>
      <c r="D398" s="21" t="s">
        <v>149</v>
      </c>
      <c r="E398" s="21" t="s">
        <v>816</v>
      </c>
      <c r="F398" s="25" t="str">
        <f>IF(ISBLANK(Table2[[#This Row],[unique_id]]), "", Table2[[#This Row],[unique_id]])</f>
        <v>template_front_door_state</v>
      </c>
      <c r="G398" s="21" t="s">
        <v>301</v>
      </c>
      <c r="H398" s="21" t="s">
        <v>778</v>
      </c>
      <c r="I398" s="21" t="s">
        <v>219</v>
      </c>
      <c r="T398" s="27"/>
      <c r="V398" s="22"/>
      <c r="W398" s="22"/>
      <c r="X398" s="22"/>
      <c r="Y398" s="22"/>
      <c r="AG398" s="22"/>
      <c r="AH398" s="22"/>
      <c r="AJ398" s="21" t="str">
        <f>IF(ISBLANK(AI398),  "", _xlfn.CONCAT("haas/entity/sensor/", LOWER(C398), "/", E398, "/config"))</f>
        <v/>
      </c>
      <c r="AK398" s="21" t="str">
        <f>IF(ISBLANK(AI398),  "", _xlfn.CONCAT(LOWER(C398), "/", E398))</f>
        <v/>
      </c>
      <c r="AS398" s="21"/>
      <c r="AT398" s="23"/>
      <c r="AU398" s="22"/>
      <c r="AV39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39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398" s="21" t="str">
        <f>IF(ISBLANK(Table2[[#This Row],[device_model]]), "", Table2[[#This Row],[device_suggested_area]])</f>
        <v/>
      </c>
      <c r="BC398" s="22"/>
      <c r="BH398" s="28"/>
      <c r="BI398" s="24"/>
      <c r="BJ39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399" spans="1:62" ht="16" hidden="1" customHeight="1">
      <c r="A399" s="21">
        <v>2707</v>
      </c>
      <c r="B399" s="21" t="s">
        <v>26</v>
      </c>
      <c r="C399" s="21" t="s">
        <v>770</v>
      </c>
      <c r="D399" s="21" t="s">
        <v>773</v>
      </c>
      <c r="E399" s="21" t="s">
        <v>775</v>
      </c>
      <c r="F399" s="25" t="str">
        <f>IF(ISBLANK(Table2[[#This Row],[unique_id]]), "", Table2[[#This Row],[unique_id]])</f>
        <v>front_door_lock</v>
      </c>
      <c r="G399" s="21" t="s">
        <v>819</v>
      </c>
      <c r="H399" s="21" t="s">
        <v>778</v>
      </c>
      <c r="I399" s="21" t="s">
        <v>219</v>
      </c>
      <c r="M399" s="21" t="s">
        <v>136</v>
      </c>
      <c r="T399" s="27"/>
      <c r="V399" s="22"/>
      <c r="W399" s="22" t="s">
        <v>581</v>
      </c>
      <c r="X399" s="22"/>
      <c r="Y399" s="30" t="s">
        <v>925</v>
      </c>
      <c r="AG399" s="22"/>
      <c r="AH399" s="22"/>
      <c r="AJ399" s="21" t="str">
        <f>IF(ISBLANK(AI399),  "", _xlfn.CONCAT("haas/entity/sensor/", LOWER(C399), "/", E399, "/config"))</f>
        <v/>
      </c>
      <c r="AK399" s="21" t="str">
        <f>IF(ISBLANK(AI399),  "", _xlfn.CONCAT(LOWER(C399), "/", E399))</f>
        <v/>
      </c>
      <c r="AS399" s="21"/>
      <c r="AT399" s="23"/>
      <c r="AV39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front-door-lock</v>
      </c>
      <c r="AW39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Lock</v>
      </c>
      <c r="AX399" s="21" t="str">
        <f>Table2[[#This Row],[device_suggested_area]]</f>
        <v>Front Door</v>
      </c>
      <c r="AY399" s="21" t="str">
        <f>IF(ISBLANK(Table2[[#This Row],[device_model]]), "", Table2[[#This Row],[device_suggested_area]])</f>
        <v>Front Door</v>
      </c>
      <c r="AZ399" s="21" t="s">
        <v>1250</v>
      </c>
      <c r="BA399" s="21" t="s">
        <v>771</v>
      </c>
      <c r="BB399" s="21" t="s">
        <v>770</v>
      </c>
      <c r="BC399" s="21" t="s">
        <v>772</v>
      </c>
      <c r="BD399" s="21" t="s">
        <v>778</v>
      </c>
      <c r="BH399" s="21" t="s">
        <v>776</v>
      </c>
      <c r="BI399" s="21"/>
      <c r="BJ39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"0x000d6f001127f08c"]]</v>
      </c>
    </row>
    <row r="400" spans="1:62" ht="16" hidden="1" customHeight="1">
      <c r="A400" s="21">
        <v>2708</v>
      </c>
      <c r="B400" s="21" t="s">
        <v>26</v>
      </c>
      <c r="C400" s="21" t="s">
        <v>365</v>
      </c>
      <c r="D400" s="21" t="s">
        <v>149</v>
      </c>
      <c r="E400" s="21" t="s">
        <v>809</v>
      </c>
      <c r="F400" s="25" t="str">
        <f>IF(ISBLANK(Table2[[#This Row],[unique_id]]), "", Table2[[#This Row],[unique_id]])</f>
        <v>template_front_door_sensor_contact_last</v>
      </c>
      <c r="G400" s="21" t="s">
        <v>818</v>
      </c>
      <c r="H400" s="21" t="s">
        <v>778</v>
      </c>
      <c r="I400" s="21" t="s">
        <v>219</v>
      </c>
      <c r="M400" s="21" t="s">
        <v>136</v>
      </c>
      <c r="T400" s="27"/>
      <c r="V400" s="22"/>
      <c r="W400" s="22" t="s">
        <v>581</v>
      </c>
      <c r="X400" s="22"/>
      <c r="Y400" s="30" t="s">
        <v>925</v>
      </c>
      <c r="AG400" s="22"/>
      <c r="AH400" s="22"/>
      <c r="AJ400" s="21" t="str">
        <f>IF(ISBLANK(AI400),  "", _xlfn.CONCAT("haas/entity/sensor/", LOWER(C400), "/", E400, "/config"))</f>
        <v/>
      </c>
      <c r="AK400" s="21" t="str">
        <f>IF(ISBLANK(AI400),  "", _xlfn.CONCAT(LOWER(C400), "/", E400))</f>
        <v/>
      </c>
      <c r="AS400" s="21"/>
      <c r="AT400" s="23"/>
      <c r="AV40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front-door-sensor</v>
      </c>
      <c r="AW40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Front Door Sensor</v>
      </c>
      <c r="AX400" s="27" t="str">
        <f>Table2[[#This Row],[device_suggested_area]]</f>
        <v>Front Door</v>
      </c>
      <c r="AY400" s="21" t="str">
        <f>IF(ISBLANK(Table2[[#This Row],[device_model]]), "", Table2[[#This Row],[device_suggested_area]])</f>
        <v>Front Door</v>
      </c>
      <c r="AZ400" s="27" t="s">
        <v>1263</v>
      </c>
      <c r="BA400" s="27" t="s">
        <v>793</v>
      </c>
      <c r="BB400" s="21" t="s">
        <v>1358</v>
      </c>
      <c r="BC400" s="21" t="s">
        <v>772</v>
      </c>
      <c r="BD400" s="21" t="s">
        <v>778</v>
      </c>
      <c r="BH400" s="21" t="s">
        <v>794</v>
      </c>
      <c r="BI400" s="21"/>
      <c r="BJ40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"0x00124b0029113713"]]</v>
      </c>
    </row>
    <row r="401" spans="1:62" ht="16" hidden="1" customHeight="1">
      <c r="A401" s="21">
        <v>2709</v>
      </c>
      <c r="B401" s="21" t="s">
        <v>676</v>
      </c>
      <c r="C401" s="21" t="s">
        <v>244</v>
      </c>
      <c r="D401" s="21" t="s">
        <v>147</v>
      </c>
      <c r="F401" s="25" t="str">
        <f>IF(ISBLANK(Table2[[#This Row],[unique_id]]), "", Table2[[#This Row],[unique_id]])</f>
        <v/>
      </c>
      <c r="G401" s="21" t="s">
        <v>778</v>
      </c>
      <c r="H401" s="21" t="s">
        <v>789</v>
      </c>
      <c r="I401" s="21" t="s">
        <v>219</v>
      </c>
      <c r="T401" s="27"/>
      <c r="V401" s="22"/>
      <c r="W401" s="22"/>
      <c r="X401" s="22"/>
      <c r="Y401" s="22"/>
      <c r="AG401" s="22"/>
      <c r="AH401" s="22"/>
      <c r="AJ401" s="21" t="str">
        <f>IF(ISBLANK(AI401),  "", _xlfn.CONCAT("haas/entity/sensor/", LOWER(C401), "/", E401, "/config"))</f>
        <v/>
      </c>
      <c r="AK401" s="21" t="str">
        <f>IF(ISBLANK(AI401),  "", _xlfn.CONCAT(LOWER(C401), "/", E401))</f>
        <v/>
      </c>
      <c r="AS401" s="21"/>
      <c r="AT401" s="23"/>
      <c r="AU401" s="22"/>
      <c r="AV40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1" s="21" t="str">
        <f>IF(ISBLANK(Table2[[#This Row],[device_model]]), "", Table2[[#This Row],[device_suggested_area]])</f>
        <v/>
      </c>
      <c r="BA401" s="27"/>
      <c r="BC401" s="22"/>
      <c r="BH401" s="21"/>
      <c r="BI401" s="21"/>
      <c r="BJ40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2" spans="1:62" ht="16" hidden="1" customHeight="1">
      <c r="A402" s="21">
        <v>2710</v>
      </c>
      <c r="B402" s="21" t="s">
        <v>26</v>
      </c>
      <c r="C402" s="21" t="s">
        <v>527</v>
      </c>
      <c r="D402" s="21" t="s">
        <v>364</v>
      </c>
      <c r="E402" s="21" t="s">
        <v>363</v>
      </c>
      <c r="F402" s="25" t="str">
        <f>IF(ISBLANK(Table2[[#This Row],[unique_id]]), "", Table2[[#This Row],[unique_id]])</f>
        <v>column_break</v>
      </c>
      <c r="G402" s="21" t="s">
        <v>360</v>
      </c>
      <c r="H402" s="21" t="s">
        <v>781</v>
      </c>
      <c r="I402" s="21" t="s">
        <v>219</v>
      </c>
      <c r="M402" s="21" t="s">
        <v>361</v>
      </c>
      <c r="N402" s="21" t="s">
        <v>362</v>
      </c>
      <c r="T402" s="27"/>
      <c r="V402" s="22"/>
      <c r="W402" s="22"/>
      <c r="X402" s="22"/>
      <c r="Y402" s="22"/>
      <c r="AG402" s="22"/>
      <c r="AH402" s="22"/>
      <c r="AK402" s="21" t="str">
        <f>IF(ISBLANK(AI402),  "", _xlfn.CONCAT(LOWER(C402), "/", E402))</f>
        <v/>
      </c>
      <c r="AS402" s="21"/>
      <c r="AT402" s="23"/>
      <c r="AU402" s="22"/>
      <c r="AV40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2" s="21" t="str">
        <f>IF(ISBLANK(Table2[[#This Row],[device_model]]), "", Table2[[#This Row],[device_suggested_area]])</f>
        <v/>
      </c>
      <c r="BC402" s="22"/>
      <c r="BH402" s="21"/>
      <c r="BI402" s="21"/>
      <c r="BJ40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3" spans="1:62" ht="16" hidden="1" customHeight="1">
      <c r="A403" s="21">
        <v>2711</v>
      </c>
      <c r="B403" s="21" t="s">
        <v>26</v>
      </c>
      <c r="C403" s="21" t="s">
        <v>244</v>
      </c>
      <c r="D403" s="21" t="s">
        <v>149</v>
      </c>
      <c r="E403" s="21" t="s">
        <v>150</v>
      </c>
      <c r="F403" s="25" t="str">
        <f>IF(ISBLANK(Table2[[#This Row],[unique_id]]), "", Table2[[#This Row],[unique_id]])</f>
        <v>uvc_ada_motion</v>
      </c>
      <c r="G403" s="21" t="s">
        <v>777</v>
      </c>
      <c r="H403" s="21" t="s">
        <v>781</v>
      </c>
      <c r="I403" s="21" t="s">
        <v>219</v>
      </c>
      <c r="M403" s="21" t="s">
        <v>136</v>
      </c>
      <c r="T403" s="27"/>
      <c r="V403" s="22"/>
      <c r="W403" s="22"/>
      <c r="X403" s="22"/>
      <c r="Y403" s="22"/>
      <c r="AG403" s="22"/>
      <c r="AH403" s="22"/>
      <c r="AJ403" s="21" t="str">
        <f>IF(ISBLANK(AI403),  "", _xlfn.CONCAT("haas/entity/sensor/", LOWER(C403), "/", E403, "/config"))</f>
        <v/>
      </c>
      <c r="AK403" s="21" t="str">
        <f>IF(ISBLANK(AI403),  "", _xlfn.CONCAT(LOWER(C403), "/", E403))</f>
        <v/>
      </c>
      <c r="AS403" s="21"/>
      <c r="AT403" s="23"/>
      <c r="AU403" s="22"/>
      <c r="AV40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3" s="21" t="str">
        <f>IF(ISBLANK(Table2[[#This Row],[device_model]]), "", Table2[[#This Row],[device_suggested_area]])</f>
        <v/>
      </c>
      <c r="BC403" s="22"/>
      <c r="BH403" s="21"/>
      <c r="BI403" s="21"/>
      <c r="BJ40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4" spans="1:62" ht="16" hidden="1" customHeight="1">
      <c r="A404" s="21">
        <v>2712</v>
      </c>
      <c r="B404" s="21" t="s">
        <v>26</v>
      </c>
      <c r="C404" s="21" t="s">
        <v>244</v>
      </c>
      <c r="D404" s="21" t="s">
        <v>147</v>
      </c>
      <c r="E404" s="21" t="s">
        <v>148</v>
      </c>
      <c r="F404" s="25" t="str">
        <f>IF(ISBLANK(Table2[[#This Row],[unique_id]]), "", Table2[[#This Row],[unique_id]])</f>
        <v>uvc_ada_medium</v>
      </c>
      <c r="G404" s="21" t="s">
        <v>130</v>
      </c>
      <c r="H404" s="21" t="s">
        <v>783</v>
      </c>
      <c r="I404" s="21" t="s">
        <v>219</v>
      </c>
      <c r="M404" s="21" t="s">
        <v>136</v>
      </c>
      <c r="N404" s="21" t="s">
        <v>282</v>
      </c>
      <c r="T404" s="27"/>
      <c r="V404" s="22"/>
      <c r="W404" s="22"/>
      <c r="X404" s="22"/>
      <c r="Y404" s="22"/>
      <c r="AG404" s="22"/>
      <c r="AH404" s="22"/>
      <c r="AJ404" s="21" t="str">
        <f>IF(ISBLANK(AI404),  "", _xlfn.CONCAT("haas/entity/sensor/", LOWER(C404), "/", E404, "/config"))</f>
        <v/>
      </c>
      <c r="AK404" s="21" t="str">
        <f>IF(ISBLANK(AI404),  "", _xlfn.CONCAT(LOWER(C404), "/", E404))</f>
        <v/>
      </c>
      <c r="AS404" s="21"/>
      <c r="AT404" s="23"/>
      <c r="AV40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uvc-ada</v>
      </c>
      <c r="AW40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Ada</v>
      </c>
      <c r="AX404" s="21" t="s">
        <v>420</v>
      </c>
      <c r="AY404" s="21" t="str">
        <f>IF(ISBLANK(Table2[[#This Row],[device_model]]), "", Table2[[#This Row],[device_suggested_area]])</f>
        <v>Ada</v>
      </c>
      <c r="AZ404" s="21" t="str">
        <f>Table2[[#This Row],[device_suggested_area]]</f>
        <v>Ada</v>
      </c>
      <c r="BA404" s="21" t="s">
        <v>418</v>
      </c>
      <c r="BB404" s="21" t="s">
        <v>244</v>
      </c>
      <c r="BC404" s="21" t="s">
        <v>419</v>
      </c>
      <c r="BD404" s="21" t="s">
        <v>130</v>
      </c>
      <c r="BG404" s="21" t="s">
        <v>472</v>
      </c>
      <c r="BH404" s="21" t="s">
        <v>416</v>
      </c>
      <c r="BI404" s="21" t="s">
        <v>437</v>
      </c>
      <c r="BJ40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"74:83:c2:3f:6c:4c"], ["ip", "10.0.6.20"]]</v>
      </c>
    </row>
    <row r="405" spans="1:62" ht="16" hidden="1" customHeight="1">
      <c r="A405" s="21">
        <v>2713</v>
      </c>
      <c r="B405" s="21" t="s">
        <v>26</v>
      </c>
      <c r="C405" s="21" t="s">
        <v>527</v>
      </c>
      <c r="D405" s="21" t="s">
        <v>364</v>
      </c>
      <c r="E405" s="21" t="s">
        <v>363</v>
      </c>
      <c r="F405" s="25" t="str">
        <f>IF(ISBLANK(Table2[[#This Row],[unique_id]]), "", Table2[[#This Row],[unique_id]])</f>
        <v>column_break</v>
      </c>
      <c r="G405" s="21" t="s">
        <v>360</v>
      </c>
      <c r="H405" s="21" t="s">
        <v>783</v>
      </c>
      <c r="I405" s="21" t="s">
        <v>219</v>
      </c>
      <c r="M405" s="21" t="s">
        <v>361</v>
      </c>
      <c r="N405" s="21" t="s">
        <v>362</v>
      </c>
      <c r="T405" s="27"/>
      <c r="V405" s="22"/>
      <c r="W405" s="22"/>
      <c r="X405" s="22"/>
      <c r="Y405" s="22"/>
      <c r="AG405" s="22"/>
      <c r="AH405" s="22"/>
      <c r="AK405" s="21" t="str">
        <f>IF(ISBLANK(AI405),  "", _xlfn.CONCAT(LOWER(C405), "/", E405))</f>
        <v/>
      </c>
      <c r="AS405" s="21"/>
      <c r="AT405" s="23"/>
      <c r="AU405" s="22"/>
      <c r="AV40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5" s="21" t="str">
        <f>IF(ISBLANK(Table2[[#This Row],[device_model]]), "", Table2[[#This Row],[device_suggested_area]])</f>
        <v/>
      </c>
      <c r="BC405" s="22"/>
      <c r="BH405" s="21"/>
      <c r="BI405" s="21"/>
      <c r="BJ40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6" spans="1:62" ht="16" hidden="1" customHeight="1">
      <c r="A406" s="21">
        <v>2714</v>
      </c>
      <c r="B406" s="21" t="s">
        <v>26</v>
      </c>
      <c r="C406" s="21" t="s">
        <v>244</v>
      </c>
      <c r="D406" s="21" t="s">
        <v>149</v>
      </c>
      <c r="E406" s="21" t="s">
        <v>218</v>
      </c>
      <c r="F406" s="25" t="str">
        <f>IF(ISBLANK(Table2[[#This Row],[unique_id]]), "", Table2[[#This Row],[unique_id]])</f>
        <v>uvc_edwin_motion</v>
      </c>
      <c r="G406" s="21" t="s">
        <v>777</v>
      </c>
      <c r="H406" s="21" t="s">
        <v>780</v>
      </c>
      <c r="I406" s="21" t="s">
        <v>219</v>
      </c>
      <c r="M406" s="21" t="s">
        <v>136</v>
      </c>
      <c r="T406" s="27"/>
      <c r="V406" s="22"/>
      <c r="W406" s="22"/>
      <c r="X406" s="22"/>
      <c r="Y406" s="22"/>
      <c r="AG406" s="22"/>
      <c r="AH406" s="22"/>
      <c r="AJ406" s="21" t="str">
        <f>IF(ISBLANK(AI406),  "", _xlfn.CONCAT("haas/entity/sensor/", LOWER(C406), "/", E406, "/config"))</f>
        <v/>
      </c>
      <c r="AK406" s="21" t="str">
        <f>IF(ISBLANK(AI406),  "", _xlfn.CONCAT(LOWER(C406), "/", E406))</f>
        <v/>
      </c>
      <c r="AS406" s="21"/>
      <c r="AT406" s="23"/>
      <c r="AU406" s="22"/>
      <c r="AV40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6" s="21" t="str">
        <f>IF(ISBLANK(Table2[[#This Row],[device_model]]), "", Table2[[#This Row],[device_suggested_area]])</f>
        <v/>
      </c>
      <c r="BC406" s="22"/>
      <c r="BH406" s="21"/>
      <c r="BI406" s="21"/>
      <c r="BJ40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7" spans="1:62" ht="16" hidden="1" customHeight="1">
      <c r="A407" s="21">
        <v>2715</v>
      </c>
      <c r="B407" s="21" t="s">
        <v>26</v>
      </c>
      <c r="C407" s="21" t="s">
        <v>244</v>
      </c>
      <c r="D407" s="21" t="s">
        <v>147</v>
      </c>
      <c r="E407" s="21" t="s">
        <v>217</v>
      </c>
      <c r="F407" s="25" t="str">
        <f>IF(ISBLANK(Table2[[#This Row],[unique_id]]), "", Table2[[#This Row],[unique_id]])</f>
        <v>uvc_edwin_medium</v>
      </c>
      <c r="G407" s="21" t="s">
        <v>127</v>
      </c>
      <c r="H407" s="21" t="s">
        <v>782</v>
      </c>
      <c r="I407" s="21" t="s">
        <v>219</v>
      </c>
      <c r="M407" s="21" t="s">
        <v>136</v>
      </c>
      <c r="N407" s="21" t="s">
        <v>282</v>
      </c>
      <c r="T407" s="27"/>
      <c r="V407" s="22"/>
      <c r="W407" s="22"/>
      <c r="X407" s="22"/>
      <c r="Y407" s="22"/>
      <c r="AG407" s="22"/>
      <c r="AH407" s="22"/>
      <c r="AJ407" s="21" t="str">
        <f>IF(ISBLANK(AI407),  "", _xlfn.CONCAT("haas/entity/sensor/", LOWER(C407), "/", E407, "/config"))</f>
        <v/>
      </c>
      <c r="AK407" s="21" t="str">
        <f>IF(ISBLANK(AI407),  "", _xlfn.CONCAT(LOWER(C407), "/", E407))</f>
        <v/>
      </c>
      <c r="AS407" s="21"/>
      <c r="AT407" s="23"/>
      <c r="AV40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uvc-edwin</v>
      </c>
      <c r="AW40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UVC Edwin</v>
      </c>
      <c r="AX407" s="21" t="s">
        <v>420</v>
      </c>
      <c r="AY407" s="21" t="str">
        <f>IF(ISBLANK(Table2[[#This Row],[device_model]]), "", Table2[[#This Row],[device_suggested_area]])</f>
        <v>Edwin</v>
      </c>
      <c r="AZ407" s="21" t="str">
        <f>Table2[[#This Row],[device_suggested_area]]</f>
        <v>Edwin</v>
      </c>
      <c r="BA407" s="21" t="s">
        <v>418</v>
      </c>
      <c r="BB407" s="21" t="s">
        <v>244</v>
      </c>
      <c r="BC407" s="21" t="s">
        <v>419</v>
      </c>
      <c r="BD407" s="21" t="s">
        <v>127</v>
      </c>
      <c r="BG407" s="21" t="s">
        <v>472</v>
      </c>
      <c r="BH407" s="21" t="s">
        <v>417</v>
      </c>
      <c r="BI407" s="21" t="s">
        <v>438</v>
      </c>
      <c r="BJ40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"74:83:c2:3f:6e:5c"], ["ip", "10.0.6.21"]]</v>
      </c>
    </row>
    <row r="408" spans="1:62" ht="16" hidden="1" customHeight="1">
      <c r="A408" s="21">
        <v>2716</v>
      </c>
      <c r="B408" s="21" t="s">
        <v>26</v>
      </c>
      <c r="C408" s="21" t="s">
        <v>527</v>
      </c>
      <c r="D408" s="21" t="s">
        <v>364</v>
      </c>
      <c r="E408" s="21" t="s">
        <v>363</v>
      </c>
      <c r="F408" s="25" t="str">
        <f>IF(ISBLANK(Table2[[#This Row],[unique_id]]), "", Table2[[#This Row],[unique_id]])</f>
        <v>column_break</v>
      </c>
      <c r="G408" s="21" t="s">
        <v>360</v>
      </c>
      <c r="H408" s="21" t="s">
        <v>782</v>
      </c>
      <c r="I408" s="21" t="s">
        <v>219</v>
      </c>
      <c r="M408" s="21" t="s">
        <v>361</v>
      </c>
      <c r="N408" s="21" t="s">
        <v>362</v>
      </c>
      <c r="T408" s="27"/>
      <c r="V408" s="22"/>
      <c r="W408" s="22"/>
      <c r="X408" s="22"/>
      <c r="Y408" s="22"/>
      <c r="AG408" s="22"/>
      <c r="AH408" s="22"/>
      <c r="AK408" s="21" t="str">
        <f>IF(ISBLANK(AI408),  "", _xlfn.CONCAT(LOWER(C408), "/", E408))</f>
        <v/>
      </c>
      <c r="AS408" s="21"/>
      <c r="AT408" s="23"/>
      <c r="AU408" s="22"/>
      <c r="AV40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8" s="21" t="str">
        <f>IF(ISBLANK(Table2[[#This Row],[device_model]]), "", Table2[[#This Row],[device_suggested_area]])</f>
        <v/>
      </c>
      <c r="BC408" s="22"/>
      <c r="BH408" s="21"/>
      <c r="BI408" s="21"/>
      <c r="BJ40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09" spans="1:62" ht="16" hidden="1" customHeight="1">
      <c r="A409" s="21">
        <v>2717</v>
      </c>
      <c r="B409" s="21" t="s">
        <v>26</v>
      </c>
      <c r="C409" s="21" t="s">
        <v>133</v>
      </c>
      <c r="D409" s="21" t="s">
        <v>149</v>
      </c>
      <c r="E409" s="21" t="s">
        <v>743</v>
      </c>
      <c r="F409" s="25" t="str">
        <f>IF(ISBLANK(Table2[[#This Row],[unique_id]]), "", Table2[[#This Row],[unique_id]])</f>
        <v>ada_fan_occupancy</v>
      </c>
      <c r="G409" s="21" t="s">
        <v>130</v>
      </c>
      <c r="H409" s="21" t="s">
        <v>784</v>
      </c>
      <c r="I409" s="21" t="s">
        <v>219</v>
      </c>
      <c r="M409" s="21" t="s">
        <v>136</v>
      </c>
      <c r="T409" s="27"/>
      <c r="V409" s="22"/>
      <c r="W409" s="22"/>
      <c r="X409" s="22"/>
      <c r="Y409" s="22"/>
      <c r="AG409" s="22"/>
      <c r="AH409" s="22"/>
      <c r="AJ409" s="21" t="str">
        <f>IF(ISBLANK(AI409),  "", _xlfn.CONCAT("haas/entity/sensor/", LOWER(C409), "/", E409, "/config"))</f>
        <v/>
      </c>
      <c r="AK409" s="21" t="str">
        <f>IF(ISBLANK(AI409),  "", _xlfn.CONCAT(LOWER(C409), "/", E409))</f>
        <v/>
      </c>
      <c r="AS409" s="21"/>
      <c r="AT409" s="23"/>
      <c r="AU409" s="22"/>
      <c r="AV40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0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09" s="21" t="str">
        <f>IF(ISBLANK(Table2[[#This Row],[device_model]]), "", Table2[[#This Row],[device_suggested_area]])</f>
        <v/>
      </c>
      <c r="BC409" s="22"/>
      <c r="BH409" s="21"/>
      <c r="BI409" s="21"/>
      <c r="BJ40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0" spans="1:62" ht="16" hidden="1" customHeight="1">
      <c r="A410" s="21">
        <v>2718</v>
      </c>
      <c r="B410" s="21" t="s">
        <v>26</v>
      </c>
      <c r="C410" s="21" t="s">
        <v>133</v>
      </c>
      <c r="D410" s="21" t="s">
        <v>149</v>
      </c>
      <c r="E410" s="21" t="s">
        <v>742</v>
      </c>
      <c r="F410" s="25" t="str">
        <f>IF(ISBLANK(Table2[[#This Row],[unique_id]]), "", Table2[[#This Row],[unique_id]])</f>
        <v>edwin_fan_occupancy</v>
      </c>
      <c r="G410" s="21" t="s">
        <v>127</v>
      </c>
      <c r="H410" s="21" t="s">
        <v>784</v>
      </c>
      <c r="I410" s="21" t="s">
        <v>219</v>
      </c>
      <c r="M410" s="21" t="s">
        <v>136</v>
      </c>
      <c r="T410" s="27"/>
      <c r="V410" s="22"/>
      <c r="W410" s="22"/>
      <c r="X410" s="22"/>
      <c r="Y410" s="22"/>
      <c r="AG410" s="22"/>
      <c r="AH410" s="22"/>
      <c r="AJ410" s="21" t="str">
        <f>IF(ISBLANK(AI410),  "", _xlfn.CONCAT("haas/entity/sensor/", LOWER(C410), "/", E410, "/config"))</f>
        <v/>
      </c>
      <c r="AK410" s="21" t="str">
        <f>IF(ISBLANK(AI410),  "", _xlfn.CONCAT(LOWER(C410), "/", E410))</f>
        <v/>
      </c>
      <c r="AS410" s="21"/>
      <c r="AT410" s="23"/>
      <c r="AU410" s="22"/>
      <c r="AV41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0" s="21" t="str">
        <f>IF(ISBLANK(Table2[[#This Row],[device_model]]), "", Table2[[#This Row],[device_suggested_area]])</f>
        <v/>
      </c>
      <c r="BC410" s="22"/>
      <c r="BH410" s="21"/>
      <c r="BI410" s="21"/>
      <c r="BJ41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1" spans="1:62" ht="16" hidden="1" customHeight="1">
      <c r="A411" s="21">
        <v>2719</v>
      </c>
      <c r="B411" s="21" t="s">
        <v>26</v>
      </c>
      <c r="C411" s="21" t="s">
        <v>133</v>
      </c>
      <c r="D411" s="21" t="s">
        <v>149</v>
      </c>
      <c r="E411" s="21" t="s">
        <v>744</v>
      </c>
      <c r="F411" s="25" t="str">
        <f>IF(ISBLANK(Table2[[#This Row],[unique_id]]), "", Table2[[#This Row],[unique_id]])</f>
        <v>parents_fan_occupancy</v>
      </c>
      <c r="G411" s="21" t="s">
        <v>201</v>
      </c>
      <c r="H411" s="21" t="s">
        <v>784</v>
      </c>
      <c r="I411" s="21" t="s">
        <v>219</v>
      </c>
      <c r="M411" s="21" t="s">
        <v>136</v>
      </c>
      <c r="T411" s="27"/>
      <c r="V411" s="22"/>
      <c r="W411" s="22"/>
      <c r="X411" s="22"/>
      <c r="Y411" s="22"/>
      <c r="AG411" s="22"/>
      <c r="AH411" s="22"/>
      <c r="AJ411" s="21" t="str">
        <f>IF(ISBLANK(AI411),  "", _xlfn.CONCAT("haas/entity/sensor/", LOWER(C411), "/", E411, "/config"))</f>
        <v/>
      </c>
      <c r="AK411" s="21" t="str">
        <f>IF(ISBLANK(AI411),  "", _xlfn.CONCAT(LOWER(C411), "/", E411))</f>
        <v/>
      </c>
      <c r="AS411" s="21"/>
      <c r="AT411" s="23"/>
      <c r="AU411" s="22"/>
      <c r="AV41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1" s="21" t="str">
        <f>IF(ISBLANK(Table2[[#This Row],[device_model]]), "", Table2[[#This Row],[device_suggested_area]])</f>
        <v/>
      </c>
      <c r="BC411" s="22"/>
      <c r="BH411" s="21"/>
      <c r="BI411" s="21"/>
      <c r="BJ41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2" spans="1:62" ht="16" hidden="1" customHeight="1">
      <c r="A412" s="21">
        <v>2720</v>
      </c>
      <c r="B412" s="21" t="s">
        <v>26</v>
      </c>
      <c r="C412" s="21" t="s">
        <v>133</v>
      </c>
      <c r="D412" s="21" t="s">
        <v>149</v>
      </c>
      <c r="E412" s="21" t="s">
        <v>745</v>
      </c>
      <c r="F412" s="25" t="str">
        <f>IF(ISBLANK(Table2[[#This Row],[unique_id]]), "", Table2[[#This Row],[unique_id]])</f>
        <v>lounge_fan_occupancy</v>
      </c>
      <c r="G412" s="21" t="s">
        <v>203</v>
      </c>
      <c r="H412" s="21" t="s">
        <v>784</v>
      </c>
      <c r="I412" s="21" t="s">
        <v>219</v>
      </c>
      <c r="M412" s="21" t="s">
        <v>136</v>
      </c>
      <c r="T412" s="27"/>
      <c r="V412" s="22"/>
      <c r="W412" s="22"/>
      <c r="X412" s="22"/>
      <c r="Y412" s="22"/>
      <c r="AG412" s="22"/>
      <c r="AH412" s="22"/>
      <c r="AJ412" s="21" t="str">
        <f>IF(ISBLANK(AI412),  "", _xlfn.CONCAT("haas/entity/sensor/", LOWER(C412), "/", E412, "/config"))</f>
        <v/>
      </c>
      <c r="AK412" s="21" t="str">
        <f>IF(ISBLANK(AI412),  "", _xlfn.CONCAT(LOWER(C412), "/", E412))</f>
        <v/>
      </c>
      <c r="AS412" s="21"/>
      <c r="AT412" s="23"/>
      <c r="AU412" s="22"/>
      <c r="AV41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2" s="21" t="str">
        <f>IF(ISBLANK(Table2[[#This Row],[device_model]]), "", Table2[[#This Row],[device_suggested_area]])</f>
        <v/>
      </c>
      <c r="BC412" s="22"/>
      <c r="BH412" s="21"/>
      <c r="BI412" s="21"/>
      <c r="BJ41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3" spans="1:62" ht="16" hidden="1" customHeight="1">
      <c r="A413" s="21">
        <v>2721</v>
      </c>
      <c r="B413" s="21" t="s">
        <v>26</v>
      </c>
      <c r="C413" s="21" t="s">
        <v>133</v>
      </c>
      <c r="D413" s="21" t="s">
        <v>149</v>
      </c>
      <c r="E413" s="21" t="s">
        <v>746</v>
      </c>
      <c r="F413" s="25" t="str">
        <f>IF(ISBLANK(Table2[[#This Row],[unique_id]]), "", Table2[[#This Row],[unique_id]])</f>
        <v>deck_east_fan_occupancy</v>
      </c>
      <c r="G413" s="21" t="s">
        <v>225</v>
      </c>
      <c r="H413" s="21" t="s">
        <v>784</v>
      </c>
      <c r="I413" s="21" t="s">
        <v>219</v>
      </c>
      <c r="M413" s="21" t="s">
        <v>136</v>
      </c>
      <c r="T413" s="27"/>
      <c r="V413" s="22"/>
      <c r="W413" s="22"/>
      <c r="X413" s="22"/>
      <c r="Y413" s="22"/>
      <c r="AG413" s="22"/>
      <c r="AH413" s="22"/>
      <c r="AJ413" s="21" t="str">
        <f>IF(ISBLANK(AI413),  "", _xlfn.CONCAT("haas/entity/sensor/", LOWER(C413), "/", E413, "/config"))</f>
        <v/>
      </c>
      <c r="AK413" s="21" t="str">
        <f>IF(ISBLANK(AI413),  "", _xlfn.CONCAT(LOWER(C413), "/", E413))</f>
        <v/>
      </c>
      <c r="AS413" s="21"/>
      <c r="AT413" s="23"/>
      <c r="AU413" s="22"/>
      <c r="AV41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3" s="21" t="str">
        <f>IF(ISBLANK(Table2[[#This Row],[device_model]]), "", Table2[[#This Row],[device_suggested_area]])</f>
        <v/>
      </c>
      <c r="BC413" s="22"/>
      <c r="BH413" s="21"/>
      <c r="BI413" s="21"/>
      <c r="BJ41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4" spans="1:62" ht="16" hidden="1" customHeight="1">
      <c r="A414" s="21">
        <v>2722</v>
      </c>
      <c r="B414" s="21" t="s">
        <v>26</v>
      </c>
      <c r="C414" s="21" t="s">
        <v>133</v>
      </c>
      <c r="D414" s="21" t="s">
        <v>149</v>
      </c>
      <c r="E414" s="21" t="s">
        <v>747</v>
      </c>
      <c r="F414" s="25" t="str">
        <f>IF(ISBLANK(Table2[[#This Row],[unique_id]]), "", Table2[[#This Row],[unique_id]])</f>
        <v>deck_west_fan_occupancy</v>
      </c>
      <c r="G414" s="21" t="s">
        <v>224</v>
      </c>
      <c r="H414" s="21" t="s">
        <v>784</v>
      </c>
      <c r="I414" s="21" t="s">
        <v>219</v>
      </c>
      <c r="M414" s="21" t="s">
        <v>136</v>
      </c>
      <c r="T414" s="27"/>
      <c r="V414" s="22"/>
      <c r="W414" s="22"/>
      <c r="X414" s="22"/>
      <c r="Y414" s="22"/>
      <c r="AG414" s="22"/>
      <c r="AH414" s="22"/>
      <c r="AJ414" s="21" t="str">
        <f>IF(ISBLANK(AI414),  "", _xlfn.CONCAT("haas/entity/sensor/", LOWER(C414), "/", E414, "/config"))</f>
        <v/>
      </c>
      <c r="AK414" s="21" t="str">
        <f>IF(ISBLANK(AI414),  "", _xlfn.CONCAT(LOWER(C414), "/", E414))</f>
        <v/>
      </c>
      <c r="AS414" s="21"/>
      <c r="AT414" s="23"/>
      <c r="AU414" s="22"/>
      <c r="AV41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/>
      </c>
      <c r="AW41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/>
      </c>
      <c r="AY414" s="21" t="str">
        <f>IF(ISBLANK(Table2[[#This Row],[device_model]]), "", Table2[[#This Row],[device_suggested_area]])</f>
        <v/>
      </c>
      <c r="BC414" s="22"/>
      <c r="BH414" s="21"/>
      <c r="BI414" s="21"/>
      <c r="BJ41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/>
      </c>
    </row>
    <row r="415" spans="1:62" ht="16" hidden="1" customHeight="1">
      <c r="A415" s="21">
        <v>5000</v>
      </c>
      <c r="B415" s="24" t="s">
        <v>26</v>
      </c>
      <c r="C415" s="21" t="s">
        <v>244</v>
      </c>
      <c r="F415" s="25" t="str">
        <f>IF(ISBLANK(Table2[[#This Row],[unique_id]]), "", Table2[[#This Row],[unique_id]])</f>
        <v/>
      </c>
      <c r="T415" s="27"/>
      <c r="V415" s="22"/>
      <c r="W415" s="22"/>
      <c r="X415" s="22"/>
      <c r="Y415" s="22"/>
      <c r="AG415" s="22"/>
      <c r="AH415" s="22"/>
      <c r="AJ415" s="21" t="str">
        <f>IF(ISBLANK(AI415),  "", _xlfn.CONCAT("haas/entity/sensor/", LOWER(C415), "/", E415, "/config"))</f>
        <v/>
      </c>
      <c r="AK415" s="21" t="str">
        <f>IF(ISBLANK(AI415),  "", _xlfn.CONCAT(LOWER(C415), "/", E415))</f>
        <v/>
      </c>
      <c r="AS415" s="21"/>
      <c r="AT415" s="23"/>
      <c r="AV41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udm-net</v>
      </c>
      <c r="AW41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Net</v>
      </c>
      <c r="AX415" s="21" t="s">
        <v>1245</v>
      </c>
      <c r="AY415" s="21" t="str">
        <f>IF(ISBLANK(Table2[[#This Row],[device_model]]), "", Table2[[#This Row],[device_suggested_area]])</f>
        <v>Rack</v>
      </c>
      <c r="AZ415" s="21" t="s">
        <v>1302</v>
      </c>
      <c r="BA415" s="21" t="s">
        <v>1244</v>
      </c>
      <c r="BB415" s="21" t="s">
        <v>244</v>
      </c>
      <c r="BC415" s="21" t="s">
        <v>441</v>
      </c>
      <c r="BD415" s="21" t="s">
        <v>28</v>
      </c>
      <c r="BG415" s="21" t="s">
        <v>439</v>
      </c>
      <c r="BH415" s="21" t="s">
        <v>448</v>
      </c>
      <c r="BI415" s="21" t="s">
        <v>444</v>
      </c>
      <c r="BJ41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"74:ac:b9:1c:15:f1"], ["ip", "10.0.0.1"]]</v>
      </c>
    </row>
    <row r="416" spans="1:62" ht="16" hidden="1" customHeight="1">
      <c r="A416" s="21">
        <v>5001</v>
      </c>
      <c r="B416" s="24" t="s">
        <v>26</v>
      </c>
      <c r="C416" s="21" t="s">
        <v>244</v>
      </c>
      <c r="F416" s="25" t="str">
        <f>IF(ISBLANK(Table2[[#This Row],[unique_id]]), "", Table2[[#This Row],[unique_id]])</f>
        <v/>
      </c>
      <c r="T416" s="27"/>
      <c r="V416" s="22"/>
      <c r="W416" s="22"/>
      <c r="X416" s="22"/>
      <c r="Y416" s="22"/>
      <c r="AG416" s="22"/>
      <c r="AH416" s="22"/>
      <c r="AJ416" s="21" t="str">
        <f>IF(ISBLANK(AI416),  "", _xlfn.CONCAT("haas/entity/sensor/", LOWER(C416), "/", E416, "/config"))</f>
        <v/>
      </c>
      <c r="AK416" s="21" t="str">
        <f>IF(ISBLANK(AI416),  "", _xlfn.CONCAT(LOWER(C416), "/", E416))</f>
        <v/>
      </c>
      <c r="AS416" s="21"/>
      <c r="AT416" s="23"/>
      <c r="AV41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usw-rack</v>
      </c>
      <c r="AW41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Rack</v>
      </c>
      <c r="AX416" s="21" t="s">
        <v>1246</v>
      </c>
      <c r="AY416" s="21" t="str">
        <f>IF(ISBLANK(Table2[[#This Row],[device_model]]), "", Table2[[#This Row],[device_suggested_area]])</f>
        <v>Rack</v>
      </c>
      <c r="AZ416" s="21" t="str">
        <f>Table2[[#This Row],[device_suggested_area]]</f>
        <v>Rack</v>
      </c>
      <c r="BA416" s="21" t="s">
        <v>1240</v>
      </c>
      <c r="BB416" s="21" t="s">
        <v>244</v>
      </c>
      <c r="BC416" s="21" t="s">
        <v>756</v>
      </c>
      <c r="BD416" s="21" t="s">
        <v>28</v>
      </c>
      <c r="BG416" s="21" t="s">
        <v>439</v>
      </c>
      <c r="BH416" s="21" t="s">
        <v>757</v>
      </c>
      <c r="BI416" s="21" t="s">
        <v>445</v>
      </c>
      <c r="BJ41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"78:45:58:cb:14:b5"], ["ip", "10.0.0.2"]]</v>
      </c>
    </row>
    <row r="417" spans="1:62" ht="16" hidden="1" customHeight="1">
      <c r="A417" s="21">
        <v>5002</v>
      </c>
      <c r="B417" s="24" t="s">
        <v>26</v>
      </c>
      <c r="C417" s="21" t="s">
        <v>244</v>
      </c>
      <c r="F417" s="25" t="str">
        <f>IF(ISBLANK(Table2[[#This Row],[unique_id]]), "", Table2[[#This Row],[unique_id]])</f>
        <v/>
      </c>
      <c r="T417" s="27"/>
      <c r="V417" s="22"/>
      <c r="W417" s="22"/>
      <c r="X417" s="22"/>
      <c r="Y417" s="22"/>
      <c r="AG417" s="22"/>
      <c r="AH417" s="22"/>
      <c r="AJ417" s="21" t="str">
        <f>IF(ISBLANK(AI417),  "", _xlfn.CONCAT("haas/entity/sensor/", LOWER(C417), "/", E417, "/config"))</f>
        <v/>
      </c>
      <c r="AK417" s="21" t="str">
        <f>IF(ISBLANK(AI417),  "", _xlfn.CONCAT(LOWER(C417), "/", E417))</f>
        <v/>
      </c>
      <c r="AS417" s="21"/>
      <c r="AT417" s="23"/>
      <c r="AV41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usw-ceiling</v>
      </c>
      <c r="AW41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USW Ceiling</v>
      </c>
      <c r="AX417" s="21" t="s">
        <v>1246</v>
      </c>
      <c r="AY417" s="21" t="str">
        <f>IF(ISBLANK(Table2[[#This Row],[device_model]]), "", Table2[[#This Row],[device_suggested_area]])</f>
        <v>Ceiling</v>
      </c>
      <c r="AZ417" s="21" t="str">
        <f>Table2[[#This Row],[device_suggested_area]]</f>
        <v>Ceiling</v>
      </c>
      <c r="BA417" s="21" t="s">
        <v>1241</v>
      </c>
      <c r="BB417" s="21" t="s">
        <v>244</v>
      </c>
      <c r="BC417" s="21" t="s">
        <v>1308</v>
      </c>
      <c r="BD417" s="21" t="s">
        <v>442</v>
      </c>
      <c r="BG417" s="21" t="s">
        <v>439</v>
      </c>
      <c r="BH417" s="21" t="s">
        <v>449</v>
      </c>
      <c r="BI417" s="21" t="s">
        <v>446</v>
      </c>
      <c r="BJ41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"b4:fb:e4:e3:83:32"], ["ip", "10.0.0.3"]]</v>
      </c>
    </row>
    <row r="418" spans="1:62" ht="16" hidden="1" customHeight="1">
      <c r="A418" s="21">
        <v>5003</v>
      </c>
      <c r="B418" s="24" t="s">
        <v>26</v>
      </c>
      <c r="C418" s="21" t="s">
        <v>244</v>
      </c>
      <c r="F418" s="25" t="str">
        <f>IF(ISBLANK(Table2[[#This Row],[unique_id]]), "", Table2[[#This Row],[unique_id]])</f>
        <v/>
      </c>
      <c r="T418" s="27"/>
      <c r="V418" s="22"/>
      <c r="W418" s="22"/>
      <c r="X418" s="22"/>
      <c r="Y418" s="22"/>
      <c r="AG418" s="22"/>
      <c r="AH418" s="22"/>
      <c r="AJ418" s="21" t="str">
        <f>IF(ISBLANK(AI418),  "", _xlfn.CONCAT("haas/entity/sensor/", LOWER(C418), "/", E418, "/config"))</f>
        <v/>
      </c>
      <c r="AK418" s="21" t="str">
        <f>IF(ISBLANK(AI418),  "", _xlfn.CONCAT(LOWER(C418), "/", E418))</f>
        <v/>
      </c>
      <c r="AS418" s="21"/>
      <c r="AT418" s="23"/>
      <c r="AV41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uap-deck</v>
      </c>
      <c r="AW41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Deck</v>
      </c>
      <c r="AX418" s="21" t="s">
        <v>1247</v>
      </c>
      <c r="AY418" s="21" t="str">
        <f>IF(ISBLANK(Table2[[#This Row],[device_model]]), "", Table2[[#This Row],[device_suggested_area]])</f>
        <v>Deck</v>
      </c>
      <c r="AZ418" s="21" t="str">
        <f>Table2[[#This Row],[device_suggested_area]]</f>
        <v>Deck</v>
      </c>
      <c r="BA418" s="21" t="s">
        <v>1242</v>
      </c>
      <c r="BB418" s="21" t="s">
        <v>244</v>
      </c>
      <c r="BC418" s="21" t="s">
        <v>1307</v>
      </c>
      <c r="BD418" s="21" t="s">
        <v>389</v>
      </c>
      <c r="BG418" s="21" t="s">
        <v>439</v>
      </c>
      <c r="BH418" s="21" t="s">
        <v>450</v>
      </c>
      <c r="BI418" s="21" t="s">
        <v>447</v>
      </c>
      <c r="BJ41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"78:8a:20:70:d3:79"], ["ip", "10.0.0.4"]]</v>
      </c>
    </row>
    <row r="419" spans="1:62" ht="16" hidden="1" customHeight="1">
      <c r="A419" s="21">
        <v>5004</v>
      </c>
      <c r="B419" s="24" t="s">
        <v>26</v>
      </c>
      <c r="C419" s="21" t="s">
        <v>244</v>
      </c>
      <c r="F419" s="25" t="str">
        <f>IF(ISBLANK(Table2[[#This Row],[unique_id]]), "", Table2[[#This Row],[unique_id]])</f>
        <v/>
      </c>
      <c r="T419" s="27"/>
      <c r="V419" s="22"/>
      <c r="W419" s="22"/>
      <c r="X419" s="22"/>
      <c r="Y419" s="22"/>
      <c r="AG419" s="22"/>
      <c r="AH419" s="22"/>
      <c r="AJ419" s="21" t="str">
        <f>IF(ISBLANK(AI419),  "", _xlfn.CONCAT("haas/entity/sensor/", LOWER(C419), "/", E419, "/config"))</f>
        <v/>
      </c>
      <c r="AK419" s="21" t="str">
        <f>IF(ISBLANK(AI419),  "", _xlfn.CONCAT(LOWER(C419), "/", E419))</f>
        <v/>
      </c>
      <c r="AS419" s="21"/>
      <c r="AT419" s="23"/>
      <c r="AV41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uap-hallway</v>
      </c>
      <c r="AW41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UAP Hallway</v>
      </c>
      <c r="AX419" s="21" t="s">
        <v>1247</v>
      </c>
      <c r="AY419" s="21" t="str">
        <f>IF(ISBLANK(Table2[[#This Row],[device_model]]), "", Table2[[#This Row],[device_suggested_area]])</f>
        <v>Hallway</v>
      </c>
      <c r="AZ419" s="21" t="str">
        <f>Table2[[#This Row],[device_suggested_area]]</f>
        <v>Hallway</v>
      </c>
      <c r="BA419" s="21" t="s">
        <v>1243</v>
      </c>
      <c r="BB419" s="21" t="s">
        <v>244</v>
      </c>
      <c r="BC419" s="21" t="s">
        <v>1307</v>
      </c>
      <c r="BD419" s="21" t="s">
        <v>443</v>
      </c>
      <c r="BG419" s="21" t="s">
        <v>439</v>
      </c>
      <c r="BH419" s="21" t="s">
        <v>451</v>
      </c>
      <c r="BI419" s="21" t="s">
        <v>755</v>
      </c>
      <c r="BJ41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"f0:9f:c2:fc:b0:f7"], ["ip", "10.0.0.5"]]</v>
      </c>
    </row>
    <row r="420" spans="1:62" ht="16" hidden="1" customHeight="1">
      <c r="A420" s="21">
        <v>5005</v>
      </c>
      <c r="B420" s="24" t="s">
        <v>26</v>
      </c>
      <c r="C420" s="24" t="s">
        <v>421</v>
      </c>
      <c r="D420" s="24"/>
      <c r="E420" s="24"/>
      <c r="F420" s="25" t="str">
        <f>IF(ISBLANK(Table2[[#This Row],[unique_id]]), "", Table2[[#This Row],[unique_id]])</f>
        <v/>
      </c>
      <c r="G420" s="24"/>
      <c r="H420" s="24"/>
      <c r="I420" s="24"/>
      <c r="K420" s="24"/>
      <c r="L420" s="24"/>
      <c r="M420" s="24"/>
      <c r="T420" s="27"/>
      <c r="V420" s="22"/>
      <c r="W420" s="22"/>
      <c r="X420" s="22"/>
      <c r="Y420" s="22"/>
      <c r="AG420" s="22"/>
      <c r="AH420" s="22"/>
      <c r="AJ420" s="21" t="str">
        <f>IF(ISBLANK(AI420),  "", _xlfn.CONCAT("haas/entity/sensor/", LOWER(C420), "/", E420, "/config"))</f>
        <v/>
      </c>
      <c r="AK420" s="21" t="str">
        <f>IF(ISBLANK(AI420),  "", _xlfn.CONCAT(LOWER(C420), "/", E420))</f>
        <v/>
      </c>
      <c r="AS420" s="21"/>
      <c r="AT420" s="23"/>
      <c r="AV42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udm-pihole</v>
      </c>
      <c r="AW42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UDM PiHole</v>
      </c>
      <c r="AX420" s="21" t="s">
        <v>1245</v>
      </c>
      <c r="AY420" s="21" t="str">
        <f>IF(ISBLANK(Table2[[#This Row],[device_model]]), "", Table2[[#This Row],[device_suggested_area]])</f>
        <v>Rack</v>
      </c>
      <c r="AZ420" s="21" t="s">
        <v>421</v>
      </c>
      <c r="BA420" s="21" t="s">
        <v>422</v>
      </c>
      <c r="BB420" s="21" t="s">
        <v>424</v>
      </c>
      <c r="BC420" s="21" t="s">
        <v>423</v>
      </c>
      <c r="BD420" s="21" t="s">
        <v>28</v>
      </c>
      <c r="BG420" s="21" t="s">
        <v>452</v>
      </c>
      <c r="BH420" s="28" t="s">
        <v>514</v>
      </c>
      <c r="BI420" s="21" t="s">
        <v>453</v>
      </c>
      <c r="BJ42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"4a:9a:06:5d:53:66"], ["ip", "10.0.4.10"]]</v>
      </c>
    </row>
    <row r="421" spans="1:62" ht="16" hidden="1" customHeight="1">
      <c r="A421" s="21">
        <v>5006</v>
      </c>
      <c r="B421" s="24" t="s">
        <v>26</v>
      </c>
      <c r="C421" s="24" t="s">
        <v>410</v>
      </c>
      <c r="D421" s="24"/>
      <c r="E421" s="24"/>
      <c r="F421" s="25" t="str">
        <f>IF(ISBLANK(Table2[[#This Row],[unique_id]]), "", Table2[[#This Row],[unique_id]])</f>
        <v/>
      </c>
      <c r="G421" s="24"/>
      <c r="H421" s="24"/>
      <c r="I421" s="24"/>
      <c r="K421" s="24"/>
      <c r="L421" s="24"/>
      <c r="M421" s="24"/>
      <c r="T421" s="27"/>
      <c r="V421" s="22"/>
      <c r="W421" s="22"/>
      <c r="X421" s="22"/>
      <c r="Y421" s="22"/>
      <c r="AG421" s="22"/>
      <c r="AH421" s="22"/>
      <c r="AJ421" s="21" t="str">
        <f>IF(ISBLANK(AI421),  "", _xlfn.CONCAT("haas/entity/sensor/", LOWER(C421), "/", E421, "/config"))</f>
        <v/>
      </c>
      <c r="AK421" s="21" t="str">
        <f>IF(ISBLANK(AI421),  "", _xlfn.CONCAT(LOWER(C421), "/", E421))</f>
        <v/>
      </c>
      <c r="AS421" s="21"/>
      <c r="AT421" s="23"/>
      <c r="AV42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1" s="21" t="s">
        <v>1290</v>
      </c>
      <c r="AY421" s="21" t="str">
        <f>IF(ISBLANK(Table2[[#This Row],[device_model]]), "", Table2[[#This Row],[device_suggested_area]])</f>
        <v>Rack</v>
      </c>
      <c r="AZ421" s="21" t="s">
        <v>1252</v>
      </c>
      <c r="BA421" s="21" t="s">
        <v>1251</v>
      </c>
      <c r="BB421" s="21" t="s">
        <v>275</v>
      </c>
      <c r="BC421" s="21">
        <v>12.1</v>
      </c>
      <c r="BD421" s="21" t="s">
        <v>28</v>
      </c>
      <c r="BG421" s="21" t="s">
        <v>452</v>
      </c>
      <c r="BH421" s="21" t="s">
        <v>692</v>
      </c>
      <c r="BI421" s="21" t="s">
        <v>510</v>
      </c>
      <c r="BJ42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"00:e0:4c:68:07:65"], ["ip", "10.0.4.11"]]</v>
      </c>
    </row>
    <row r="422" spans="1:62" ht="16" hidden="1" customHeight="1">
      <c r="A422" s="21">
        <v>5007</v>
      </c>
      <c r="B422" s="24" t="s">
        <v>26</v>
      </c>
      <c r="C422" s="24" t="s">
        <v>410</v>
      </c>
      <c r="D422" s="24"/>
      <c r="E422" s="24"/>
      <c r="F422" s="25" t="str">
        <f>IF(ISBLANK(Table2[[#This Row],[unique_id]]), "", Table2[[#This Row],[unique_id]])</f>
        <v/>
      </c>
      <c r="G422" s="24"/>
      <c r="H422" s="24"/>
      <c r="I422" s="24"/>
      <c r="K422" s="24"/>
      <c r="L422" s="24"/>
      <c r="M422" s="24"/>
      <c r="T422" s="27"/>
      <c r="V422" s="22"/>
      <c r="W422" s="22"/>
      <c r="X422" s="22"/>
      <c r="Y422" s="22"/>
      <c r="AG422" s="22"/>
      <c r="AH422" s="22"/>
      <c r="AJ422" s="21" t="str">
        <f>IF(ISBLANK(AI422),  "", _xlfn.CONCAT("haas/entity/sensor/", LOWER(C422), "/", E422, "/config"))</f>
        <v/>
      </c>
      <c r="AK422" s="21" t="str">
        <f>IF(ISBLANK(AI422),  "", _xlfn.CONCAT(LOWER(C422), "/", E422))</f>
        <v/>
      </c>
      <c r="AS422" s="21"/>
      <c r="AT422" s="23"/>
      <c r="AV422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2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2" s="21" t="s">
        <v>1290</v>
      </c>
      <c r="AY422" s="21" t="str">
        <f>IF(ISBLANK(Table2[[#This Row],[device_model]]), "", Table2[[#This Row],[device_suggested_area]])</f>
        <v>Rack</v>
      </c>
      <c r="AZ422" s="21" t="s">
        <v>1252</v>
      </c>
      <c r="BA422" s="21" t="s">
        <v>1251</v>
      </c>
      <c r="BB422" s="21" t="s">
        <v>275</v>
      </c>
      <c r="BC422" s="21">
        <v>12.1</v>
      </c>
      <c r="BD422" s="21" t="s">
        <v>28</v>
      </c>
      <c r="BG422" s="21" t="s">
        <v>440</v>
      </c>
      <c r="BH422" s="21" t="s">
        <v>947</v>
      </c>
      <c r="BI422" s="21" t="s">
        <v>435</v>
      </c>
      <c r="BJ422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"2a:e0:4c:68:06:a1"], ["ip", "10.0.2.11"]]</v>
      </c>
    </row>
    <row r="423" spans="1:62" ht="16" hidden="1" customHeight="1">
      <c r="A423" s="21">
        <v>5008</v>
      </c>
      <c r="B423" s="24" t="s">
        <v>26</v>
      </c>
      <c r="C423" s="24" t="s">
        <v>410</v>
      </c>
      <c r="D423" s="24"/>
      <c r="E423" s="24"/>
      <c r="F423" s="25" t="str">
        <f>IF(ISBLANK(Table2[[#This Row],[unique_id]]), "", Table2[[#This Row],[unique_id]])</f>
        <v/>
      </c>
      <c r="G423" s="24"/>
      <c r="H423" s="24"/>
      <c r="I423" s="24"/>
      <c r="K423" s="24"/>
      <c r="L423" s="24"/>
      <c r="M423" s="24"/>
      <c r="T423" s="27"/>
      <c r="V423" s="22"/>
      <c r="W423" s="22"/>
      <c r="X423" s="22"/>
      <c r="Y423" s="22"/>
      <c r="AG423" s="22"/>
      <c r="AH423" s="22"/>
      <c r="AJ423" s="21" t="str">
        <f>IF(ISBLANK(AI423),  "", _xlfn.CONCAT("haas/entity/sensor/", LOWER(C423), "/", E423, "/config"))</f>
        <v/>
      </c>
      <c r="AK423" s="21" t="str">
        <f>IF(ISBLANK(AI423),  "", _xlfn.CONCAT(LOWER(C423), "/", E423))</f>
        <v/>
      </c>
      <c r="AS423" s="21"/>
      <c r="AT423" s="23"/>
      <c r="AV423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macbook-flo</v>
      </c>
      <c r="AW423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MacBook Flo</v>
      </c>
      <c r="AX423" s="21" t="s">
        <v>1290</v>
      </c>
      <c r="AY423" s="21" t="str">
        <f>IF(ISBLANK(Table2[[#This Row],[device_model]]), "", Table2[[#This Row],[device_suggested_area]])</f>
        <v>Rack</v>
      </c>
      <c r="AZ423" s="21" t="s">
        <v>1252</v>
      </c>
      <c r="BA423" s="21" t="s">
        <v>1251</v>
      </c>
      <c r="BB423" s="21" t="s">
        <v>275</v>
      </c>
      <c r="BC423" s="21">
        <v>12.1</v>
      </c>
      <c r="BD423" s="21" t="s">
        <v>28</v>
      </c>
      <c r="BG423" s="21" t="s">
        <v>472</v>
      </c>
      <c r="BH423" s="21" t="s">
        <v>513</v>
      </c>
      <c r="BI423" s="21" t="s">
        <v>511</v>
      </c>
      <c r="BJ423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"6a:e0:4c:68:06:a1"], ["ip", "10.0.6.11"]]</v>
      </c>
    </row>
    <row r="424" spans="1:62" ht="16" hidden="1" customHeight="1">
      <c r="A424" s="21">
        <v>5009</v>
      </c>
      <c r="B424" s="24" t="s">
        <v>676</v>
      </c>
      <c r="C424" s="24" t="s">
        <v>410</v>
      </c>
      <c r="D424" s="24"/>
      <c r="E424" s="24"/>
      <c r="F424" s="25" t="str">
        <f>IF(ISBLANK(Table2[[#This Row],[unique_id]]), "", Table2[[#This Row],[unique_id]])</f>
        <v/>
      </c>
      <c r="G424" s="24"/>
      <c r="H424" s="24"/>
      <c r="I424" s="24"/>
      <c r="T424" s="27"/>
      <c r="V424" s="22"/>
      <c r="W424" s="22"/>
      <c r="X424" s="22"/>
      <c r="Y424" s="22"/>
      <c r="AG424" s="22"/>
      <c r="AH424" s="22"/>
      <c r="AJ424" s="21" t="str">
        <f>IF(ISBLANK(AI424),  "", _xlfn.CONCAT("haas/entity/sensor/", LOWER(C424), "/", E424, "/config"))</f>
        <v/>
      </c>
      <c r="AK424" s="21" t="str">
        <f>IF(ISBLANK(AI424),  "", _xlfn.CONCAT(LOWER(C424), "/", E424))</f>
        <v/>
      </c>
      <c r="AS424" s="21"/>
      <c r="AT424" s="23"/>
      <c r="AV424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macmini-liz</v>
      </c>
      <c r="AW424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Liz</v>
      </c>
      <c r="AX424" s="21" t="s">
        <v>1291</v>
      </c>
      <c r="AY424" s="21" t="str">
        <f>IF(ISBLANK(Table2[[#This Row],[device_model]]), "", Table2[[#This Row],[device_suggested_area]])</f>
        <v>Rack</v>
      </c>
      <c r="AZ424" s="21" t="s">
        <v>1254</v>
      </c>
      <c r="BA424" s="21" t="s">
        <v>1253</v>
      </c>
      <c r="BB424" s="21" t="s">
        <v>275</v>
      </c>
      <c r="BC424" s="21">
        <v>12.1</v>
      </c>
      <c r="BD424" s="21" t="s">
        <v>28</v>
      </c>
      <c r="BG424" s="21" t="s">
        <v>440</v>
      </c>
      <c r="BH424" s="21" t="s">
        <v>411</v>
      </c>
      <c r="BI424" s="21"/>
      <c r="BJ424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"00:e0:4c:68:04:21"]]</v>
      </c>
    </row>
    <row r="425" spans="1:62" ht="16" hidden="1" customHeight="1">
      <c r="A425" s="21">
        <v>5010</v>
      </c>
      <c r="B425" s="24" t="s">
        <v>676</v>
      </c>
      <c r="C425" s="24" t="s">
        <v>410</v>
      </c>
      <c r="D425" s="24"/>
      <c r="E425" s="24"/>
      <c r="F425" s="25" t="str">
        <f>IF(ISBLANK(Table2[[#This Row],[unique_id]]), "", Table2[[#This Row],[unique_id]])</f>
        <v/>
      </c>
      <c r="G425" s="24"/>
      <c r="H425" s="24"/>
      <c r="I425" s="24"/>
      <c r="T425" s="27"/>
      <c r="V425" s="22"/>
      <c r="W425" s="22"/>
      <c r="X425" s="22"/>
      <c r="Y425" s="22"/>
      <c r="AG425" s="22"/>
      <c r="AH425" s="22"/>
      <c r="AJ425" s="21" t="str">
        <f>IF(ISBLANK(AI425),  "", _xlfn.CONCAT("haas/entity/sensor/", LOWER(C425), "/", E425, "/config"))</f>
        <v/>
      </c>
      <c r="AK425" s="21" t="str">
        <f>IF(ISBLANK(AI425),  "", _xlfn.CONCAT(LOWER(C425), "/", E425))</f>
        <v/>
      </c>
      <c r="AS425" s="21"/>
      <c r="AT425" s="23"/>
      <c r="AV425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macmini-nel</v>
      </c>
      <c r="AW425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Nel</v>
      </c>
      <c r="AX425" s="21" t="s">
        <v>1291</v>
      </c>
      <c r="AY425" s="21" t="str">
        <f>IF(ISBLANK(Table2[[#This Row],[device_model]]), "", Table2[[#This Row],[device_suggested_area]])</f>
        <v>Rack</v>
      </c>
      <c r="AZ425" s="21" t="s">
        <v>1256</v>
      </c>
      <c r="BA425" s="21" t="s">
        <v>1255</v>
      </c>
      <c r="BB425" s="21" t="s">
        <v>275</v>
      </c>
      <c r="BC425" s="21">
        <v>12.1</v>
      </c>
      <c r="BD425" s="21" t="s">
        <v>28</v>
      </c>
      <c r="BG425" s="21" t="s">
        <v>440</v>
      </c>
      <c r="BH425" s="21" t="s">
        <v>512</v>
      </c>
      <c r="BI425" s="24"/>
      <c r="BJ425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"00:e0:4c:68:07:0d"]]</v>
      </c>
    </row>
    <row r="426" spans="1:62" ht="16" hidden="1" customHeight="1">
      <c r="A426" s="21">
        <v>5011</v>
      </c>
      <c r="B426" s="24" t="s">
        <v>676</v>
      </c>
      <c r="C426" s="24" t="s">
        <v>410</v>
      </c>
      <c r="D426" s="24"/>
      <c r="E426" s="24"/>
      <c r="F426" s="25" t="str">
        <f>IF(ISBLANK(Table2[[#This Row],[unique_id]]), "", Table2[[#This Row],[unique_id]])</f>
        <v/>
      </c>
      <c r="G426" s="24"/>
      <c r="H426" s="24"/>
      <c r="I426" s="24"/>
      <c r="T426" s="27"/>
      <c r="V426" s="22"/>
      <c r="W426" s="22"/>
      <c r="X426" s="22"/>
      <c r="Y426" s="22"/>
      <c r="AG426" s="22"/>
      <c r="AH426" s="22"/>
      <c r="AJ426" s="21" t="str">
        <f>IF(ISBLANK(AI426),  "", _xlfn.CONCAT("haas/entity/sensor/", LOWER(C426), "/", E426, "/config"))</f>
        <v/>
      </c>
      <c r="AK426" s="21" t="str">
        <f>IF(ISBLANK(AI426),  "", _xlfn.CONCAT(LOWER(C426), "/", E426))</f>
        <v/>
      </c>
      <c r="AS426" s="21"/>
      <c r="AT426" s="23"/>
      <c r="AV426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macmini-mae</v>
      </c>
      <c r="AW426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Mae</v>
      </c>
      <c r="AX426" s="21" t="s">
        <v>1291</v>
      </c>
      <c r="AY426" s="21" t="str">
        <f>IF(ISBLANK(Table2[[#This Row],[device_model]]), "", Table2[[#This Row],[device_suggested_area]])</f>
        <v>Rack</v>
      </c>
      <c r="AZ426" s="21" t="s">
        <v>1260</v>
      </c>
      <c r="BA426" s="21" t="s">
        <v>1257</v>
      </c>
      <c r="BB426" s="21" t="s">
        <v>275</v>
      </c>
      <c r="BC426" s="21">
        <v>12.1</v>
      </c>
      <c r="BD426" s="21" t="s">
        <v>28</v>
      </c>
      <c r="BG426" s="21" t="s">
        <v>440</v>
      </c>
      <c r="BH426" s="21" t="s">
        <v>687</v>
      </c>
      <c r="BI426" s="24"/>
      <c r="BJ426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"40:6c:8f:2a:da:9c"]]</v>
      </c>
    </row>
    <row r="427" spans="1:62" ht="16" hidden="1" customHeight="1">
      <c r="A427" s="21">
        <v>5012</v>
      </c>
      <c r="B427" s="24" t="s">
        <v>26</v>
      </c>
      <c r="C427" s="24" t="s">
        <v>410</v>
      </c>
      <c r="D427" s="24"/>
      <c r="E427" s="24"/>
      <c r="F427" s="25" t="str">
        <f>IF(ISBLANK(Table2[[#This Row],[unique_id]]), "", Table2[[#This Row],[unique_id]])</f>
        <v/>
      </c>
      <c r="G427" s="24"/>
      <c r="H427" s="24"/>
      <c r="I427" s="24"/>
      <c r="T427" s="27"/>
      <c r="V427" s="22"/>
      <c r="W427" s="22"/>
      <c r="X427" s="22"/>
      <c r="Y427" s="22"/>
      <c r="AG427" s="22"/>
      <c r="AH427" s="22"/>
      <c r="AJ427" s="21" t="str">
        <f>IF(ISBLANK(AI427),  "", _xlfn.CONCAT("haas/entity/sensor/", LOWER(C427), "/", E427, "/config"))</f>
        <v/>
      </c>
      <c r="AK427" s="21" t="str">
        <f>IF(ISBLANK(AI427),  "", _xlfn.CONCAT(LOWER(C427), "/", E427))</f>
        <v/>
      </c>
      <c r="AS427" s="21"/>
      <c r="AT427" s="23"/>
      <c r="AV427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macmini-meg</v>
      </c>
      <c r="AW427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MacMini Meg</v>
      </c>
      <c r="AX427" s="21" t="s">
        <v>1291</v>
      </c>
      <c r="AY427" s="21" t="str">
        <f>IF(ISBLANK(Table2[[#This Row],[device_model]]), "", Table2[[#This Row],[device_suggested_area]])</f>
        <v>Rack</v>
      </c>
      <c r="AZ427" s="21" t="s">
        <v>1259</v>
      </c>
      <c r="BA427" s="21" t="s">
        <v>1258</v>
      </c>
      <c r="BB427" s="21" t="s">
        <v>275</v>
      </c>
      <c r="BC427" s="21">
        <v>12.1</v>
      </c>
      <c r="BD427" s="21" t="s">
        <v>28</v>
      </c>
      <c r="BG427" s="21" t="s">
        <v>440</v>
      </c>
      <c r="BH427" s="21" t="s">
        <v>686</v>
      </c>
      <c r="BI427" s="24" t="s">
        <v>946</v>
      </c>
      <c r="BJ427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"0c:4d:e9:d2:86:6c"], ["ip", "10.0.2.13"]]</v>
      </c>
    </row>
    <row r="428" spans="1:62" ht="16" hidden="1" customHeight="1">
      <c r="A428" s="21">
        <v>5013</v>
      </c>
      <c r="B428" s="24" t="s">
        <v>26</v>
      </c>
      <c r="C428" s="24" t="s">
        <v>410</v>
      </c>
      <c r="D428" s="24"/>
      <c r="E428" s="24"/>
      <c r="F428" s="25" t="str">
        <f>IF(ISBLANK(Table2[[#This Row],[unique_id]]), "", Table2[[#This Row],[unique_id]])</f>
        <v/>
      </c>
      <c r="G428" s="24"/>
      <c r="H428" s="24"/>
      <c r="I428" s="24"/>
      <c r="T428" s="27"/>
      <c r="V428" s="22"/>
      <c r="W428" s="22"/>
      <c r="X428" s="22"/>
      <c r="Y428" s="22"/>
      <c r="AG428" s="22"/>
      <c r="AH428" s="22"/>
      <c r="AJ428" s="21" t="str">
        <f>IF(ISBLANK(AI428),  "", _xlfn.CONCAT("haas/entity/sensor/", LOWER(C428), "/", E428, "/config"))</f>
        <v/>
      </c>
      <c r="AK428" s="21" t="str">
        <f>IF(ISBLANK(AI428),  "", _xlfn.CONCAT(LOWER(C428), "/", E428))</f>
        <v/>
      </c>
      <c r="AS428" s="21"/>
      <c r="AT428" s="23"/>
      <c r="AV428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raspbpi-lia</v>
      </c>
      <c r="AW428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RaspbPi Lia</v>
      </c>
      <c r="AX428" s="21" t="s">
        <v>1292</v>
      </c>
      <c r="AY428" s="21" t="str">
        <f>IF(ISBLANK(Table2[[#This Row],[device_model]]), "", Table2[[#This Row],[device_suggested_area]])</f>
        <v>Rack</v>
      </c>
      <c r="AZ428" s="21" t="s">
        <v>1262</v>
      </c>
      <c r="BA428" s="21" t="s">
        <v>1261</v>
      </c>
      <c r="BB428" s="21" t="s">
        <v>648</v>
      </c>
      <c r="BC428" s="21">
        <v>12.1</v>
      </c>
      <c r="BD428" s="21" t="s">
        <v>28</v>
      </c>
      <c r="BG428" s="21" t="s">
        <v>440</v>
      </c>
      <c r="BH428" s="21" t="s">
        <v>647</v>
      </c>
      <c r="BI428" s="24" t="s">
        <v>436</v>
      </c>
      <c r="BJ428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"b8:27:eb:78:74:0e"], ["ip", "10.0.2.12"]]</v>
      </c>
    </row>
    <row r="429" spans="1:62" ht="16" hidden="1" customHeight="1">
      <c r="A429" s="21">
        <v>5014</v>
      </c>
      <c r="B429" s="21" t="s">
        <v>26</v>
      </c>
      <c r="C429" s="21" t="s">
        <v>415</v>
      </c>
      <c r="E429" s="24"/>
      <c r="F429" s="25" t="str">
        <f>IF(ISBLANK(Table2[[#This Row],[unique_id]]), "", Table2[[#This Row],[unique_id]])</f>
        <v/>
      </c>
      <c r="I429" s="24"/>
      <c r="T429" s="27"/>
      <c r="V429" s="22"/>
      <c r="W429" s="22"/>
      <c r="X429" s="22"/>
      <c r="Y429" s="22"/>
      <c r="AG429" s="22"/>
      <c r="AH429" s="22"/>
      <c r="AJ429" s="21" t="str">
        <f>IF(ISBLANK(AI429),  "", _xlfn.CONCAT("haas/entity/sensor/", LOWER(C429), "/", E429, "/config"))</f>
        <v/>
      </c>
      <c r="AK429" s="21" t="str">
        <f>IF(ISBLANK(AI429),  "", _xlfn.CONCAT(LOWER(C429), "/", E429))</f>
        <v/>
      </c>
      <c r="AS429" s="21"/>
      <c r="AT429" s="23"/>
      <c r="AV429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brother-printer</v>
      </c>
      <c r="AW429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Brother Printer</v>
      </c>
      <c r="AX429" s="21" t="s">
        <v>413</v>
      </c>
      <c r="AY429" s="21" t="str">
        <f>IF(ISBLANK(Table2[[#This Row],[device_model]]), "", Table2[[#This Row],[device_suggested_area]])</f>
        <v>Rack</v>
      </c>
      <c r="AZ429" s="21" t="s">
        <v>415</v>
      </c>
      <c r="BA429" s="21" t="s">
        <v>414</v>
      </c>
      <c r="BB429" s="21" t="s">
        <v>413</v>
      </c>
      <c r="BC429" s="21" t="s">
        <v>945</v>
      </c>
      <c r="BD429" s="21" t="s">
        <v>28</v>
      </c>
      <c r="BG429" s="21" t="s">
        <v>472</v>
      </c>
      <c r="BH429" s="21" t="s">
        <v>412</v>
      </c>
      <c r="BI429" s="21" t="s">
        <v>515</v>
      </c>
      <c r="BJ429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"30:05:5c:8a:ff:10"], ["ip", "10.0.6.22"]]</v>
      </c>
    </row>
    <row r="430" spans="1:62" ht="16" hidden="1" customHeight="1">
      <c r="A430" s="21">
        <v>5015</v>
      </c>
      <c r="B430" s="21" t="s">
        <v>26</v>
      </c>
      <c r="C430" s="21" t="s">
        <v>544</v>
      </c>
      <c r="E430" s="24"/>
      <c r="F430" s="25" t="str">
        <f>IF(ISBLANK(Table2[[#This Row],[unique_id]]), "", Table2[[#This Row],[unique_id]])</f>
        <v/>
      </c>
      <c r="I430" s="24"/>
      <c r="T430" s="27"/>
      <c r="V430" s="22"/>
      <c r="W430" s="22" t="s">
        <v>581</v>
      </c>
      <c r="X430" s="22"/>
      <c r="Y430" s="30" t="s">
        <v>925</v>
      </c>
      <c r="Z430" s="30"/>
      <c r="AA430" s="30"/>
      <c r="AG430" s="22"/>
      <c r="AH430" s="22"/>
      <c r="AJ430" s="21" t="str">
        <f>IF(ISBLANK(AI430),  "", _xlfn.CONCAT("haas/entity/sensor/", LOWER(C430), "/", E430, "/config"))</f>
        <v/>
      </c>
      <c r="AK430" s="21" t="str">
        <f>IF(ISBLANK(AI430),  "", _xlfn.CONCAT(LOWER(C430), "/", E430))</f>
        <v/>
      </c>
      <c r="AS430" s="21"/>
      <c r="AT430" s="31" t="str">
        <f>IF(Table2[[#This Row],[zigbee_type]]="Group", HYPERLINK(_xlfn.CONCAT("https://zigbee2mqtt.janeandgraham.com/#/group/", Table2[[#This Row],[zigbee_group]])), IF(Table2[[#This Row],[zigbee_type]]="Device", HYPERLINK(_xlfn.CONCAT("https://zigbee2mqtt.janeandgraham.com/#/device/", Table2[[#This Row],[connection_mac]])), ))</f>
        <v>https://zigbee2mqtt.janeandgraham.com/#/device/0x00158d0005d9d088</v>
      </c>
      <c r="AU430" s="27"/>
      <c r="AV430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home-cube-remote</v>
      </c>
      <c r="AW430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Home Cube Remote</v>
      </c>
      <c r="AX430" s="27" t="str">
        <f>Table2[[#This Row],[device_suggested_area]]</f>
        <v>Home</v>
      </c>
      <c r="AY430" s="21" t="str">
        <f>IF(ISBLANK(Table2[[#This Row],[device_model]]), "", Table2[[#This Row],[device_suggested_area]])</f>
        <v>Home</v>
      </c>
      <c r="AZ430" s="27" t="s">
        <v>1249</v>
      </c>
      <c r="BA430" s="27" t="s">
        <v>573</v>
      </c>
      <c r="BB430" s="21" t="s">
        <v>544</v>
      </c>
      <c r="BC430" s="27" t="s">
        <v>574</v>
      </c>
      <c r="BD430" s="21" t="s">
        <v>172</v>
      </c>
      <c r="BH430" s="21" t="s">
        <v>572</v>
      </c>
      <c r="BI430" s="21"/>
      <c r="BJ430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"0x00158d0005d9d088"]]</v>
      </c>
    </row>
    <row r="431" spans="1:62" ht="16" hidden="1" customHeight="1">
      <c r="A431" s="21">
        <v>6000</v>
      </c>
      <c r="B431" s="21" t="s">
        <v>26</v>
      </c>
      <c r="C431" s="21" t="s">
        <v>637</v>
      </c>
      <c r="F431" s="25" t="str">
        <f>IF(ISBLANK(Table2[[#This Row],[unique_id]]), "", Table2[[#This Row],[unique_id]])</f>
        <v/>
      </c>
      <c r="T431" s="27"/>
      <c r="V431" s="22"/>
      <c r="W431" s="22"/>
      <c r="X431" s="22"/>
      <c r="Y431" s="22"/>
      <c r="AG431" s="22"/>
      <c r="AH431" s="22"/>
      <c r="AJ431" s="21" t="str">
        <f>IF(ISBLANK(AI431),  "", _xlfn.CONCAT("haas/entity/sensor/", LOWER(C431), "/", E431, "/config"))</f>
        <v/>
      </c>
      <c r="AK431" s="21" t="str">
        <f>IF(ISBLANK(AI431),  "", _xlfn.CONCAT(LOWER(C431), "/", E431))</f>
        <v/>
      </c>
      <c r="AS431" s="21"/>
      <c r="AT431" s="23"/>
      <c r="AU431" s="22"/>
      <c r="AV431" s="21" t="str">
        <f>IF(ISBLANK(Table2[[#This Row],[device_model]]), "",LOWER(SUBSTITUTE(SUBSTITUTE(IF(ISBLANK(Table2[[#This Row],[_device_name_prefix_custom]]), _xlfn.CONCAT(Table2[[#This Row],[device_manufacturer]], "-", Table2[[#This Row],[device_name]]), Table2[[#This Row],[device_name]]), " ", "-"), "_", "-")))</f>
        <v>iphone-graham</v>
      </c>
      <c r="AW431" s="21" t="str">
        <f>IF(ISBLANK(Table2[[#This Row],[device_model]]), "",_xlfn.CONCAT(IF(ISBLANK(Table2[[#This Row],[_device_name_prefix_custom]]), Table2[[#This Row],[_device_name_prefix_default]], Table2[[#This Row],[_device_name_prefix_custom]]), " ", Table2[[#This Row],[_device_name_suffix]]))</f>
        <v>iPhone Graham</v>
      </c>
      <c r="AX431" s="21" t="s">
        <v>1299</v>
      </c>
      <c r="AY431" s="21" t="str">
        <f>IF(ISBLANK(Table2[[#This Row],[device_model]]), "", Table2[[#This Row],[device_suggested_area]])</f>
        <v>Home</v>
      </c>
      <c r="AZ431" s="21" t="s">
        <v>310</v>
      </c>
      <c r="BA431" s="21" t="s">
        <v>1300</v>
      </c>
      <c r="BB431" s="21" t="s">
        <v>275</v>
      </c>
      <c r="BC431" s="22" t="s">
        <v>1301</v>
      </c>
      <c r="BD431" s="21" t="s">
        <v>172</v>
      </c>
      <c r="BG431" s="21" t="s">
        <v>452</v>
      </c>
      <c r="BH431" s="21" t="s">
        <v>1364</v>
      </c>
      <c r="BI431" s="21"/>
      <c r="BJ431" s="21" t="str">
        <f>IF(AND(ISBLANK(Table2[[#This Row],[connection_mac]]), ISBLANK(Table2[[#This Row],[connection_ip]])), "", _xlfn.CONCAT("[", IF(ISBLANK(Table2[[#This Row],[connection_mac]]), "", _xlfn.CONCAT("[""mac"", """, Table2[[#This Row],[connection_mac]], """]")),  IF(AND(NOT(ISBLANK(Table2[[#This Row],[connection_mac]])), NOT(ISBLANK(Table2[[#This Row],[connection_ip]]))), ", ", ""), IF(ISBLANK(Table2[[#This Row],[connection_ip]]), "", _xlfn.CONCAT("[""ip"", """, Table2[[#This Row],[connection_ip]], """]")), "]"))</f>
        <v>[["mac", "16:a2:af:ac:63:01"]]</v>
      </c>
    </row>
  </sheetData>
  <phoneticPr fontId="2" type="noConversion"/>
  <hyperlinks>
    <hyperlink ref="AB2" r:id="rId1" location="available-state-classes" xr:uid="{00000000-0004-0000-0000-000000000000}"/>
    <hyperlink ref="AD2" r:id="rId2" location="L63" xr:uid="{00000000-0004-0000-0000-000001000000}"/>
    <hyperlink ref="AR2" r:id="rId3" display="Template" xr:uid="{00000000-0004-0000-0000-000002000000}"/>
    <hyperlink ref="AC2" r:id="rId4" location="L460" xr:uid="{00000000-0004-0000-0000-000003000000}"/>
    <hyperlink ref="Y2" r:id="rId5" xr:uid="{83FD6FC4-4E06-7C48-824E-8F1F33D727AC}"/>
  </hyperlinks>
  <pageMargins left="0.7" right="0.7" top="0.75" bottom="0.75" header="0.3" footer="0.3"/>
  <pageSetup paperSize="9" orientation="portrait" horizontalDpi="0" verticalDpi="0"/>
  <tableParts count="1"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 Gear</dc:creator>
  <cp:lastModifiedBy>Graham Gear</cp:lastModifiedBy>
  <dcterms:created xsi:type="dcterms:W3CDTF">2022-02-15T03:40:13Z</dcterms:created>
  <dcterms:modified xsi:type="dcterms:W3CDTF">2023-07-29T01:44:03Z</dcterms:modified>
</cp:coreProperties>
</file>